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5" i="35"/>
  <c r="N10" i="35"/>
  <c r="N58" i="35"/>
  <c r="N6" i="35"/>
  <c r="N8" i="35"/>
  <c r="N31" i="35"/>
  <c r="N17" i="35"/>
  <c r="N30" i="35"/>
  <c r="N27" i="35"/>
  <c r="N53" i="35"/>
  <c r="N23" i="35"/>
  <c r="N46" i="35"/>
  <c r="N22" i="35"/>
  <c r="N41" i="35"/>
  <c r="N47" i="35"/>
  <c r="N11" i="35"/>
  <c r="N9" i="35"/>
  <c r="N40" i="35"/>
  <c r="N19" i="35"/>
  <c r="N13" i="35"/>
  <c r="N29" i="35"/>
  <c r="N50" i="35"/>
  <c r="N49" i="35"/>
  <c r="N44" i="35"/>
  <c r="N55" i="35"/>
  <c r="N36" i="35"/>
  <c r="N37" i="35"/>
  <c r="N38" i="35"/>
  <c r="N5" i="35"/>
  <c r="N57" i="35"/>
  <c r="N14" i="35"/>
  <c r="N45" i="35"/>
  <c r="N32" i="35"/>
  <c r="N3" i="35"/>
  <c r="N39" i="35"/>
  <c r="N33" i="35"/>
  <c r="N4" i="35"/>
  <c r="N2" i="35"/>
  <c r="N16" i="35"/>
  <c r="N18" i="35"/>
  <c r="N21" i="35"/>
  <c r="N26" i="35"/>
  <c r="N28" i="35"/>
  <c r="N42" i="35"/>
  <c r="N15" i="35"/>
  <c r="N34" i="35"/>
  <c r="N48" i="35"/>
  <c r="N12" i="35"/>
  <c r="N24" i="35"/>
  <c r="N20" i="35"/>
  <c r="N7" i="35"/>
  <c r="N43" i="35"/>
  <c r="N25" i="35"/>
  <c r="L403" i="38"/>
  <c r="L404" i="38"/>
  <c r="L405" i="38"/>
  <c r="G404" i="38"/>
  <c r="G405" i="38"/>
  <c r="G406" i="38"/>
  <c r="D404" i="38"/>
  <c r="D405" i="38"/>
  <c r="D406" i="38"/>
  <c r="U406" i="38" s="1"/>
  <c r="E406" i="38"/>
  <c r="H406" i="38"/>
  <c r="K406" i="38"/>
  <c r="L406" i="38" s="1"/>
  <c r="V406" i="38" s="1"/>
  <c r="M406" i="38"/>
  <c r="T406" i="38" s="1"/>
  <c r="N406" i="38"/>
  <c r="R406" i="38"/>
  <c r="O406" i="38" l="1"/>
  <c r="W406" i="38"/>
  <c r="K18" i="70"/>
  <c r="H18" i="70"/>
  <c r="F38" i="61" l="1"/>
  <c r="G38" i="61"/>
  <c r="H38" i="61"/>
  <c r="F8" i="61"/>
  <c r="F38" i="43"/>
  <c r="H38" i="43"/>
  <c r="G38" i="43"/>
  <c r="F6" i="43"/>
  <c r="L57" i="17"/>
  <c r="F57" i="17"/>
  <c r="H57" i="17"/>
  <c r="G57" i="17"/>
  <c r="F8" i="17"/>
  <c r="E405" i="38"/>
  <c r="H405" i="38"/>
  <c r="K405" i="38"/>
  <c r="O405" i="38"/>
  <c r="M405" i="38"/>
  <c r="T405" i="38" s="1"/>
  <c r="N405" i="38"/>
  <c r="R405" i="38"/>
  <c r="U405" i="38"/>
  <c r="V405" i="38"/>
  <c r="W405" i="38" l="1"/>
  <c r="E404" i="38"/>
  <c r="H404" i="38"/>
  <c r="K404" i="38"/>
  <c r="O404" i="38"/>
  <c r="M404" i="38"/>
  <c r="T404" i="38" s="1"/>
  <c r="N404" i="38"/>
  <c r="R404" i="38"/>
  <c r="U404" i="38"/>
  <c r="V404" i="38"/>
  <c r="L56" i="17"/>
  <c r="F56" i="17"/>
  <c r="H56" i="17"/>
  <c r="G56" i="17"/>
  <c r="K2" i="17"/>
  <c r="F258" i="7"/>
  <c r="H258" i="7"/>
  <c r="G258" i="7"/>
  <c r="F111" i="7"/>
  <c r="W404" i="38" l="1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P406" i="38" l="1"/>
  <c r="P404" i="38"/>
  <c r="P405" i="38"/>
  <c r="N402" i="38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48" i="69"/>
  <c r="H48" i="69"/>
  <c r="G48" i="69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K19" i="68"/>
  <c r="H63" i="66"/>
  <c r="F19" i="52"/>
  <c r="F29" i="51"/>
  <c r="C19" i="54"/>
  <c r="F407" i="17"/>
  <c r="M86" i="53"/>
  <c r="K19" i="63"/>
  <c r="M19" i="73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F19" i="71"/>
  <c r="K19" i="75"/>
  <c r="H19" i="69"/>
  <c r="M65" i="63"/>
  <c r="M85" i="64"/>
  <c r="M19" i="70"/>
  <c r="H85" i="64"/>
  <c r="C19" i="68"/>
  <c r="C63" i="66"/>
  <c r="M23" i="17"/>
  <c r="H30" i="49"/>
  <c r="K32" i="25"/>
  <c r="M67" i="60"/>
  <c r="C19" i="3"/>
  <c r="H90" i="72"/>
  <c r="F19" i="68"/>
  <c r="H65" i="71"/>
  <c r="H67" i="60"/>
  <c r="F19" i="69"/>
  <c r="C86" i="53"/>
  <c r="K100" i="34"/>
  <c r="K19" i="52"/>
  <c r="K19" i="66"/>
  <c r="H19" i="68"/>
  <c r="H94" i="52"/>
  <c r="C19" i="52"/>
  <c r="K19" i="34"/>
  <c r="C19" i="69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19" i="69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M19" i="69"/>
  <c r="H29" i="51"/>
  <c r="F148" i="45"/>
  <c r="K29" i="51"/>
  <c r="M19" i="71"/>
  <c r="C32" i="31"/>
  <c r="K156" i="49"/>
  <c r="K19" i="71"/>
  <c r="F85" i="64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C73" i="61"/>
  <c r="H120" i="57"/>
  <c r="M72" i="70"/>
  <c r="M94" i="52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K23" i="17"/>
  <c r="H23" i="17"/>
  <c r="F119" i="7"/>
  <c r="C119" i="7"/>
  <c r="F19" i="61"/>
  <c r="C19" i="61"/>
  <c r="F23" i="17"/>
  <c r="C23" i="17"/>
  <c r="K19" i="70"/>
  <c r="H19" i="70"/>
  <c r="H119" i="7"/>
  <c r="K119" i="7"/>
  <c r="M29" i="51"/>
  <c r="M32" i="25"/>
  <c r="U403" i="38" l="1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<sst xmlns="http://schemas.openxmlformats.org/spreadsheetml/2006/main" count="5580" uniqueCount="783">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</sst>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1"/>
      <tableStyleElement type="headerRow" dxfId="13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96768"/>
        <c:axId val="513898336"/>
      </c:scatterChart>
      <c:valAx>
        <c:axId val="513896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98336"/>
        <c:crosses val="autoZero"/>
        <c:crossBetween val="midCat"/>
      </c:valAx>
      <c:valAx>
        <c:axId val="51389833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9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99120"/>
        <c:axId val="513899512"/>
      </c:scatterChart>
      <c:valAx>
        <c:axId val="5138991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99512"/>
        <c:crosses val="autoZero"/>
        <c:crossBetween val="midCat"/>
      </c:valAx>
      <c:valAx>
        <c:axId val="5138995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9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6624"/>
        <c:axId val="520067016"/>
      </c:scatterChart>
      <c:valAx>
        <c:axId val="5200666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7016"/>
        <c:crosses val="autoZero"/>
        <c:crossBetween val="midCat"/>
      </c:valAx>
      <c:valAx>
        <c:axId val="520067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7800"/>
        <c:axId val="520068192"/>
      </c:scatterChart>
      <c:valAx>
        <c:axId val="5200678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8192"/>
        <c:crosses val="autoZero"/>
        <c:crossBetween val="midCat"/>
      </c:valAx>
      <c:valAx>
        <c:axId val="5200681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9368"/>
        <c:axId val="520069760"/>
      </c:scatterChart>
      <c:valAx>
        <c:axId val="5200693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9760"/>
        <c:crosses val="autoZero"/>
        <c:crossBetween val="midCat"/>
      </c:valAx>
      <c:valAx>
        <c:axId val="52006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70544"/>
        <c:axId val="520070936"/>
      </c:scatterChart>
      <c:valAx>
        <c:axId val="5200705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0936"/>
        <c:crosses val="autoZero"/>
        <c:crossBetween val="midCat"/>
      </c:valAx>
      <c:valAx>
        <c:axId val="5200709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71720"/>
        <c:axId val="520072112"/>
      </c:scatterChart>
      <c:valAx>
        <c:axId val="5200717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2112"/>
        <c:crosses val="autoZero"/>
        <c:crossBetween val="midCat"/>
      </c:valAx>
      <c:valAx>
        <c:axId val="520072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17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01472"/>
        <c:axId val="513901080"/>
      </c:lineChart>
      <c:dateAx>
        <c:axId val="51390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1080"/>
        <c:crosses val="autoZero"/>
        <c:auto val="1"/>
        <c:lblOffset val="100"/>
        <c:baseTimeUnit val="days"/>
      </c:dateAx>
      <c:valAx>
        <c:axId val="5139010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68976"/>
        <c:axId val="520074856"/>
      </c:lineChart>
      <c:dateAx>
        <c:axId val="52006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4856"/>
        <c:crosses val="autoZero"/>
        <c:auto val="1"/>
        <c:lblOffset val="100"/>
        <c:baseTimeUnit val="days"/>
      </c:dateAx>
      <c:valAx>
        <c:axId val="5200748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6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76816"/>
        <c:axId val="520077208"/>
      </c:lineChart>
      <c:dateAx>
        <c:axId val="52007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7208"/>
        <c:crosses val="autoZero"/>
        <c:auto val="1"/>
        <c:lblOffset val="100"/>
        <c:baseTimeUnit val="days"/>
      </c:dateAx>
      <c:valAx>
        <c:axId val="520077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79168"/>
        <c:axId val="520079560"/>
      </c:lineChart>
      <c:dateAx>
        <c:axId val="52007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9560"/>
        <c:crosses val="autoZero"/>
        <c:auto val="1"/>
        <c:lblOffset val="100"/>
        <c:baseTimeUnit val="days"/>
      </c:dateAx>
      <c:valAx>
        <c:axId val="520079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81520"/>
        <c:axId val="520081912"/>
      </c:lineChart>
      <c:dateAx>
        <c:axId val="52008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1912"/>
        <c:crosses val="autoZero"/>
        <c:auto val="1"/>
        <c:lblOffset val="100"/>
        <c:baseTimeUnit val="days"/>
      </c:dateAx>
      <c:valAx>
        <c:axId val="5200819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7040"/>
        <c:axId val="650207432"/>
      </c:lineChart>
      <c:dateAx>
        <c:axId val="65020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7432"/>
        <c:crosses val="autoZero"/>
        <c:auto val="1"/>
        <c:lblOffset val="100"/>
        <c:baseTimeUnit val="days"/>
      </c:dateAx>
      <c:valAx>
        <c:axId val="650207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9392"/>
        <c:axId val="650209784"/>
      </c:lineChart>
      <c:dateAx>
        <c:axId val="65020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9784"/>
        <c:crosses val="autoZero"/>
        <c:auto val="1"/>
        <c:lblOffset val="100"/>
        <c:baseTimeUnit val="days"/>
      </c:dateAx>
      <c:valAx>
        <c:axId val="65020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11744"/>
        <c:axId val="650212136"/>
      </c:lineChart>
      <c:dateAx>
        <c:axId val="65021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2136"/>
        <c:crosses val="autoZero"/>
        <c:auto val="1"/>
        <c:lblOffset val="100"/>
        <c:baseTimeUnit val="days"/>
      </c:dateAx>
      <c:valAx>
        <c:axId val="650212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98344"/>
        <c:axId val="651798736"/>
      </c:lineChart>
      <c:dateAx>
        <c:axId val="651798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98736"/>
        <c:crosses val="autoZero"/>
        <c:auto val="1"/>
        <c:lblOffset val="100"/>
        <c:baseTimeUnit val="days"/>
      </c:dateAx>
      <c:valAx>
        <c:axId val="65179873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9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800696"/>
        <c:axId val="651801088"/>
      </c:lineChart>
      <c:dateAx>
        <c:axId val="65180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01088"/>
        <c:crosses val="autoZero"/>
        <c:auto val="1"/>
        <c:lblOffset val="100"/>
        <c:baseTimeUnit val="days"/>
      </c:dateAx>
      <c:valAx>
        <c:axId val="6518010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0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803048"/>
        <c:axId val="651803440"/>
      </c:lineChart>
      <c:dateAx>
        <c:axId val="65180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03440"/>
        <c:crosses val="autoZero"/>
        <c:auto val="1"/>
        <c:lblOffset val="100"/>
        <c:baseTimeUnit val="days"/>
      </c:dateAx>
      <c:valAx>
        <c:axId val="6518034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0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805400"/>
        <c:axId val="651997128"/>
      </c:lineChart>
      <c:dateAx>
        <c:axId val="65180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97128"/>
        <c:crosses val="autoZero"/>
        <c:auto val="1"/>
        <c:lblOffset val="100"/>
        <c:baseTimeUnit val="days"/>
      </c:dateAx>
      <c:valAx>
        <c:axId val="651997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0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999088"/>
        <c:axId val="651999480"/>
      </c:lineChart>
      <c:dateAx>
        <c:axId val="65199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99480"/>
        <c:crosses val="autoZero"/>
        <c:auto val="1"/>
        <c:lblOffset val="100"/>
        <c:baseTimeUnit val="days"/>
      </c:dateAx>
      <c:valAx>
        <c:axId val="651999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99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01048"/>
        <c:axId val="652001440"/>
      </c:lineChart>
      <c:catAx>
        <c:axId val="65200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1440"/>
        <c:crosses val="autoZero"/>
        <c:auto val="1"/>
        <c:lblAlgn val="ctr"/>
        <c:lblOffset val="100"/>
        <c:noMultiLvlLbl val="0"/>
      </c:catAx>
      <c:valAx>
        <c:axId val="652001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03400"/>
        <c:axId val="652003792"/>
      </c:lineChart>
      <c:dateAx>
        <c:axId val="65200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3792"/>
        <c:crosses val="autoZero"/>
        <c:auto val="1"/>
        <c:lblOffset val="100"/>
        <c:baseTimeUnit val="days"/>
      </c:dateAx>
      <c:valAx>
        <c:axId val="652003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05752"/>
        <c:axId val="652006144"/>
      </c:lineChart>
      <c:dateAx>
        <c:axId val="6520057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6144"/>
        <c:crosses val="autoZero"/>
        <c:auto val="1"/>
        <c:lblOffset val="100"/>
        <c:baseTimeUnit val="days"/>
      </c:dateAx>
      <c:valAx>
        <c:axId val="6520061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07712"/>
        <c:axId val="652008104"/>
      </c:lineChart>
      <c:dateAx>
        <c:axId val="65200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8104"/>
        <c:crosses val="autoZero"/>
        <c:auto val="1"/>
        <c:lblOffset val="100"/>
        <c:baseTimeUnit val="days"/>
      </c:dateAx>
      <c:valAx>
        <c:axId val="652008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09672"/>
        <c:axId val="652010064"/>
      </c:lineChart>
      <c:catAx>
        <c:axId val="65200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10064"/>
        <c:crosses val="autoZero"/>
        <c:auto val="1"/>
        <c:lblAlgn val="ctr"/>
        <c:lblOffset val="100"/>
        <c:noMultiLvlLbl val="1"/>
      </c:catAx>
      <c:valAx>
        <c:axId val="6520100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0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12024"/>
        <c:axId val="652012416"/>
      </c:lineChart>
      <c:dateAx>
        <c:axId val="65201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12416"/>
        <c:crosses val="autoZero"/>
        <c:auto val="1"/>
        <c:lblOffset val="100"/>
        <c:baseTimeUnit val="days"/>
      </c:dateAx>
      <c:valAx>
        <c:axId val="65201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1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88744"/>
        <c:axId val="663189136"/>
      </c:lineChart>
      <c:dateAx>
        <c:axId val="663188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9136"/>
        <c:crosses val="autoZero"/>
        <c:auto val="1"/>
        <c:lblOffset val="100"/>
        <c:baseTimeUnit val="days"/>
      </c:dateAx>
      <c:valAx>
        <c:axId val="6631891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1096"/>
        <c:axId val="663191488"/>
      </c:lineChart>
      <c:dateAx>
        <c:axId val="66319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488"/>
        <c:crosses val="autoZero"/>
        <c:auto val="1"/>
        <c:lblOffset val="100"/>
        <c:baseTimeUnit val="days"/>
      </c:dateAx>
      <c:valAx>
        <c:axId val="663191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3448"/>
        <c:axId val="663193840"/>
      </c:lineChart>
      <c:dateAx>
        <c:axId val="66319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3840"/>
        <c:crosses val="autoZero"/>
        <c:auto val="1"/>
        <c:lblOffset val="100"/>
        <c:baseTimeUnit val="days"/>
      </c:dateAx>
      <c:valAx>
        <c:axId val="6631938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5800"/>
        <c:axId val="663196192"/>
      </c:lineChart>
      <c:dateAx>
        <c:axId val="663195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6192"/>
        <c:crosses val="autoZero"/>
        <c:auto val="1"/>
        <c:lblOffset val="100"/>
        <c:baseTimeUnit val="days"/>
      </c:dateAx>
      <c:valAx>
        <c:axId val="663196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8152"/>
        <c:axId val="663198544"/>
      </c:lineChart>
      <c:catAx>
        <c:axId val="663198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8544"/>
        <c:crosses val="autoZero"/>
        <c:auto val="1"/>
        <c:lblAlgn val="ctr"/>
        <c:lblOffset val="100"/>
        <c:noMultiLvlLbl val="0"/>
      </c:catAx>
      <c:valAx>
        <c:axId val="663198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00504"/>
        <c:axId val="663200896"/>
      </c:lineChart>
      <c:dateAx>
        <c:axId val="66320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00896"/>
        <c:crosses val="autoZero"/>
        <c:auto val="1"/>
        <c:lblOffset val="100"/>
        <c:baseTimeUnit val="days"/>
      </c:dateAx>
      <c:valAx>
        <c:axId val="6632008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0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02856"/>
        <c:axId val="663203248"/>
      </c:lineChart>
      <c:dateAx>
        <c:axId val="66320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03248"/>
        <c:crosses val="autoZero"/>
        <c:auto val="1"/>
        <c:lblOffset val="100"/>
        <c:baseTimeUnit val="days"/>
      </c:dateAx>
      <c:valAx>
        <c:axId val="663203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0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304"/>
        <c:axId val="691873696"/>
      </c:lineChart>
      <c:catAx>
        <c:axId val="69187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3696"/>
        <c:crosses val="autoZero"/>
        <c:auto val="1"/>
        <c:lblAlgn val="ctr"/>
        <c:lblOffset val="100"/>
        <c:noMultiLvlLbl val="0"/>
      </c:catAx>
      <c:valAx>
        <c:axId val="691873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5656"/>
        <c:axId val="691876048"/>
      </c:lineChart>
      <c:dateAx>
        <c:axId val="69187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6048"/>
        <c:crosses val="autoZero"/>
        <c:auto val="1"/>
        <c:lblOffset val="100"/>
        <c:baseTimeUnit val="days"/>
      </c:dateAx>
      <c:valAx>
        <c:axId val="691876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8008"/>
        <c:axId val="691878400"/>
      </c:lineChart>
      <c:catAx>
        <c:axId val="69187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8400"/>
        <c:crosses val="autoZero"/>
        <c:auto val="1"/>
        <c:lblAlgn val="ctr"/>
        <c:lblOffset val="100"/>
        <c:noMultiLvlLbl val="0"/>
      </c:catAx>
      <c:valAx>
        <c:axId val="691878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7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80360"/>
        <c:axId val="691880752"/>
      </c:lineChart>
      <c:dateAx>
        <c:axId val="69188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0752"/>
        <c:crosses val="autoZero"/>
        <c:auto val="1"/>
        <c:lblOffset val="100"/>
        <c:baseTimeUnit val="days"/>
      </c:dateAx>
      <c:valAx>
        <c:axId val="6918807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82712"/>
        <c:axId val="691883104"/>
      </c:lineChart>
      <c:dateAx>
        <c:axId val="69188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3104"/>
        <c:crosses val="autoZero"/>
        <c:auto val="1"/>
        <c:lblOffset val="100"/>
        <c:baseTimeUnit val="days"/>
      </c:dateAx>
      <c:valAx>
        <c:axId val="691883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85064"/>
        <c:axId val="691885456"/>
      </c:lineChart>
      <c:dateAx>
        <c:axId val="69188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5456"/>
        <c:crosses val="autoZero"/>
        <c:auto val="1"/>
        <c:lblOffset val="100"/>
        <c:baseTimeUnit val="days"/>
      </c:dateAx>
      <c:valAx>
        <c:axId val="691885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87416"/>
        <c:axId val="701493480"/>
      </c:lineChart>
      <c:dateAx>
        <c:axId val="691887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3480"/>
        <c:crosses val="autoZero"/>
        <c:auto val="1"/>
        <c:lblOffset val="100"/>
        <c:baseTimeUnit val="days"/>
      </c:dateAx>
      <c:valAx>
        <c:axId val="701493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8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495440"/>
        <c:axId val="701495832"/>
      </c:lineChart>
      <c:dateAx>
        <c:axId val="70149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5832"/>
        <c:crosses val="autoZero"/>
        <c:auto val="1"/>
        <c:lblOffset val="100"/>
        <c:baseTimeUnit val="days"/>
      </c:dateAx>
      <c:valAx>
        <c:axId val="7014958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497792"/>
        <c:axId val="701498184"/>
      </c:lineChart>
      <c:dateAx>
        <c:axId val="701497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8184"/>
        <c:crosses val="autoZero"/>
        <c:auto val="0"/>
        <c:lblOffset val="100"/>
        <c:baseTimeUnit val="days"/>
      </c:dateAx>
      <c:valAx>
        <c:axId val="7014981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49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00144"/>
        <c:axId val="701500536"/>
      </c:lineChart>
      <c:dateAx>
        <c:axId val="70150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0536"/>
        <c:crosses val="autoZero"/>
        <c:auto val="1"/>
        <c:lblOffset val="100"/>
        <c:baseTimeUnit val="days"/>
      </c:dateAx>
      <c:valAx>
        <c:axId val="7015005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02104"/>
        <c:axId val="701502496"/>
      </c:lineChart>
      <c:catAx>
        <c:axId val="70150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2496"/>
        <c:crosses val="autoZero"/>
        <c:auto val="1"/>
        <c:lblAlgn val="ctr"/>
        <c:lblOffset val="100"/>
        <c:noMultiLvlLbl val="1"/>
      </c:catAx>
      <c:valAx>
        <c:axId val="7015024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04456"/>
        <c:axId val="701504848"/>
      </c:lineChart>
      <c:dateAx>
        <c:axId val="70150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4848"/>
        <c:crosses val="autoZero"/>
        <c:auto val="1"/>
        <c:lblOffset val="100"/>
        <c:baseTimeUnit val="days"/>
      </c:dateAx>
      <c:valAx>
        <c:axId val="701504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06808"/>
        <c:axId val="701507200"/>
      </c:lineChart>
      <c:dateAx>
        <c:axId val="701506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7200"/>
        <c:crosses val="autoZero"/>
        <c:auto val="1"/>
        <c:lblOffset val="100"/>
        <c:baseTimeUnit val="days"/>
      </c:dateAx>
      <c:valAx>
        <c:axId val="7015072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09160"/>
        <c:axId val="730964320"/>
      </c:lineChart>
      <c:dateAx>
        <c:axId val="701509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4320"/>
        <c:crosses val="autoZero"/>
        <c:auto val="1"/>
        <c:lblOffset val="100"/>
        <c:baseTimeUnit val="days"/>
      </c:dateAx>
      <c:valAx>
        <c:axId val="730964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0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6280"/>
        <c:axId val="730966672"/>
      </c:lineChart>
      <c:catAx>
        <c:axId val="73096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6672"/>
        <c:crosses val="autoZero"/>
        <c:auto val="1"/>
        <c:lblAlgn val="ctr"/>
        <c:lblOffset val="100"/>
        <c:noMultiLvlLbl val="0"/>
      </c:catAx>
      <c:valAx>
        <c:axId val="73096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8632"/>
        <c:axId val="730969024"/>
      </c:lineChart>
      <c:catAx>
        <c:axId val="73096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9024"/>
        <c:crosses val="autoZero"/>
        <c:auto val="1"/>
        <c:lblAlgn val="ctr"/>
        <c:lblOffset val="100"/>
        <c:noMultiLvlLbl val="0"/>
      </c:catAx>
      <c:valAx>
        <c:axId val="730969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0984"/>
        <c:axId val="730971376"/>
      </c:lineChart>
      <c:catAx>
        <c:axId val="730970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1376"/>
        <c:crosses val="autoZero"/>
        <c:auto val="1"/>
        <c:lblAlgn val="ctr"/>
        <c:lblOffset val="100"/>
        <c:noMultiLvlLbl val="0"/>
      </c:catAx>
      <c:valAx>
        <c:axId val="730971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3336"/>
        <c:axId val="730973728"/>
      </c:lineChart>
      <c:dateAx>
        <c:axId val="73097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3728"/>
        <c:crosses val="autoZero"/>
        <c:auto val="1"/>
        <c:lblOffset val="100"/>
        <c:baseTimeUnit val="days"/>
      </c:dateAx>
      <c:valAx>
        <c:axId val="730973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5688"/>
        <c:axId val="730976080"/>
      </c:lineChart>
      <c:dateAx>
        <c:axId val="73097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6080"/>
        <c:crosses val="autoZero"/>
        <c:auto val="1"/>
        <c:lblOffset val="100"/>
        <c:baseTimeUnit val="days"/>
      </c:dateAx>
      <c:valAx>
        <c:axId val="7309760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78040"/>
        <c:axId val="730978432"/>
      </c:lineChart>
      <c:dateAx>
        <c:axId val="73097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8432"/>
        <c:crosses val="autoZero"/>
        <c:auto val="1"/>
        <c:lblOffset val="100"/>
        <c:baseTimeUnit val="days"/>
      </c:dateAx>
      <c:valAx>
        <c:axId val="7309784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7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80000"/>
        <c:axId val="733061224"/>
      </c:lineChart>
      <c:catAx>
        <c:axId val="730980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1224"/>
        <c:crosses val="autoZero"/>
        <c:auto val="1"/>
        <c:lblAlgn val="ctr"/>
        <c:lblOffset val="100"/>
        <c:noMultiLvlLbl val="1"/>
      </c:catAx>
      <c:valAx>
        <c:axId val="733061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63184"/>
        <c:axId val="733063576"/>
      </c:lineChart>
      <c:dateAx>
        <c:axId val="73306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3576"/>
        <c:crosses val="autoZero"/>
        <c:auto val="1"/>
        <c:lblOffset val="100"/>
        <c:baseTimeUnit val="days"/>
      </c:dateAx>
      <c:valAx>
        <c:axId val="733063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65536"/>
        <c:axId val="733065928"/>
      </c:lineChart>
      <c:dateAx>
        <c:axId val="73306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5928"/>
        <c:crosses val="autoZero"/>
        <c:auto val="1"/>
        <c:lblOffset val="100"/>
        <c:baseTimeUnit val="days"/>
      </c:dateAx>
      <c:valAx>
        <c:axId val="73306592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67888"/>
        <c:axId val="733068280"/>
      </c:lineChart>
      <c:catAx>
        <c:axId val="73306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8280"/>
        <c:crosses val="autoZero"/>
        <c:auto val="1"/>
        <c:lblAlgn val="ctr"/>
        <c:lblOffset val="100"/>
        <c:noMultiLvlLbl val="0"/>
      </c:catAx>
      <c:valAx>
        <c:axId val="7330682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6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70240"/>
        <c:axId val="733070632"/>
      </c:lineChart>
      <c:dateAx>
        <c:axId val="73307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0632"/>
        <c:crosses val="autoZero"/>
        <c:auto val="1"/>
        <c:lblOffset val="100"/>
        <c:baseTimeUnit val="days"/>
      </c:dateAx>
      <c:valAx>
        <c:axId val="733070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72592"/>
        <c:axId val="733072984"/>
      </c:lineChart>
      <c:dateAx>
        <c:axId val="73307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2984"/>
        <c:crosses val="autoZero"/>
        <c:auto val="1"/>
        <c:lblOffset val="100"/>
        <c:baseTimeUnit val="days"/>
      </c:dateAx>
      <c:valAx>
        <c:axId val="733072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74944"/>
        <c:axId val="733075336"/>
      </c:lineChart>
      <c:catAx>
        <c:axId val="73307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5336"/>
        <c:crosses val="autoZero"/>
        <c:auto val="1"/>
        <c:lblAlgn val="ctr"/>
        <c:lblOffset val="100"/>
        <c:noMultiLvlLbl val="0"/>
      </c:catAx>
      <c:valAx>
        <c:axId val="733075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77296"/>
        <c:axId val="733077688"/>
      </c:lineChart>
      <c:catAx>
        <c:axId val="73307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7688"/>
        <c:crosses val="autoZero"/>
        <c:auto val="1"/>
        <c:lblAlgn val="ctr"/>
        <c:lblOffset val="100"/>
        <c:noMultiLvlLbl val="0"/>
      </c:catAx>
      <c:valAx>
        <c:axId val="733077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79648"/>
        <c:axId val="733080040"/>
      </c:lineChart>
      <c:catAx>
        <c:axId val="733079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80040"/>
        <c:crosses val="autoZero"/>
        <c:auto val="1"/>
        <c:lblAlgn val="ctr"/>
        <c:lblOffset val="100"/>
        <c:noMultiLvlLbl val="0"/>
      </c:catAx>
      <c:valAx>
        <c:axId val="733080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7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82000"/>
        <c:axId val="733082392"/>
      </c:lineChart>
      <c:dateAx>
        <c:axId val="73308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82392"/>
        <c:crosses val="autoZero"/>
        <c:auto val="1"/>
        <c:lblOffset val="100"/>
        <c:baseTimeUnit val="days"/>
      </c:dateAx>
      <c:valAx>
        <c:axId val="733082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8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84352"/>
        <c:axId val="733084744"/>
      </c:lineChart>
      <c:dateAx>
        <c:axId val="733084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84744"/>
        <c:crosses val="autoZero"/>
        <c:auto val="1"/>
        <c:lblOffset val="100"/>
        <c:baseTimeUnit val="days"/>
      </c:dateAx>
      <c:valAx>
        <c:axId val="733084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8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5" activePane="bottomLeft" state="frozen"/>
      <selection pane="bottomLeft" activeCell="Q11" sqref="Q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0" ht="21.95" customHeight="1" x14ac:dyDescent="0.25">
      <c r="A2" s="51"/>
      <c r="B2" s="51"/>
      <c r="C2" s="52"/>
      <c r="E2" s="23" t="s">
        <v>50</v>
      </c>
      <c r="F2" s="247">
        <v>15.15</v>
      </c>
      <c r="G2" s="247">
        <v>16.334215624999999</v>
      </c>
      <c r="H2" s="50">
        <v>6400</v>
      </c>
      <c r="I2" s="49">
        <v>104538.98</v>
      </c>
      <c r="J2" s="373">
        <v>-7578.9799999999814</v>
      </c>
      <c r="K2" s="359">
        <v>-7.2499081203968044E-2</v>
      </c>
      <c r="L2" s="49">
        <v>7036.5910000016447</v>
      </c>
      <c r="M2">
        <v>5700</v>
      </c>
      <c r="N2" s="370" t="str">
        <f t="shared" ref="N2:N33" si="0">HYPERLINK("http://finance.yahoo.com/q?s=" &amp; E2, "Link")</f>
        <v>Link</v>
      </c>
      <c r="O2" s="359">
        <v>1.2699999999999999E-2</v>
      </c>
      <c r="P2" s="359">
        <v>-6.9999999999999999E-4</v>
      </c>
      <c r="R2" s="49"/>
      <c r="S2" s="49"/>
      <c r="T2" s="49"/>
    </row>
    <row r="3" spans="1:20" ht="21.95" customHeight="1" x14ac:dyDescent="0.25">
      <c r="A3" s="51"/>
      <c r="B3" s="51"/>
      <c r="C3" s="52"/>
      <c r="E3" s="23" t="s">
        <v>17</v>
      </c>
      <c r="F3" s="247">
        <v>10.27</v>
      </c>
      <c r="G3" s="247">
        <v>21.653684000000077</v>
      </c>
      <c r="H3" s="335">
        <v>2500</v>
      </c>
      <c r="I3" s="49">
        <v>54134.210000000188</v>
      </c>
      <c r="J3" s="373">
        <v>-28459.210000000196</v>
      </c>
      <c r="K3" s="359">
        <v>-0.5257158089127022</v>
      </c>
      <c r="L3" s="373">
        <v>-28459.210000000196</v>
      </c>
      <c r="M3">
        <v>1900</v>
      </c>
      <c r="N3" s="370" t="str">
        <f t="shared" si="0"/>
        <v>Link</v>
      </c>
      <c r="O3" s="369">
        <v>0</v>
      </c>
      <c r="P3" s="369">
        <v>9.7999999999999997E-3</v>
      </c>
      <c r="Q3" s="151"/>
      <c r="T3" s="49"/>
    </row>
    <row r="4" spans="1:20" ht="21.95" customHeight="1" x14ac:dyDescent="0.25">
      <c r="A4" s="51"/>
      <c r="B4" s="51"/>
      <c r="C4" s="51"/>
      <c r="E4" s="23" t="s">
        <v>199</v>
      </c>
      <c r="F4" s="247">
        <v>30.14</v>
      </c>
      <c r="G4" s="247">
        <v>31.859253333333331</v>
      </c>
      <c r="H4" s="335">
        <v>1500</v>
      </c>
      <c r="I4" s="49">
        <v>47788.88</v>
      </c>
      <c r="J4" s="373">
        <v>-2578.8799999999974</v>
      </c>
      <c r="K4" s="359">
        <v>-5.3964018407629481E-2</v>
      </c>
      <c r="L4" s="373">
        <v>-830.91000000000349</v>
      </c>
      <c r="M4">
        <v>1500</v>
      </c>
      <c r="N4" s="370" t="str">
        <f t="shared" si="0"/>
        <v>Link</v>
      </c>
      <c r="O4" s="369">
        <v>1.6299999999999999E-2</v>
      </c>
      <c r="P4" s="369">
        <v>6.3E-3</v>
      </c>
    </row>
    <row r="5" spans="1:20" ht="21.95" customHeight="1" x14ac:dyDescent="0.25">
      <c r="A5" s="51"/>
      <c r="B5" s="51"/>
      <c r="C5" s="52"/>
      <c r="E5" s="23" t="s">
        <v>34</v>
      </c>
      <c r="F5" s="247">
        <v>26.57</v>
      </c>
      <c r="G5" s="247">
        <v>25.48695</v>
      </c>
      <c r="H5" s="335">
        <v>1200</v>
      </c>
      <c r="I5" s="49">
        <v>30584.34</v>
      </c>
      <c r="J5" s="373">
        <v>1299.6599999999999</v>
      </c>
      <c r="K5" s="359">
        <v>4.2494296100553421E-2</v>
      </c>
      <c r="L5" s="373">
        <v>16795.526999999853</v>
      </c>
      <c r="M5">
        <v>800</v>
      </c>
      <c r="N5" s="370" t="str">
        <f t="shared" si="0"/>
        <v>Link</v>
      </c>
      <c r="O5" s="369">
        <v>0</v>
      </c>
      <c r="P5" s="369">
        <v>-2.75E-2</v>
      </c>
      <c r="Q5" s="446"/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55</v>
      </c>
      <c r="F6" s="247">
        <v>66.25</v>
      </c>
      <c r="G6" s="247">
        <v>78.163960000000031</v>
      </c>
      <c r="H6" s="335">
        <v>250</v>
      </c>
      <c r="I6" s="49">
        <v>19540.990000000009</v>
      </c>
      <c r="J6" s="373">
        <v>-2978.4900000000052</v>
      </c>
      <c r="K6" s="359">
        <v>-0.15242267664023199</v>
      </c>
      <c r="L6" s="373">
        <v>-2978.4900000000052</v>
      </c>
      <c r="M6">
        <v>250</v>
      </c>
      <c r="N6" s="370" t="str">
        <f t="shared" si="0"/>
        <v>Link</v>
      </c>
      <c r="O6" s="369">
        <v>3.0599999999999999E-2</v>
      </c>
      <c r="P6" s="369">
        <v>4.8999999999999998E-3</v>
      </c>
      <c r="R6" s="49"/>
      <c r="S6" s="49"/>
      <c r="T6" s="49"/>
    </row>
    <row r="7" spans="1:20" ht="21.95" customHeight="1" x14ac:dyDescent="0.25">
      <c r="A7" s="51"/>
      <c r="B7" s="51"/>
      <c r="C7" s="52"/>
      <c r="E7" s="23" t="s">
        <v>218</v>
      </c>
      <c r="F7" s="247">
        <v>66.099999999999994</v>
      </c>
      <c r="G7" s="247">
        <v>71.599450000000019</v>
      </c>
      <c r="H7" s="335">
        <v>200</v>
      </c>
      <c r="I7" s="49">
        <v>14319.890000000003</v>
      </c>
      <c r="J7" s="373">
        <v>-1099.8900000000049</v>
      </c>
      <c r="K7" s="359">
        <v>-7.6808550903673459E-2</v>
      </c>
      <c r="L7" s="373">
        <v>-423.94000000000415</v>
      </c>
      <c r="M7">
        <v>200</v>
      </c>
      <c r="N7" s="370" t="str">
        <f t="shared" si="0"/>
        <v>Link</v>
      </c>
      <c r="O7" s="369">
        <v>1.7899999999999999E-2</v>
      </c>
      <c r="P7" s="369">
        <v>-5.9999999999999995E-4</v>
      </c>
      <c r="R7" s="49"/>
      <c r="S7" s="49"/>
    </row>
    <row r="8" spans="1:20" ht="21.95" customHeight="1" x14ac:dyDescent="0.25">
      <c r="A8" s="51"/>
      <c r="B8" s="51"/>
      <c r="C8" s="52"/>
      <c r="E8" s="23" t="s">
        <v>9</v>
      </c>
      <c r="F8" s="247">
        <v>1.9</v>
      </c>
      <c r="G8" s="247">
        <v>2.7060874999999998</v>
      </c>
      <c r="H8" s="50">
        <v>4000</v>
      </c>
      <c r="I8" s="49">
        <v>10824.349999999999</v>
      </c>
      <c r="J8" s="373">
        <v>-3224.3499999999985</v>
      </c>
      <c r="K8" s="359">
        <v>-0.29787931838863302</v>
      </c>
      <c r="L8" s="49">
        <v>-2789.4199999999983</v>
      </c>
      <c r="M8">
        <v>4000</v>
      </c>
      <c r="N8" s="370" t="str">
        <f t="shared" si="0"/>
        <v>Link</v>
      </c>
      <c r="O8" s="359">
        <v>0.1963</v>
      </c>
      <c r="P8" s="359">
        <v>-2.06E-2</v>
      </c>
    </row>
    <row r="9" spans="1:20" ht="21.95" customHeight="1" x14ac:dyDescent="0.25">
      <c r="A9" s="51"/>
      <c r="B9" s="51"/>
      <c r="C9" s="52"/>
      <c r="E9" s="23" t="s">
        <v>227</v>
      </c>
      <c r="F9" s="247">
        <v>26.41</v>
      </c>
      <c r="G9" s="247">
        <v>30.68748571428571</v>
      </c>
      <c r="H9" s="335">
        <v>350</v>
      </c>
      <c r="I9" s="49">
        <v>10740.619999999999</v>
      </c>
      <c r="J9" s="373">
        <v>-1497.119999999999</v>
      </c>
      <c r="K9" s="359">
        <v>-0.13938860140289841</v>
      </c>
      <c r="L9" s="373">
        <v>1813.3499999999949</v>
      </c>
      <c r="M9">
        <v>150</v>
      </c>
      <c r="N9" s="370" t="str">
        <f t="shared" si="0"/>
        <v>Link</v>
      </c>
      <c r="O9" s="369">
        <v>4.0899999999999999E-2</v>
      </c>
      <c r="P9" s="369">
        <v>1.5800000000000002E-2</v>
      </c>
      <c r="Q9" s="151"/>
      <c r="R9" s="49"/>
      <c r="S9" s="49"/>
    </row>
    <row r="10" spans="1:20" ht="21.95" customHeight="1" x14ac:dyDescent="0.25">
      <c r="A10" s="52"/>
      <c r="B10" s="158"/>
      <c r="C10" s="336"/>
      <c r="E10" s="23" t="s">
        <v>173</v>
      </c>
      <c r="F10" s="247">
        <v>58.14</v>
      </c>
      <c r="G10" s="247">
        <v>59.798600000000008</v>
      </c>
      <c r="H10" s="50">
        <v>150</v>
      </c>
      <c r="I10" s="49">
        <v>8969.7900000000009</v>
      </c>
      <c r="J10" s="373">
        <v>-248.79000000000087</v>
      </c>
      <c r="K10" s="359">
        <v>-2.773643530116101E-2</v>
      </c>
      <c r="L10" s="49">
        <v>-198.84000000000106</v>
      </c>
      <c r="M10">
        <v>75</v>
      </c>
      <c r="N10" s="370" t="str">
        <f t="shared" si="0"/>
        <v>Link</v>
      </c>
      <c r="O10" s="359">
        <v>3.2500000000000001E-2</v>
      </c>
      <c r="P10" s="359">
        <v>7.1000000000000004E-3</v>
      </c>
      <c r="R10" s="49"/>
    </row>
    <row r="11" spans="1:20" ht="21.95" customHeight="1" x14ac:dyDescent="0.25">
      <c r="A11" s="52"/>
      <c r="B11" s="52"/>
      <c r="C11" s="52"/>
      <c r="E11" s="23" t="s">
        <v>363</v>
      </c>
      <c r="F11" s="247">
        <v>54.82</v>
      </c>
      <c r="G11" s="247">
        <v>57.772307692307692</v>
      </c>
      <c r="H11" s="335">
        <v>130</v>
      </c>
      <c r="I11" s="49">
        <v>7510.4</v>
      </c>
      <c r="J11" s="373">
        <v>-383.79999999999927</v>
      </c>
      <c r="K11" s="359">
        <v>-5.1102471239880681E-2</v>
      </c>
      <c r="L11" s="373">
        <v>-383.79999999999927</v>
      </c>
      <c r="M11">
        <v>130</v>
      </c>
      <c r="N11" s="370" t="str">
        <f t="shared" si="0"/>
        <v>Link</v>
      </c>
      <c r="O11" s="369">
        <v>4.3499999999999997E-2</v>
      </c>
      <c r="P11" s="369">
        <v>6.9999999999999999E-4</v>
      </c>
      <c r="Q11" s="49"/>
      <c r="S11" s="49"/>
    </row>
    <row r="12" spans="1:20" ht="21.95" customHeight="1" x14ac:dyDescent="0.25">
      <c r="A12" s="51"/>
      <c r="B12" s="51"/>
      <c r="C12" s="52"/>
      <c r="E12" s="23" t="s">
        <v>275</v>
      </c>
      <c r="F12" s="247">
        <v>71.42</v>
      </c>
      <c r="G12" s="247">
        <v>71.680000000000007</v>
      </c>
      <c r="H12" s="50">
        <v>100</v>
      </c>
      <c r="I12" s="49">
        <v>7168.0000000000009</v>
      </c>
      <c r="J12" s="373">
        <v>-26</v>
      </c>
      <c r="K12" s="359">
        <v>-3.6272321428572137E-3</v>
      </c>
      <c r="L12" s="49">
        <v>132.29999999999927</v>
      </c>
      <c r="M12">
        <v>100</v>
      </c>
      <c r="N12" s="370" t="str">
        <f t="shared" si="0"/>
        <v>Link</v>
      </c>
      <c r="O12" s="359">
        <v>1.49E-2</v>
      </c>
      <c r="P12" s="359">
        <v>9.9000000000000008E-3</v>
      </c>
      <c r="Q12" s="49"/>
      <c r="R12" s="49"/>
      <c r="S12" s="49"/>
      <c r="T12" s="49"/>
    </row>
    <row r="13" spans="1:20" ht="21.95" customHeight="1" x14ac:dyDescent="0.25">
      <c r="A13" s="51"/>
      <c r="B13" s="51"/>
      <c r="C13" s="52"/>
      <c r="E13" s="23" t="s">
        <v>175</v>
      </c>
      <c r="F13" s="247">
        <v>53.65</v>
      </c>
      <c r="G13" s="247">
        <v>56.243333333333332</v>
      </c>
      <c r="H13" s="50">
        <v>120</v>
      </c>
      <c r="I13" s="49">
        <v>6749.2</v>
      </c>
      <c r="J13" s="373">
        <v>-311.19999999999982</v>
      </c>
      <c r="K13" s="359">
        <v>-4.6109168494043749E-2</v>
      </c>
      <c r="L13" s="49">
        <v>893.6800000000012</v>
      </c>
      <c r="M13">
        <v>80</v>
      </c>
      <c r="N13" s="370" t="str">
        <f t="shared" si="0"/>
        <v>Link</v>
      </c>
      <c r="O13" s="359">
        <v>2.7300000000000001E-2</v>
      </c>
      <c r="P13" s="359">
        <v>1.23E-2</v>
      </c>
      <c r="Q13" s="49"/>
      <c r="R13" s="49"/>
      <c r="S13" s="49"/>
      <c r="T13" s="49"/>
    </row>
    <row r="14" spans="1:20" ht="21.95" customHeight="1" x14ac:dyDescent="0.25">
      <c r="A14" s="51"/>
      <c r="B14" s="51"/>
      <c r="C14" s="52"/>
      <c r="E14" s="23" t="s">
        <v>230</v>
      </c>
      <c r="F14" s="247">
        <v>27.09</v>
      </c>
      <c r="G14" s="247">
        <v>29.412799999999997</v>
      </c>
      <c r="H14" s="335">
        <v>200</v>
      </c>
      <c r="I14" s="49">
        <v>5882.5599999999995</v>
      </c>
      <c r="J14" s="373">
        <v>-464.55999999999949</v>
      </c>
      <c r="K14" s="359">
        <v>-7.8972420170809909E-2</v>
      </c>
      <c r="L14" s="373">
        <v>987.69999999999891</v>
      </c>
      <c r="M14">
        <v>100</v>
      </c>
      <c r="N14" s="370" t="str">
        <f t="shared" si="0"/>
        <v>Link</v>
      </c>
      <c r="O14" s="369">
        <v>2.06E-2</v>
      </c>
      <c r="P14" s="369">
        <v>1.5699999999999999E-2</v>
      </c>
      <c r="R14" s="49"/>
      <c r="S14" s="49"/>
    </row>
    <row r="15" spans="1:20" ht="21.95" customHeight="1" x14ac:dyDescent="0.25">
      <c r="A15" s="51"/>
      <c r="B15" s="51"/>
      <c r="C15" s="52"/>
      <c r="E15" s="23" t="s">
        <v>345</v>
      </c>
      <c r="F15" s="247">
        <v>21.07</v>
      </c>
      <c r="G15" s="247">
        <v>19.12970000000001</v>
      </c>
      <c r="H15" s="335">
        <v>300</v>
      </c>
      <c r="I15" s="49">
        <v>5738.91</v>
      </c>
      <c r="J15" s="373">
        <v>582.08999999999651</v>
      </c>
      <c r="K15" s="359">
        <v>0.10142866851022174</v>
      </c>
      <c r="L15" s="373">
        <v>927.06999999999698</v>
      </c>
      <c r="M15">
        <v>200</v>
      </c>
      <c r="N15" s="370" t="str">
        <f t="shared" si="0"/>
        <v>Link</v>
      </c>
      <c r="O15" s="369">
        <v>0</v>
      </c>
      <c r="P15" s="369">
        <v>-3.8E-3</v>
      </c>
      <c r="Q15" s="151"/>
      <c r="S15" s="49"/>
    </row>
    <row r="16" spans="1:20" ht="21.95" customHeight="1" x14ac:dyDescent="0.25">
      <c r="A16" s="52"/>
      <c r="B16" s="52"/>
      <c r="C16" s="52"/>
      <c r="E16" s="23" t="s">
        <v>285</v>
      </c>
      <c r="F16" s="247">
        <v>80.05</v>
      </c>
      <c r="G16" s="247">
        <v>79.19133333333339</v>
      </c>
      <c r="H16" s="50">
        <v>60</v>
      </c>
      <c r="I16" s="49">
        <v>4751.4800000000032</v>
      </c>
      <c r="J16" s="373">
        <v>51.519999999996799</v>
      </c>
      <c r="K16" s="359">
        <v>1.0842937358464399E-2</v>
      </c>
      <c r="L16" s="49">
        <v>51.519999999996799</v>
      </c>
      <c r="M16">
        <v>60</v>
      </c>
      <c r="N16" s="370" t="str">
        <f t="shared" si="0"/>
        <v>Link</v>
      </c>
      <c r="O16" s="359">
        <v>2.5499999999999998E-2</v>
      </c>
      <c r="P16" s="359">
        <v>9.7000000000000003E-3</v>
      </c>
      <c r="T16" s="49"/>
    </row>
    <row r="17" spans="1:22" ht="21.95" customHeight="1" x14ac:dyDescent="0.25">
      <c r="A17" s="51"/>
      <c r="B17" s="51"/>
      <c r="C17" s="52"/>
      <c r="E17" s="23" t="s">
        <v>349</v>
      </c>
      <c r="F17" s="247">
        <v>31.6</v>
      </c>
      <c r="G17" s="247">
        <v>31.661124999999991</v>
      </c>
      <c r="H17" s="335">
        <v>80</v>
      </c>
      <c r="I17" s="49">
        <v>2532.8899999999994</v>
      </c>
      <c r="J17" s="373">
        <v>-4.8899999999994179</v>
      </c>
      <c r="K17" s="359">
        <v>-1.9306010130717055E-3</v>
      </c>
      <c r="L17" s="373">
        <v>-4.8899999999994179</v>
      </c>
      <c r="M17" s="30">
        <v>42874</v>
      </c>
      <c r="N17" s="370" t="str">
        <f t="shared" si="0"/>
        <v>Link</v>
      </c>
      <c r="O17" s="369">
        <v>4.24E-2</v>
      </c>
      <c r="P17" s="369">
        <v>1.5100000000000001E-2</v>
      </c>
      <c r="Q17" s="446"/>
      <c r="R17" s="49"/>
      <c r="S17" s="49"/>
    </row>
    <row r="18" spans="1:22" ht="21.95" customHeight="1" x14ac:dyDescent="0.25">
      <c r="A18" s="51"/>
      <c r="B18" s="52"/>
      <c r="C18" s="52"/>
      <c r="E18" s="23" t="s">
        <v>782</v>
      </c>
      <c r="F18" s="247">
        <v>26.1</v>
      </c>
      <c r="G18" s="247">
        <v>24.68</v>
      </c>
      <c r="H18" s="50">
        <v>100</v>
      </c>
      <c r="I18" s="49">
        <v>2468</v>
      </c>
      <c r="J18" s="373">
        <v>142</v>
      </c>
      <c r="K18" s="359">
        <v>5.7536466774716438E-2</v>
      </c>
      <c r="L18" s="49">
        <v>142</v>
      </c>
      <c r="M18" s="30">
        <v>42874</v>
      </c>
      <c r="N18" s="370" t="str">
        <f t="shared" si="0"/>
        <v>Link</v>
      </c>
      <c r="P18" s="359">
        <v>3.8E-3</v>
      </c>
      <c r="Q18" s="151"/>
      <c r="R18" s="49"/>
    </row>
    <row r="19" spans="1:22" ht="21.95" customHeight="1" x14ac:dyDescent="0.25">
      <c r="A19" s="51"/>
      <c r="B19" s="51"/>
      <c r="C19" s="52"/>
      <c r="E19" s="23" t="s">
        <v>10</v>
      </c>
      <c r="F19" s="247">
        <v>33.31</v>
      </c>
      <c r="G19" s="247">
        <v>33.31</v>
      </c>
      <c r="H19" s="335">
        <v>0</v>
      </c>
      <c r="I19" s="49">
        <v>0</v>
      </c>
      <c r="J19" s="373">
        <v>0</v>
      </c>
      <c r="K19" s="359">
        <v>0</v>
      </c>
      <c r="L19" s="373">
        <v>1128.3800000000047</v>
      </c>
      <c r="M19">
        <v>0</v>
      </c>
      <c r="N19" s="370" t="str">
        <f t="shared" si="0"/>
        <v>Link</v>
      </c>
      <c r="O19" s="369">
        <v>1.2500000000000001E-2</v>
      </c>
      <c r="P19" s="369">
        <v>5.0799999999999998E-2</v>
      </c>
      <c r="Q19" s="446"/>
      <c r="R19" s="49"/>
      <c r="S19" s="49"/>
      <c r="U19" s="49"/>
    </row>
    <row r="20" spans="1:22" ht="21.95" customHeight="1" x14ac:dyDescent="0.25">
      <c r="A20" s="158"/>
      <c r="B20" s="51"/>
      <c r="C20" s="52"/>
      <c r="E20" s="23" t="s">
        <v>206</v>
      </c>
      <c r="F20" s="247">
        <v>143.63999999999999</v>
      </c>
      <c r="G20" s="50">
        <v>143.63999999999999</v>
      </c>
      <c r="H20" s="335">
        <v>0</v>
      </c>
      <c r="I20" s="49">
        <v>0</v>
      </c>
      <c r="J20" s="373">
        <v>0</v>
      </c>
      <c r="K20" s="359">
        <v>0</v>
      </c>
      <c r="L20" s="373">
        <v>363.09999999999945</v>
      </c>
      <c r="M20">
        <v>0</v>
      </c>
      <c r="N20" s="370" t="str">
        <f t="shared" si="0"/>
        <v>Link</v>
      </c>
      <c r="O20" s="369">
        <v>1.5900000000000001E-2</v>
      </c>
      <c r="P20" s="369">
        <v>9.5999999999999992E-3</v>
      </c>
      <c r="Q20" s="49"/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255</v>
      </c>
      <c r="F21" s="247">
        <v>61.39</v>
      </c>
      <c r="G21" s="247">
        <v>61.39</v>
      </c>
      <c r="H21" s="335">
        <v>0</v>
      </c>
      <c r="I21" s="49">
        <v>0</v>
      </c>
      <c r="J21" s="373">
        <v>0</v>
      </c>
      <c r="K21" s="359">
        <v>0</v>
      </c>
      <c r="L21" s="373">
        <v>92.650000000000091</v>
      </c>
      <c r="M21">
        <v>0</v>
      </c>
      <c r="N21" s="370" t="str">
        <f t="shared" si="0"/>
        <v>Link</v>
      </c>
      <c r="O21" s="369">
        <v>0</v>
      </c>
      <c r="P21" s="369">
        <v>1.84E-2</v>
      </c>
      <c r="S21" s="49"/>
    </row>
    <row r="22" spans="1:22" ht="21.95" customHeight="1" x14ac:dyDescent="0.25">
      <c r="A22" s="51"/>
      <c r="B22" s="52"/>
      <c r="C22" s="52"/>
      <c r="E22" s="23" t="s">
        <v>45</v>
      </c>
      <c r="F22" s="247">
        <v>80.900000000000006</v>
      </c>
      <c r="G22" s="247">
        <v>80.900000000000006</v>
      </c>
      <c r="H22" s="50">
        <v>0</v>
      </c>
      <c r="I22" s="49">
        <v>0</v>
      </c>
      <c r="J22" s="373">
        <v>0</v>
      </c>
      <c r="K22" s="359">
        <v>0</v>
      </c>
      <c r="L22" s="49">
        <v>523.61999999999898</v>
      </c>
      <c r="M22">
        <v>0</v>
      </c>
      <c r="N22" s="370" t="str">
        <f t="shared" si="0"/>
        <v>Link</v>
      </c>
      <c r="O22" s="359">
        <v>1.67E-2</v>
      </c>
      <c r="P22" s="359">
        <v>1.47E-2</v>
      </c>
      <c r="R22" s="49"/>
      <c r="T22" s="49"/>
    </row>
    <row r="23" spans="1:22" ht="21.95" customHeight="1" x14ac:dyDescent="0.25">
      <c r="A23" s="52"/>
      <c r="B23" s="52"/>
      <c r="C23" s="52"/>
      <c r="E23" s="23" t="s">
        <v>33</v>
      </c>
      <c r="F23" s="247">
        <v>221.24</v>
      </c>
      <c r="G23" s="247">
        <v>221.24</v>
      </c>
      <c r="H23" s="50">
        <v>0</v>
      </c>
      <c r="I23" s="49">
        <v>0</v>
      </c>
      <c r="J23" s="373">
        <v>0</v>
      </c>
      <c r="K23" s="359">
        <v>0</v>
      </c>
      <c r="L23" s="49">
        <v>780.73999999999796</v>
      </c>
      <c r="M23">
        <v>0</v>
      </c>
      <c r="N23" s="370" t="str">
        <f t="shared" si="0"/>
        <v>Link</v>
      </c>
      <c r="O23" s="359">
        <v>1.8599999999999998E-2</v>
      </c>
      <c r="P23" s="359">
        <v>1.6400000000000001E-2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229</v>
      </c>
      <c r="F24" s="247">
        <v>80.45</v>
      </c>
      <c r="G24" s="247">
        <v>80.45</v>
      </c>
      <c r="H24" s="335">
        <v>0</v>
      </c>
      <c r="I24" s="49">
        <v>0</v>
      </c>
      <c r="J24" s="373">
        <v>0</v>
      </c>
      <c r="K24" s="359">
        <v>0</v>
      </c>
      <c r="L24" s="373">
        <v>231.53999999999996</v>
      </c>
      <c r="M24">
        <v>0</v>
      </c>
      <c r="N24" s="370" t="str">
        <f t="shared" si="0"/>
        <v>Link</v>
      </c>
      <c r="O24" s="369">
        <v>1.6199999999999999E-2</v>
      </c>
      <c r="P24" s="369">
        <v>1.0800000000000001E-2</v>
      </c>
      <c r="Q24" s="151"/>
      <c r="R24" s="49"/>
      <c r="S24" s="49"/>
    </row>
    <row r="25" spans="1:22" ht="21.95" customHeight="1" x14ac:dyDescent="0.25">
      <c r="A25" s="52"/>
      <c r="B25" s="52"/>
      <c r="C25" s="52"/>
      <c r="E25" s="23" t="s">
        <v>62</v>
      </c>
      <c r="F25" s="247">
        <v>276.86</v>
      </c>
      <c r="G25" s="247">
        <v>276.86</v>
      </c>
      <c r="H25" s="335">
        <v>0</v>
      </c>
      <c r="I25" s="49">
        <v>0</v>
      </c>
      <c r="J25" s="373">
        <v>0</v>
      </c>
      <c r="K25" s="359">
        <v>0</v>
      </c>
      <c r="L25" s="373">
        <v>1659.3600000000079</v>
      </c>
      <c r="M25">
        <v>0</v>
      </c>
      <c r="N25" s="370" t="str">
        <f t="shared" si="0"/>
        <v>Link</v>
      </c>
      <c r="O25" s="369">
        <v>0</v>
      </c>
      <c r="P25" s="369">
        <v>1.44E-2</v>
      </c>
      <c r="R25" s="49"/>
      <c r="T25" s="49"/>
    </row>
    <row r="26" spans="1:22" ht="21.95" customHeight="1" x14ac:dyDescent="0.25">
      <c r="A26" s="51"/>
      <c r="B26" s="51"/>
      <c r="C26" s="52"/>
      <c r="E26" s="23" t="s">
        <v>311</v>
      </c>
      <c r="F26" s="247">
        <v>53.55</v>
      </c>
      <c r="G26" s="247">
        <v>53.55</v>
      </c>
      <c r="H26" s="335">
        <v>0</v>
      </c>
      <c r="I26" s="49">
        <v>0</v>
      </c>
      <c r="J26" s="373">
        <v>0</v>
      </c>
      <c r="K26" s="359">
        <v>0</v>
      </c>
      <c r="L26" s="373">
        <v>910.79999999999927</v>
      </c>
      <c r="M26">
        <v>0</v>
      </c>
      <c r="N26" s="370" t="str">
        <f t="shared" si="0"/>
        <v>Link</v>
      </c>
      <c r="O26" s="369">
        <v>2.87E-2</v>
      </c>
      <c r="P26" s="369">
        <v>1.2999999999999999E-3</v>
      </c>
      <c r="Q26" s="446"/>
      <c r="R26" s="49"/>
      <c r="S26" s="49"/>
      <c r="T26" s="49"/>
    </row>
    <row r="27" spans="1:22" ht="21.95" customHeight="1" x14ac:dyDescent="0.25">
      <c r="A27" s="51"/>
      <c r="B27" s="51"/>
      <c r="C27" s="52"/>
      <c r="E27" s="23" t="s">
        <v>52</v>
      </c>
      <c r="F27" s="247">
        <v>72.48</v>
      </c>
      <c r="G27" s="247">
        <v>72.48</v>
      </c>
      <c r="H27" s="50">
        <v>0</v>
      </c>
      <c r="I27" s="49">
        <v>0</v>
      </c>
      <c r="J27" s="373">
        <v>0</v>
      </c>
      <c r="K27" s="359">
        <v>0</v>
      </c>
      <c r="L27" s="49">
        <v>1056.739999999998</v>
      </c>
      <c r="M27">
        <v>0</v>
      </c>
      <c r="N27" s="370" t="str">
        <f t="shared" si="0"/>
        <v>Link</v>
      </c>
      <c r="O27" s="359">
        <v>2.1999999999999999E-2</v>
      </c>
      <c r="P27" s="359">
        <v>-2.9999999999999997E-4</v>
      </c>
      <c r="Q27" s="49"/>
      <c r="R27" s="49"/>
      <c r="S27" s="49"/>
      <c r="T27" s="357"/>
      <c r="U27" s="357"/>
    </row>
    <row r="28" spans="1:22" ht="21.95" customHeight="1" x14ac:dyDescent="0.25">
      <c r="A28" s="51"/>
      <c r="B28" s="51"/>
      <c r="C28" s="52"/>
      <c r="E28" s="23" t="s">
        <v>330</v>
      </c>
      <c r="F28" s="247">
        <v>38.1</v>
      </c>
      <c r="G28" s="247">
        <v>38.1</v>
      </c>
      <c r="H28" s="335">
        <v>0</v>
      </c>
      <c r="I28" s="49">
        <v>0</v>
      </c>
      <c r="J28" s="373">
        <v>0</v>
      </c>
      <c r="K28" s="359">
        <v>0</v>
      </c>
      <c r="L28" s="373">
        <v>264.92000000000007</v>
      </c>
      <c r="M28">
        <v>0</v>
      </c>
      <c r="N28" s="370" t="str">
        <f t="shared" si="0"/>
        <v>Link</v>
      </c>
      <c r="O28" s="369">
        <v>3.4200000000000001E-2</v>
      </c>
      <c r="P28" s="369">
        <v>2.01E-2</v>
      </c>
      <c r="Q28" s="446"/>
      <c r="R28" s="49"/>
      <c r="S28" s="49"/>
      <c r="T28" s="49"/>
      <c r="V28" s="49"/>
    </row>
    <row r="29" spans="1:22" ht="21.95" customHeight="1" x14ac:dyDescent="0.25">
      <c r="A29" s="52"/>
      <c r="B29" s="51"/>
      <c r="C29" s="52"/>
      <c r="E29" s="23" t="s">
        <v>8</v>
      </c>
      <c r="F29" s="247">
        <v>75.66</v>
      </c>
      <c r="G29" s="247">
        <v>75.66</v>
      </c>
      <c r="H29" s="335">
        <v>0</v>
      </c>
      <c r="I29" s="49">
        <v>0</v>
      </c>
      <c r="J29" s="373">
        <v>0</v>
      </c>
      <c r="K29" s="359">
        <v>0</v>
      </c>
      <c r="L29" s="373">
        <v>121.94999999999982</v>
      </c>
      <c r="M29">
        <v>0</v>
      </c>
      <c r="N29" s="370" t="str">
        <f t="shared" si="0"/>
        <v>Link</v>
      </c>
      <c r="O29" s="369">
        <v>1.67E-2</v>
      </c>
      <c r="P29" s="369">
        <v>1.26E-2</v>
      </c>
      <c r="Q29" s="446"/>
      <c r="R29" s="49"/>
      <c r="S29" s="49"/>
    </row>
    <row r="30" spans="1:22" ht="21.95" customHeight="1" x14ac:dyDescent="0.25">
      <c r="A30" s="51"/>
      <c r="B30" s="51"/>
      <c r="C30" s="52"/>
      <c r="E30" s="23" t="s">
        <v>32</v>
      </c>
      <c r="F30" s="247">
        <v>46.81</v>
      </c>
      <c r="G30" s="247">
        <v>46.81</v>
      </c>
      <c r="H30" s="335">
        <v>0</v>
      </c>
      <c r="I30" s="49">
        <v>0</v>
      </c>
      <c r="J30" s="373">
        <v>0</v>
      </c>
      <c r="K30" s="359">
        <v>0</v>
      </c>
      <c r="L30" s="373">
        <v>1198.4699999999971</v>
      </c>
      <c r="M30">
        <v>0</v>
      </c>
      <c r="N30" s="370" t="str">
        <f t="shared" si="0"/>
        <v>Link</v>
      </c>
      <c r="O30" s="369">
        <v>1.7600000000000001E-2</v>
      </c>
      <c r="P30" s="369">
        <v>2.81E-2</v>
      </c>
    </row>
    <row r="31" spans="1:22" ht="21.95" customHeight="1" x14ac:dyDescent="0.25">
      <c r="A31" s="51"/>
      <c r="B31" s="51"/>
      <c r="C31" s="52"/>
      <c r="E31" s="23" t="s">
        <v>63</v>
      </c>
      <c r="F31" s="247">
        <v>113.7</v>
      </c>
      <c r="G31" s="247">
        <v>113.7</v>
      </c>
      <c r="H31" s="335">
        <v>0</v>
      </c>
      <c r="I31" s="49">
        <v>0</v>
      </c>
      <c r="J31" s="373">
        <v>0</v>
      </c>
      <c r="K31" s="359">
        <v>0</v>
      </c>
      <c r="L31" s="373">
        <v>257.30999999999949</v>
      </c>
      <c r="M31">
        <v>0</v>
      </c>
      <c r="N31" s="370" t="str">
        <f t="shared" si="0"/>
        <v>Link</v>
      </c>
      <c r="O31" s="369">
        <v>1.38E-2</v>
      </c>
      <c r="P31" s="369">
        <v>-6.4999999999999997E-3</v>
      </c>
      <c r="Q31" s="151"/>
      <c r="S31" s="49"/>
      <c r="T31" s="49"/>
    </row>
    <row r="32" spans="1:22" ht="21.95" customHeight="1" x14ac:dyDescent="0.25">
      <c r="A32" s="51"/>
      <c r="B32" s="51"/>
      <c r="C32" s="52"/>
      <c r="E32" s="23" t="s">
        <v>321</v>
      </c>
      <c r="F32" s="247">
        <v>97.96</v>
      </c>
      <c r="G32" s="247">
        <v>97.96</v>
      </c>
      <c r="H32" s="335">
        <v>0</v>
      </c>
      <c r="I32" s="49">
        <v>0</v>
      </c>
      <c r="J32" s="373">
        <v>0</v>
      </c>
      <c r="K32" s="359">
        <v>0</v>
      </c>
      <c r="L32" s="373">
        <v>720.56000000000131</v>
      </c>
      <c r="M32">
        <v>0</v>
      </c>
      <c r="N32" s="370" t="str">
        <f t="shared" si="0"/>
        <v>Link</v>
      </c>
      <c r="O32" s="369">
        <v>0</v>
      </c>
      <c r="P32" s="369">
        <v>1.9E-3</v>
      </c>
      <c r="Q32" s="49"/>
      <c r="R32" s="49"/>
      <c r="U32" s="49"/>
    </row>
    <row r="33" spans="1:22" ht="21.95" customHeight="1" x14ac:dyDescent="0.25">
      <c r="A33" s="51"/>
      <c r="B33" s="51"/>
      <c r="C33" s="52"/>
      <c r="E33" s="23" t="s">
        <v>200</v>
      </c>
      <c r="F33" s="247">
        <v>11.43</v>
      </c>
      <c r="G33" s="247">
        <v>11.43</v>
      </c>
      <c r="H33" s="335">
        <v>0</v>
      </c>
      <c r="I33" s="49">
        <v>0</v>
      </c>
      <c r="J33" s="373">
        <v>0</v>
      </c>
      <c r="K33" s="359">
        <v>0</v>
      </c>
      <c r="L33" s="373">
        <v>251.26000000000022</v>
      </c>
      <c r="M33">
        <v>0</v>
      </c>
      <c r="N33" s="370" t="str">
        <f t="shared" si="0"/>
        <v>Link</v>
      </c>
      <c r="O33" s="369">
        <v>5.1499999999999997E-2</v>
      </c>
      <c r="P33" s="369">
        <v>7.9000000000000008E-3</v>
      </c>
      <c r="Q33" s="151"/>
      <c r="S33" s="49"/>
    </row>
    <row r="34" spans="1:22" ht="21.95" customHeight="1" x14ac:dyDescent="0.25">
      <c r="A34" s="51"/>
      <c r="B34" s="51"/>
      <c r="C34" s="52"/>
      <c r="E34" s="23" t="s">
        <v>276</v>
      </c>
      <c r="F34" s="247">
        <v>30.35</v>
      </c>
      <c r="G34" s="247">
        <v>30.35</v>
      </c>
      <c r="H34" s="335">
        <v>0</v>
      </c>
      <c r="I34" s="49">
        <v>0</v>
      </c>
      <c r="J34" s="373">
        <v>0</v>
      </c>
      <c r="K34" s="359">
        <v>0</v>
      </c>
      <c r="L34" s="373">
        <v>98.449999999999818</v>
      </c>
      <c r="M34">
        <v>0</v>
      </c>
      <c r="N34" s="370" t="str">
        <f t="shared" ref="N34:N58" si="1">HYPERLINK("http://finance.yahoo.com/q?s=" &amp; E34, "Link")</f>
        <v>Link</v>
      </c>
      <c r="O34" s="369">
        <v>1.11E-2</v>
      </c>
      <c r="P34" s="369">
        <v>-1.14E-2</v>
      </c>
    </row>
    <row r="35" spans="1:22" ht="21.95" customHeight="1" x14ac:dyDescent="0.25">
      <c r="A35" s="52"/>
      <c r="B35" s="158"/>
      <c r="C35" s="336"/>
      <c r="E35" s="23" t="s">
        <v>56</v>
      </c>
      <c r="F35" s="247">
        <v>33.909999999999997</v>
      </c>
      <c r="G35" s="247">
        <v>33.909999999999997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36.819999999999709</v>
      </c>
      <c r="M35">
        <v>0</v>
      </c>
      <c r="N35" s="370" t="str">
        <f t="shared" si="1"/>
        <v>Link</v>
      </c>
      <c r="O35" s="369">
        <v>4.2999999999999997E-2</v>
      </c>
      <c r="P35" s="369">
        <v>4.7000000000000002E-3</v>
      </c>
      <c r="Q35" s="151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22</v>
      </c>
      <c r="F36" s="247">
        <v>47.66</v>
      </c>
      <c r="G36" s="247">
        <v>47.66</v>
      </c>
      <c r="H36" s="335">
        <v>0</v>
      </c>
      <c r="I36" s="49">
        <v>0</v>
      </c>
      <c r="J36" s="373">
        <v>0</v>
      </c>
      <c r="K36" s="359">
        <v>0</v>
      </c>
      <c r="L36" s="373">
        <v>3178.8000000000466</v>
      </c>
      <c r="M36">
        <v>0</v>
      </c>
      <c r="N36" s="370" t="str">
        <f t="shared" si="1"/>
        <v>Link</v>
      </c>
      <c r="O36" s="369">
        <v>2.07E-2</v>
      </c>
      <c r="P36" s="369">
        <v>7.4000000000000003E-3</v>
      </c>
      <c r="R36" s="49"/>
    </row>
    <row r="37" spans="1:22" ht="21.95" customHeight="1" x14ac:dyDescent="0.25">
      <c r="A37" s="51"/>
      <c r="B37" s="51"/>
      <c r="C37" s="52"/>
      <c r="E37" s="23" t="s">
        <v>27</v>
      </c>
      <c r="F37" s="247">
        <v>36.75</v>
      </c>
      <c r="G37" s="247">
        <v>36.75</v>
      </c>
      <c r="H37" s="335">
        <v>0</v>
      </c>
      <c r="I37" s="49">
        <v>0</v>
      </c>
      <c r="J37" s="373">
        <v>0</v>
      </c>
      <c r="K37" s="359">
        <v>0</v>
      </c>
      <c r="L37" s="373">
        <v>1407.5400000000009</v>
      </c>
      <c r="M37">
        <v>0</v>
      </c>
      <c r="N37" s="370" t="str">
        <f t="shared" si="1"/>
        <v>Link</v>
      </c>
      <c r="O37" s="369">
        <v>3.0200000000000001E-2</v>
      </c>
      <c r="P37" s="369">
        <v>1.18E-2</v>
      </c>
      <c r="R37" s="49"/>
      <c r="S37" s="49"/>
    </row>
    <row r="38" spans="1:22" ht="21.95" customHeight="1" x14ac:dyDescent="0.25">
      <c r="A38" s="52"/>
      <c r="B38" s="52"/>
      <c r="C38" s="52"/>
      <c r="E38" s="23" t="s">
        <v>174</v>
      </c>
      <c r="F38" s="247">
        <v>53.21</v>
      </c>
      <c r="G38" s="247">
        <v>53.21</v>
      </c>
      <c r="H38" s="335">
        <v>0</v>
      </c>
      <c r="I38" s="49">
        <v>0</v>
      </c>
      <c r="J38" s="373">
        <v>0</v>
      </c>
      <c r="K38" s="359">
        <v>0</v>
      </c>
      <c r="L38" s="373">
        <v>119.92000000000053</v>
      </c>
      <c r="M38">
        <v>0</v>
      </c>
      <c r="N38" s="370" t="str">
        <f t="shared" si="1"/>
        <v>Link</v>
      </c>
      <c r="O38" s="369">
        <v>3.6400000000000002E-2</v>
      </c>
      <c r="P38" s="369">
        <v>8.0999999999999996E-3</v>
      </c>
      <c r="Q38" s="151"/>
      <c r="R38" s="49"/>
      <c r="S38" s="49"/>
      <c r="T38" s="49"/>
    </row>
    <row r="39" spans="1:22" ht="21.95" customHeight="1" x14ac:dyDescent="0.25">
      <c r="A39" s="51"/>
      <c r="B39" s="51"/>
      <c r="C39" s="52"/>
      <c r="E39" s="23" t="s">
        <v>279</v>
      </c>
      <c r="F39" s="247">
        <v>122.89</v>
      </c>
      <c r="G39" s="247">
        <v>122.89</v>
      </c>
      <c r="H39" s="335">
        <v>0</v>
      </c>
      <c r="I39" s="436">
        <v>0</v>
      </c>
      <c r="J39" s="373">
        <v>0</v>
      </c>
      <c r="K39" s="359">
        <v>0</v>
      </c>
      <c r="L39" s="373">
        <v>154.77999999999975</v>
      </c>
      <c r="M39">
        <v>0</v>
      </c>
      <c r="N39" s="370" t="str">
        <f t="shared" si="1"/>
        <v>Link</v>
      </c>
      <c r="O39" s="369">
        <v>2.5700000000000001E-2</v>
      </c>
      <c r="P39" s="369">
        <v>9.2999999999999992E-3</v>
      </c>
      <c r="Q39" s="151"/>
      <c r="S39" s="49"/>
      <c r="T39" s="49"/>
    </row>
    <row r="40" spans="1:22" ht="21.95" customHeight="1" x14ac:dyDescent="0.25">
      <c r="A40" s="52"/>
      <c r="B40" s="52"/>
      <c r="C40" s="52"/>
      <c r="E40" s="23" t="s">
        <v>15</v>
      </c>
      <c r="F40" s="247">
        <v>17.16</v>
      </c>
      <c r="G40" s="247">
        <v>17.16</v>
      </c>
      <c r="H40" s="335">
        <v>0</v>
      </c>
      <c r="I40" s="49">
        <v>0</v>
      </c>
      <c r="J40" s="373">
        <v>0</v>
      </c>
      <c r="K40" s="359">
        <v>0</v>
      </c>
      <c r="L40" s="373">
        <v>155.90000000000146</v>
      </c>
      <c r="M40">
        <v>0</v>
      </c>
      <c r="N40" s="370" t="str">
        <f t="shared" si="1"/>
        <v>Link</v>
      </c>
      <c r="O40" s="369">
        <v>0</v>
      </c>
      <c r="P40" s="369">
        <v>-2.1700000000000001E-2</v>
      </c>
      <c r="S40" s="49"/>
    </row>
    <row r="41" spans="1:22" ht="21.95" customHeight="1" x14ac:dyDescent="0.25">
      <c r="A41" s="51"/>
      <c r="B41" s="51"/>
      <c r="C41" s="52"/>
      <c r="E41" s="23" t="s">
        <v>24</v>
      </c>
      <c r="F41" s="247">
        <v>36.65</v>
      </c>
      <c r="G41" s="247">
        <v>36.65</v>
      </c>
      <c r="H41" s="335">
        <v>0</v>
      </c>
      <c r="I41" s="49">
        <v>0</v>
      </c>
      <c r="J41" s="373">
        <v>0</v>
      </c>
      <c r="K41" s="359">
        <v>0</v>
      </c>
      <c r="L41" s="373">
        <v>937.36999999999534</v>
      </c>
      <c r="M41">
        <v>0</v>
      </c>
      <c r="N41" s="370" t="str">
        <f t="shared" si="1"/>
        <v>Link</v>
      </c>
      <c r="O41" s="369">
        <v>0</v>
      </c>
      <c r="P41" s="369">
        <v>-3.0000000000000001E-3</v>
      </c>
      <c r="Q41" s="151"/>
      <c r="R41" s="49"/>
      <c r="S41" s="49"/>
    </row>
    <row r="42" spans="1:22" ht="21.95" customHeight="1" x14ac:dyDescent="0.25">
      <c r="A42" s="52"/>
      <c r="B42" s="52"/>
      <c r="C42" s="52"/>
      <c r="E42" s="23" t="s">
        <v>36</v>
      </c>
      <c r="F42" s="247">
        <v>56.49</v>
      </c>
      <c r="G42" s="247">
        <v>56.49</v>
      </c>
      <c r="H42" s="335">
        <v>0</v>
      </c>
      <c r="I42" s="49">
        <v>0</v>
      </c>
      <c r="J42" s="373">
        <v>0</v>
      </c>
      <c r="K42" s="359">
        <v>0</v>
      </c>
      <c r="L42" s="373">
        <v>117.73999999999978</v>
      </c>
      <c r="M42">
        <v>0</v>
      </c>
      <c r="N42" s="370" t="str">
        <f t="shared" si="1"/>
        <v>Link</v>
      </c>
      <c r="O42" s="369">
        <v>7.4000000000000003E-3</v>
      </c>
      <c r="P42" s="369">
        <v>1.55E-2</v>
      </c>
      <c r="Q42" s="49"/>
      <c r="R42" s="49"/>
      <c r="T42" s="49"/>
    </row>
    <row r="43" spans="1:22" ht="21.95" customHeight="1" x14ac:dyDescent="0.25">
      <c r="A43" s="52"/>
      <c r="B43" s="52"/>
      <c r="C43" s="52"/>
      <c r="E43" s="23" t="s">
        <v>207</v>
      </c>
      <c r="F43" s="247">
        <v>37.47</v>
      </c>
      <c r="G43" s="247">
        <v>37.47</v>
      </c>
      <c r="H43" s="335">
        <v>0</v>
      </c>
      <c r="I43" s="49">
        <v>0</v>
      </c>
      <c r="J43" s="373">
        <v>0</v>
      </c>
      <c r="K43" s="359">
        <v>0</v>
      </c>
      <c r="L43" s="373">
        <v>439.77999999999975</v>
      </c>
      <c r="M43">
        <v>0</v>
      </c>
      <c r="N43" s="370" t="str">
        <f t="shared" si="1"/>
        <v>Link</v>
      </c>
      <c r="O43" s="369">
        <v>0</v>
      </c>
      <c r="P43" s="369">
        <v>1.7399999999999999E-2</v>
      </c>
      <c r="Q43" s="49"/>
      <c r="R43" s="49"/>
      <c r="T43" s="49"/>
      <c r="V43" s="49"/>
    </row>
    <row r="44" spans="1:22" ht="21.95" customHeight="1" x14ac:dyDescent="0.25">
      <c r="A44" s="51"/>
      <c r="B44" s="52"/>
      <c r="C44" s="52"/>
      <c r="E44" s="23" t="s">
        <v>277</v>
      </c>
      <c r="F44" s="247">
        <v>50.35</v>
      </c>
      <c r="G44" s="247">
        <v>50.35</v>
      </c>
      <c r="H44" s="335">
        <v>0</v>
      </c>
      <c r="I44" s="49">
        <v>0</v>
      </c>
      <c r="J44" s="373">
        <v>0</v>
      </c>
      <c r="K44" s="359">
        <v>0</v>
      </c>
      <c r="L44" s="373">
        <v>427.92000000000007</v>
      </c>
      <c r="M44">
        <v>0</v>
      </c>
      <c r="N44" s="370" t="str">
        <f t="shared" si="1"/>
        <v>Link</v>
      </c>
      <c r="O44" s="369">
        <v>0</v>
      </c>
      <c r="P44" s="369">
        <v>4.4000000000000003E-3</v>
      </c>
      <c r="Q44" s="151"/>
      <c r="S44" s="49"/>
    </row>
    <row r="45" spans="1:22" ht="21.95" customHeight="1" x14ac:dyDescent="0.25">
      <c r="A45" s="52"/>
      <c r="B45" s="52"/>
      <c r="C45" s="52"/>
      <c r="E45" s="23" t="s">
        <v>198</v>
      </c>
      <c r="F45" s="247">
        <v>55.47</v>
      </c>
      <c r="G45" s="247">
        <v>55.47</v>
      </c>
      <c r="H45" s="50">
        <v>0</v>
      </c>
      <c r="I45" s="49">
        <v>0</v>
      </c>
      <c r="J45" s="373">
        <v>0</v>
      </c>
      <c r="K45" s="359">
        <v>0</v>
      </c>
      <c r="L45" s="49">
        <v>475.47999999999956</v>
      </c>
      <c r="M45">
        <v>0</v>
      </c>
      <c r="N45" s="370" t="str">
        <f t="shared" si="1"/>
        <v>Link</v>
      </c>
      <c r="O45" s="359">
        <v>1.29E-2</v>
      </c>
      <c r="P45" s="359">
        <v>-6.7999999999999996E-3</v>
      </c>
      <c r="R45" s="49"/>
      <c r="T45" s="49"/>
    </row>
    <row r="46" spans="1:22" ht="21.95" customHeight="1" x14ac:dyDescent="0.25">
      <c r="A46" s="51"/>
      <c r="B46" s="52"/>
      <c r="C46" s="52"/>
      <c r="E46" s="23" t="s">
        <v>47</v>
      </c>
      <c r="F46" s="247">
        <v>117.05</v>
      </c>
      <c r="G46" s="247">
        <v>117.05</v>
      </c>
      <c r="H46" s="335">
        <v>0</v>
      </c>
      <c r="I46" s="49">
        <v>0</v>
      </c>
      <c r="J46" s="373">
        <v>0</v>
      </c>
      <c r="K46" s="359">
        <v>0</v>
      </c>
      <c r="L46" s="373">
        <v>-168.6200000000008</v>
      </c>
      <c r="M46">
        <v>0</v>
      </c>
      <c r="N46" s="370" t="str">
        <f t="shared" si="1"/>
        <v>Link</v>
      </c>
      <c r="O46" s="369">
        <v>2.18E-2</v>
      </c>
      <c r="P46" s="369">
        <v>5.7999999999999996E-3</v>
      </c>
      <c r="S46" s="49"/>
    </row>
    <row r="47" spans="1:22" ht="21.95" customHeight="1" x14ac:dyDescent="0.25">
      <c r="A47" s="51"/>
      <c r="B47" s="51"/>
      <c r="C47" s="52"/>
      <c r="E47" s="23" t="s">
        <v>176</v>
      </c>
      <c r="F47" s="247">
        <v>48</v>
      </c>
      <c r="G47" s="247">
        <v>48</v>
      </c>
      <c r="H47" s="50">
        <v>0</v>
      </c>
      <c r="I47" s="49">
        <v>0</v>
      </c>
      <c r="J47" s="373">
        <v>0</v>
      </c>
      <c r="K47" s="359">
        <v>0</v>
      </c>
      <c r="L47" s="49">
        <v>75.019999999999982</v>
      </c>
      <c r="M47">
        <v>0</v>
      </c>
      <c r="N47" s="370" t="str">
        <f t="shared" si="1"/>
        <v>Link</v>
      </c>
      <c r="O47" s="359">
        <v>1.61E-2</v>
      </c>
      <c r="P47" s="359">
        <v>1.37E-2</v>
      </c>
      <c r="Q47" s="151"/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23</v>
      </c>
      <c r="F48" s="247">
        <v>33.29</v>
      </c>
      <c r="G48" s="247">
        <v>33.29</v>
      </c>
      <c r="H48" s="335">
        <v>0</v>
      </c>
      <c r="I48" s="49">
        <v>0</v>
      </c>
      <c r="J48" s="373">
        <v>0</v>
      </c>
      <c r="K48" s="359">
        <v>0</v>
      </c>
      <c r="L48" s="373">
        <v>171.89999999999964</v>
      </c>
      <c r="M48">
        <v>0</v>
      </c>
      <c r="N48" s="370" t="str">
        <f t="shared" si="1"/>
        <v>Link</v>
      </c>
      <c r="O48" s="369">
        <v>0</v>
      </c>
      <c r="P48" s="369">
        <v>8.5000000000000006E-3</v>
      </c>
    </row>
    <row r="49" spans="1:21" ht="21.95" customHeight="1" x14ac:dyDescent="0.25">
      <c r="A49" s="61"/>
      <c r="B49" s="62"/>
      <c r="C49" s="61"/>
      <c r="E49" s="23" t="s">
        <v>177</v>
      </c>
      <c r="F49" s="247">
        <v>237.17</v>
      </c>
      <c r="G49" s="247">
        <v>237.17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 t="shared" si="1"/>
        <v>Link</v>
      </c>
      <c r="O49" s="369">
        <v>0</v>
      </c>
      <c r="P49" s="369">
        <v>1.0999999999999999E-2</v>
      </c>
      <c r="Q49" s="151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172</v>
      </c>
      <c r="F50" s="247">
        <v>103.91</v>
      </c>
      <c r="G50" s="247">
        <v>103.91</v>
      </c>
      <c r="H50" s="50">
        <v>0</v>
      </c>
      <c r="I50" s="49">
        <v>0</v>
      </c>
      <c r="J50" s="373">
        <v>0</v>
      </c>
      <c r="K50" s="359">
        <v>0</v>
      </c>
      <c r="L50" s="49">
        <v>1368.9000000000015</v>
      </c>
      <c r="M50">
        <v>0</v>
      </c>
      <c r="N50" s="370" t="str">
        <f t="shared" si="1"/>
        <v>Link</v>
      </c>
      <c r="O50" s="359">
        <v>1.14E-2</v>
      </c>
      <c r="P50" s="359">
        <v>2.2700000000000001E-2</v>
      </c>
      <c r="R50" s="49"/>
      <c r="S50" s="49"/>
    </row>
    <row r="51" spans="1:21" ht="21.95" customHeight="1" x14ac:dyDescent="0.25">
      <c r="A51" s="51"/>
      <c r="B51" s="51"/>
      <c r="C51" s="52"/>
      <c r="E51" s="23" t="s">
        <v>39</v>
      </c>
      <c r="F51" s="247">
        <v>46.1</v>
      </c>
      <c r="G51" s="247">
        <v>46.1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 t="shared" si="1"/>
        <v>Link</v>
      </c>
      <c r="O51" s="369">
        <v>2.3E-2</v>
      </c>
      <c r="P51" s="369">
        <v>2.6700000000000002E-2</v>
      </c>
      <c r="Q51" s="151"/>
      <c r="S51" s="49"/>
      <c r="U51" s="49"/>
    </row>
    <row r="52" spans="1:21" ht="21.95" customHeight="1" x14ac:dyDescent="0.25">
      <c r="A52" s="51"/>
      <c r="B52" s="51"/>
      <c r="C52" s="52"/>
      <c r="E52" s="23" t="s">
        <v>0</v>
      </c>
      <c r="F52" s="247">
        <v>157.34</v>
      </c>
      <c r="G52" s="247">
        <v>157.34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 t="shared" si="1"/>
        <v>Link</v>
      </c>
      <c r="O52" s="369">
        <v>3.8999999999999998E-3</v>
      </c>
      <c r="P52" s="369">
        <v>1.4800000000000001E-2</v>
      </c>
    </row>
    <row r="53" spans="1:21" ht="21.95" customHeight="1" x14ac:dyDescent="0.25">
      <c r="A53" s="51"/>
      <c r="B53" s="51"/>
      <c r="C53" s="52"/>
      <c r="E53" s="23" t="s">
        <v>13</v>
      </c>
      <c r="F53" s="247">
        <v>71</v>
      </c>
      <c r="G53" s="247">
        <v>71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 t="shared" si="1"/>
        <v>Link</v>
      </c>
      <c r="O53" s="369">
        <v>0</v>
      </c>
      <c r="P53" s="369">
        <v>2.07E-2</v>
      </c>
      <c r="S53" s="49"/>
      <c r="T53" s="49"/>
    </row>
    <row r="54" spans="1:21" ht="21.95" customHeight="1" x14ac:dyDescent="0.25">
      <c r="A54" s="51"/>
      <c r="B54" s="51"/>
      <c r="C54" s="52"/>
      <c r="E54" s="23" t="s">
        <v>51</v>
      </c>
      <c r="F54" s="247">
        <v>172.33</v>
      </c>
      <c r="G54" s="247">
        <v>172.33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 t="shared" si="1"/>
        <v>Link</v>
      </c>
      <c r="O54" s="369">
        <v>1.52E-2</v>
      </c>
      <c r="P54" s="369">
        <v>6.7999999999999996E-3</v>
      </c>
    </row>
    <row r="55" spans="1:21" ht="21.95" customHeight="1" x14ac:dyDescent="0.25">
      <c r="A55" s="51"/>
      <c r="B55" s="51"/>
      <c r="C55" s="52"/>
      <c r="E55" s="23" t="s">
        <v>42</v>
      </c>
      <c r="F55" s="247">
        <v>109.33</v>
      </c>
      <c r="G55" s="247">
        <v>109.33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 t="shared" si="1"/>
        <v>Link</v>
      </c>
      <c r="O55" s="369">
        <v>2.18E-2</v>
      </c>
      <c r="P55" s="369">
        <v>9.7000000000000003E-3</v>
      </c>
    </row>
    <row r="56" spans="1:21" ht="21.95" customHeight="1" x14ac:dyDescent="0.25">
      <c r="A56" s="51"/>
      <c r="B56" s="51"/>
      <c r="C56" s="51"/>
      <c r="E56" s="23" t="s">
        <v>54</v>
      </c>
      <c r="F56" s="247">
        <v>116.32</v>
      </c>
      <c r="G56" s="247">
        <v>116.32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 t="shared" si="1"/>
        <v>Link</v>
      </c>
      <c r="O56" s="359">
        <v>2.35E-2</v>
      </c>
      <c r="P56" s="359">
        <v>1.1599999999999999E-2</v>
      </c>
      <c r="S56" s="49"/>
    </row>
    <row r="57" spans="1:21" ht="21.95" customHeight="1" x14ac:dyDescent="0.25">
      <c r="A57" s="51"/>
      <c r="B57" s="51"/>
      <c r="C57" s="52"/>
      <c r="E57" s="23" t="s">
        <v>228</v>
      </c>
      <c r="F57" s="247">
        <v>53.32</v>
      </c>
      <c r="G57" s="247">
        <v>53.32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 t="shared" si="1"/>
        <v>Link</v>
      </c>
      <c r="O57" s="369">
        <v>0</v>
      </c>
      <c r="P57" s="369">
        <v>3.6499999999999998E-2</v>
      </c>
      <c r="R57" s="49"/>
      <c r="S57" s="49"/>
      <c r="T57" s="49"/>
    </row>
    <row r="58" spans="1:21" ht="21.95" customHeight="1" x14ac:dyDescent="0.25">
      <c r="A58" s="61"/>
      <c r="B58" s="62"/>
      <c r="C58" s="61"/>
      <c r="E58" s="23" t="s">
        <v>53</v>
      </c>
      <c r="F58" s="247">
        <v>67.97</v>
      </c>
      <c r="G58" s="247">
        <v>67.97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 t="shared" si="1"/>
        <v>Link</v>
      </c>
      <c r="O58" s="359">
        <v>7.4000000000000003E-3</v>
      </c>
      <c r="P58" s="359">
        <v>1.3599999999999999E-2</v>
      </c>
      <c r="R58" s="49"/>
    </row>
    <row r="59" spans="1:21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Q59" s="151"/>
    </row>
    <row r="60" spans="1:21" ht="21.95" customHeight="1" x14ac:dyDescent="0.25">
      <c r="A60" s="158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30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08" priority="13">
      <formula>$H2=0</formula>
    </cfRule>
  </conditionalFormatting>
  <conditionalFormatting sqref="J2:K200">
    <cfRule type="expression" dxfId="1307" priority="14">
      <formula>$J2=0</formula>
    </cfRule>
  </conditionalFormatting>
  <conditionalFormatting sqref="L1:L1048576">
    <cfRule type="expression" dxfId="1306" priority="12">
      <formula>$L2=0</formula>
    </cfRule>
  </conditionalFormatting>
  <conditionalFormatting sqref="M1">
    <cfRule type="expression" dxfId="1305" priority="8">
      <formula>$L2=0</formula>
    </cfRule>
  </conditionalFormatting>
  <conditionalFormatting sqref="J2:K58">
    <cfRule type="expression" dxfId="1304" priority="56">
      <formula>$J2&gt;0</formula>
    </cfRule>
  </conditionalFormatting>
  <conditionalFormatting sqref="L2:L58">
    <cfRule type="expression" dxfId="1303" priority="10">
      <formula>$L2&lt;0</formula>
    </cfRule>
    <cfRule type="expression" dxfId="1302" priority="11">
      <formula>$L2&gt;0</formula>
    </cfRule>
  </conditionalFormatting>
  <conditionalFormatting sqref="J2:K458">
    <cfRule type="expression" dxfId="1301" priority="55">
      <formula>$J2&lt;0</formula>
    </cfRule>
  </conditionalFormatting>
  <conditionalFormatting sqref="P1:P1048576">
    <cfRule type="expression" dxfId="130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7" location="SIG!A1" display="SIG"/>
    <hyperlink ref="E20" location="AAPL!A1" display="AAPL"/>
    <hyperlink ref="E24" location="AXP!A1" display="AXP"/>
    <hyperlink ref="E12" location="DG!A1" display="DG"/>
    <hyperlink ref="E48" location="PINC!A1" display="PINC"/>
    <hyperlink ref="E34" location="FOXA!A1" display="FOXA"/>
    <hyperlink ref="E15" location="AOBC!A1" display="AOBC"/>
    <hyperlink ref="E42" location="LUV!A1" display="LUV"/>
    <hyperlink ref="E28" location="CCE!A1" display="CCE"/>
    <hyperlink ref="E26" location="BMY!A1" display="BMY"/>
    <hyperlink ref="E21" location="AKAM!A1" display="AKAM"/>
    <hyperlink ref="E18" location="ARNC!A1" display="ARNC"/>
    <hyperlink ref="E16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4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9" location="CNI!A1" display="CNI"/>
    <hyperlink ref="E13" location="WFC!A1" display="WFC"/>
    <hyperlink ref="E19" location="AA!A1" display="AA"/>
    <hyperlink ref="E40" location="KATE!A1" display="KATE"/>
    <hyperlink ref="E9" location="CF!A1" display="CF"/>
    <hyperlink ref="E11" location="TGT!A1" display="TGT"/>
    <hyperlink ref="E47" location="NWL!A1" display="NWL"/>
    <hyperlink ref="E41" location="KORS!A1" display="KORS"/>
    <hyperlink ref="E22" location="ALL!A1" display="ALL"/>
    <hyperlink ref="E46" location="NSC!A1" display="NSC"/>
    <hyperlink ref="E23" location="AVGO!A1" display="AVGO"/>
    <hyperlink ref="E53" location="UAL!A1" display="UAL"/>
    <hyperlink ref="E27" location="CAH!A1" display="CAH"/>
    <hyperlink ref="E30" location="DAL!A1" display="DAL"/>
    <hyperlink ref="E17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0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60" sqref="B260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14598.418000001329</v>
      </c>
    </row>
    <row r="250" spans="1:20" ht="18" customHeight="1" x14ac:dyDescent="0.25">
      <c r="M250" s="26" t="s">
        <v>144</v>
      </c>
      <c r="N250" s="144">
        <f>SUM(N245:N248)</f>
        <v>13141.058000001396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13141.030000000028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-1.9999986325274222E-3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99" priority="5">
      <formula>#REF!&gt;0</formula>
    </cfRule>
    <cfRule type="expression" dxfId="129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6"/>
  <sheetViews>
    <sheetView zoomScaleNormal="100" workbookViewId="0">
      <pane ySplit="1" topLeftCell="A392" activePane="bottomLeft" state="frozen"/>
      <selection pane="bottomLeft" activeCell="N413" sqref="N413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13141.030000000028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:L406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:D406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:G406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si="526"/>
        <v>-1.3669662189846542E-2</v>
      </c>
      <c r="M403" s="186">
        <f t="shared" ref="M403" si="538">I403-J403</f>
        <v>12053.830000000016</v>
      </c>
      <c r="N403" s="188">
        <f t="shared" ref="N403" si="539">M403/J403</f>
        <v>3.0134575000000042E-2</v>
      </c>
      <c r="O403" s="186" t="b">
        <f t="shared" ref="O403" si="540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1">I403-Q403</f>
        <v>122039.33000000002</v>
      </c>
      <c r="S403" s="176">
        <v>-34379</v>
      </c>
      <c r="T403" s="176">
        <f t="shared" ref="T403" si="542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3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si="533"/>
        <v>7.5571921631019442E-3</v>
      </c>
      <c r="E404" s="213">
        <f t="shared" ref="E404" si="544">(C404-$C$2)/$C$2</f>
        <v>0.12052662620574194</v>
      </c>
      <c r="F404" s="223">
        <v>5916.77</v>
      </c>
      <c r="G404" s="174">
        <f t="shared" si="535"/>
        <v>9.1659090947855786E-3</v>
      </c>
      <c r="H404" s="207">
        <f t="shared" ref="H404" si="545">(F404-F$2)/F$2</f>
        <v>0.16204214702358755</v>
      </c>
      <c r="I404" s="225">
        <v>413381.09</v>
      </c>
      <c r="J404" s="176">
        <v>400000</v>
      </c>
      <c r="K404" s="176">
        <f t="shared" ref="K404" si="546">I404-I403-J404+J403</f>
        <v>1327.2600000000093</v>
      </c>
      <c r="L404" s="174">
        <f t="shared" si="526"/>
        <v>3.2210840025440591E-3</v>
      </c>
      <c r="M404" s="186">
        <f t="shared" ref="M404" si="547">I404-J404</f>
        <v>13381.090000000026</v>
      </c>
      <c r="N404" s="188">
        <f t="shared" ref="N404" si="548">M404/J404</f>
        <v>3.3452725000000065E-2</v>
      </c>
      <c r="O404" s="186" t="b">
        <f t="shared" ref="O404" si="549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0">I404-Q404</f>
        <v>126625.29000000004</v>
      </c>
      <c r="S404" s="176">
        <v>-34560</v>
      </c>
      <c r="T404" s="176">
        <f t="shared" ref="T404" si="551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2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si="533"/>
        <v>-3.035010866612372E-3</v>
      </c>
      <c r="E405" s="213">
        <f t="shared" ref="E405" si="553">(C405-$C$2)/$C$2</f>
        <v>0.11712581571887902</v>
      </c>
      <c r="F405" s="223">
        <v>5910.52</v>
      </c>
      <c r="G405" s="174">
        <f t="shared" si="535"/>
        <v>-1.0563195797707195E-3</v>
      </c>
      <c r="H405" s="207">
        <f t="shared" ref="H405" si="554">(F405-F$2)/F$2</f>
        <v>0.16081465915116772</v>
      </c>
      <c r="I405" s="225">
        <v>413138.88</v>
      </c>
      <c r="J405" s="176">
        <v>400000</v>
      </c>
      <c r="K405" s="176">
        <f t="shared" ref="K405" si="555">I405-I404-J405+J404</f>
        <v>-242.21000000002095</v>
      </c>
      <c r="L405" s="174">
        <f t="shared" si="526"/>
        <v>-5.8592423760850051E-4</v>
      </c>
      <c r="M405" s="186">
        <f t="shared" ref="M405" si="556">I405-J405</f>
        <v>13138.880000000005</v>
      </c>
      <c r="N405" s="188">
        <f t="shared" ref="N405" si="557">M405/J405</f>
        <v>3.2847200000000014E-2</v>
      </c>
      <c r="O405" s="186" t="b">
        <f t="shared" ref="O405" si="558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59">I405-Q405</f>
        <v>115671.28000000003</v>
      </c>
      <c r="S405" s="176">
        <v>-34397</v>
      </c>
      <c r="T405" s="176">
        <f t="shared" ref="T405" si="560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1">N405/V405</f>
        <v>9.9987077948927333E-2</v>
      </c>
    </row>
    <row r="406" spans="2:23" ht="20.100000000000001" customHeight="1" x14ac:dyDescent="0.25">
      <c r="B406" s="248">
        <v>42847</v>
      </c>
      <c r="C406" s="338">
        <v>2374.15</v>
      </c>
      <c r="D406" s="174">
        <f t="shared" si="533"/>
        <v>1.084008532415944E-2</v>
      </c>
      <c r="E406" s="250">
        <f t="shared" ref="E406" si="562">(C406-$C$2)/$C$2</f>
        <v>0.12923555487909288</v>
      </c>
      <c r="F406" s="251">
        <v>5983.81</v>
      </c>
      <c r="G406" s="174">
        <f t="shared" si="535"/>
        <v>1.2399924202946604E-2</v>
      </c>
      <c r="H406" s="252">
        <f t="shared" ref="H406" si="563">(F406-F$2)/F$2</f>
        <v>0.17520867293831149</v>
      </c>
      <c r="I406" s="569">
        <v>413141.03</v>
      </c>
      <c r="J406" s="254">
        <v>400000</v>
      </c>
      <c r="K406" s="254">
        <f t="shared" ref="K406" si="564">I406-I405-J406+J405</f>
        <v>2.1500000000232831</v>
      </c>
      <c r="L406" s="174">
        <f t="shared" si="526"/>
        <v>5.2040611622495641E-6</v>
      </c>
      <c r="M406" s="603">
        <f t="shared" ref="M406" si="565">I406-J406</f>
        <v>13141.030000000028</v>
      </c>
      <c r="N406" s="256">
        <f t="shared" ref="N406" si="566">M406/J406</f>
        <v>3.2852575000000071E-2</v>
      </c>
      <c r="O406" s="255" t="b">
        <f t="shared" ref="O406" si="567">L406&gt;D406</f>
        <v>0</v>
      </c>
      <c r="P406" s="256">
        <f>COUNTIF(O$2:O406, TRUE)/(COUNTIF(O$2:O406,FALSE) + COUNTIF(O$2:O406, TRUE))</f>
        <v>0.48148148148148145</v>
      </c>
      <c r="Q406" s="254">
        <v>297462.59999999998</v>
      </c>
      <c r="R406" s="254">
        <f t="shared" ref="R406" si="568">I406-Q406</f>
        <v>115678.43000000005</v>
      </c>
      <c r="S406" s="254">
        <v>-34227</v>
      </c>
      <c r="T406" s="254">
        <f t="shared" ref="T406" si="569">M406-S406</f>
        <v>47368.030000000028</v>
      </c>
      <c r="U406" s="256">
        <f>STDEV(D$2:D406)*SQRT(252)</f>
        <v>0.15175900014627838</v>
      </c>
      <c r="V406" s="256">
        <f>STDEV(L$2:L406)*SQRT(252)</f>
        <v>0.32810686732873107</v>
      </c>
      <c r="W406" s="255">
        <f t="shared" ref="W406" si="570">N406/V406</f>
        <v>0.10012766653580889</v>
      </c>
    </row>
  </sheetData>
  <conditionalFormatting sqref="D3:D406">
    <cfRule type="colorScale" priority="3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6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6">
    <cfRule type="colorScale" priority="2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6">
    <cfRule type="colorScale" priority="3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7:L1048576">
    <cfRule type="colorScale" priority="5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276.86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276.86</v>
      </c>
      <c r="R4" s="517">
        <v>1.44E-2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304.54600000000005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301.77740000000006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299.00880000000001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296.24020000000002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293.47160000000002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290.70300000000003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287.93440000000004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285.16580000000005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282.3972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279.62860000000001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276.86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274.09140000000002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271.32280000000003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268.55419999999998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265.78559999999999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263.017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260.2484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257.47980000000001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254.71120000000002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251.94260000000003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249.17400000000001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97" priority="58">
      <formula>F19&gt;0</formula>
    </cfRule>
    <cfRule type="expression" dxfId="12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95" priority="47">
      <formula>H25&gt;0</formula>
    </cfRule>
    <cfRule type="expression" dxfId="1294" priority="48">
      <formula>H25&lt;0</formula>
    </cfRule>
  </conditionalFormatting>
  <conditionalFormatting sqref="M39">
    <cfRule type="expression" dxfId="1293" priority="45">
      <formula>M39&gt;0</formula>
    </cfRule>
    <cfRule type="expression" dxfId="1292" priority="46">
      <formula>M39&lt;0</formula>
    </cfRule>
  </conditionalFormatting>
  <conditionalFormatting sqref="F61:F67">
    <cfRule type="expression" dxfId="1291" priority="43">
      <formula>F61&gt;0</formula>
    </cfRule>
    <cfRule type="expression" dxfId="1290" priority="44">
      <formula>F61&lt;0</formula>
    </cfRule>
  </conditionalFormatting>
  <conditionalFormatting sqref="H61:H67">
    <cfRule type="expression" dxfId="1289" priority="41">
      <formula>H61&gt;0</formula>
    </cfRule>
    <cfRule type="expression" dxfId="1288" priority="42">
      <formula>H61&lt;0</formula>
    </cfRule>
  </conditionalFormatting>
  <conditionalFormatting sqref="F21:F24">
    <cfRule type="expression" dxfId="1287" priority="39">
      <formula>F21&gt;0</formula>
    </cfRule>
    <cfRule type="expression" dxfId="1286" priority="40">
      <formula>F21&lt;0</formula>
    </cfRule>
  </conditionalFormatting>
  <conditionalFormatting sqref="H21:H24">
    <cfRule type="expression" dxfId="1285" priority="37">
      <formula>H21&gt;0</formula>
    </cfRule>
    <cfRule type="expression" dxfId="1284" priority="38">
      <formula>H21&lt;0</formula>
    </cfRule>
  </conditionalFormatting>
  <conditionalFormatting sqref="I25:I28">
    <cfRule type="expression" dxfId="1283" priority="31">
      <formula>I25&gt;0</formula>
    </cfRule>
    <cfRule type="expression" dxfId="1282" priority="32">
      <formula>I25&lt;0</formula>
    </cfRule>
  </conditionalFormatting>
  <conditionalFormatting sqref="I21:I24">
    <cfRule type="expression" dxfId="1281" priority="29">
      <formula>I21&gt;0</formula>
    </cfRule>
    <cfRule type="expression" dxfId="1280" priority="30">
      <formula>I21&lt;0</formula>
    </cfRule>
  </conditionalFormatting>
  <conditionalFormatting sqref="H29">
    <cfRule type="expression" dxfId="1279" priority="27">
      <formula>H29&gt;0</formula>
    </cfRule>
    <cfRule type="expression" dxfId="1278" priority="28">
      <formula>H29&lt;0</formula>
    </cfRule>
  </conditionalFormatting>
  <conditionalFormatting sqref="H30">
    <cfRule type="expression" dxfId="1277" priority="25">
      <formula>H30&gt;0</formula>
    </cfRule>
    <cfRule type="expression" dxfId="1276" priority="26">
      <formula>H30&lt;0</formula>
    </cfRule>
  </conditionalFormatting>
  <conditionalFormatting sqref="H31">
    <cfRule type="expression" dxfId="1275" priority="23">
      <formula>H31&gt;0</formula>
    </cfRule>
    <cfRule type="expression" dxfId="1274" priority="24">
      <formula>H31&lt;0</formula>
    </cfRule>
  </conditionalFormatting>
  <conditionalFormatting sqref="Q7">
    <cfRule type="expression" dxfId="1273" priority="21">
      <formula>Q7&gt;0</formula>
    </cfRule>
    <cfRule type="expression" dxfId="1272" priority="22">
      <formula>Q7&lt;0</formula>
    </cfRule>
  </conditionalFormatting>
  <conditionalFormatting sqref="Q8">
    <cfRule type="expression" dxfId="1271" priority="19">
      <formula>Q8&gt;0</formula>
    </cfRule>
    <cfRule type="expression" dxfId="1270" priority="20">
      <formula>Q8&lt;0</formula>
    </cfRule>
  </conditionalFormatting>
  <conditionalFormatting sqref="F73:F82">
    <cfRule type="expression" dxfId="1269" priority="17">
      <formula>F73&gt;0</formula>
    </cfRule>
    <cfRule type="expression" dxfId="1268" priority="18">
      <formula>F73&lt;0</formula>
    </cfRule>
  </conditionalFormatting>
  <conditionalFormatting sqref="H73:H76">
    <cfRule type="expression" dxfId="1267" priority="15">
      <formula>H73&gt;0</formula>
    </cfRule>
    <cfRule type="expression" dxfId="1266" priority="16">
      <formula>H73&lt;0</formula>
    </cfRule>
  </conditionalFormatting>
  <conditionalFormatting sqref="F69:F72">
    <cfRule type="expression" dxfId="1265" priority="13">
      <formula>F69&gt;0</formula>
    </cfRule>
    <cfRule type="expression" dxfId="1264" priority="14">
      <formula>F69&lt;0</formula>
    </cfRule>
  </conditionalFormatting>
  <conditionalFormatting sqref="H69:H72">
    <cfRule type="expression" dxfId="1263" priority="11">
      <formula>H69&gt;0</formula>
    </cfRule>
    <cfRule type="expression" dxfId="1262" priority="12">
      <formula>H69&lt;0</formula>
    </cfRule>
  </conditionalFormatting>
  <conditionalFormatting sqref="I73:I76">
    <cfRule type="expression" dxfId="1261" priority="9">
      <formula>I73&gt;0</formula>
    </cfRule>
    <cfRule type="expression" dxfId="1260" priority="10">
      <formula>I73&lt;0</formula>
    </cfRule>
  </conditionalFormatting>
  <conditionalFormatting sqref="I69:I72">
    <cfRule type="expression" dxfId="1259" priority="7">
      <formula>I69&gt;0</formula>
    </cfRule>
    <cfRule type="expression" dxfId="1258" priority="8">
      <formula>I69&lt;0</formula>
    </cfRule>
  </conditionalFormatting>
  <conditionalFormatting sqref="H77">
    <cfRule type="expression" dxfId="1257" priority="5">
      <formula>H77&gt;0</formula>
    </cfRule>
    <cfRule type="expression" dxfId="1256" priority="6">
      <formula>H77&lt;0</formula>
    </cfRule>
  </conditionalFormatting>
  <conditionalFormatting sqref="H78">
    <cfRule type="expression" dxfId="1255" priority="3">
      <formula>H78&gt;0</formula>
    </cfRule>
    <cfRule type="expression" dxfId="1254" priority="4">
      <formula>H78&lt;0</formula>
    </cfRule>
  </conditionalFormatting>
  <conditionalFormatting sqref="H79">
    <cfRule type="expression" dxfId="1253" priority="1">
      <formula>H79&gt;0</formula>
    </cfRule>
    <cfRule type="expression" dxfId="12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37.47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37.47</v>
      </c>
      <c r="R4" s="517">
        <v>1.7399999999999999E-2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41.216999999999999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40.842300000000002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40.467600000000004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40.0929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39.718200000000003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39.343499999999999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38.968800000000002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38.594099999999997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38.2194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37.844699999999996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37.47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37.095300000000002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36.720599999999997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36.3459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35.971199999999996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35.596499999999999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35.221799999999995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34.847099999999998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34.4724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34.097700000000003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33.722999999999999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1" priority="25">
      <formula>N19&gt;0</formula>
    </cfRule>
    <cfRule type="expression" dxfId="12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49" priority="19">
      <formula>F21&gt;0</formula>
    </cfRule>
    <cfRule type="expression" dxfId="1248" priority="20">
      <formula>F21&lt;0</formula>
    </cfRule>
  </conditionalFormatting>
  <conditionalFormatting sqref="H21:H31">
    <cfRule type="expression" dxfId="1247" priority="17">
      <formula>H21&gt;0</formula>
    </cfRule>
    <cfRule type="expression" dxfId="1246" priority="18">
      <formula>H21&lt;0</formula>
    </cfRule>
  </conditionalFormatting>
  <conditionalFormatting sqref="I21:I31">
    <cfRule type="expression" dxfId="1245" priority="15">
      <formula>I21&gt;0</formula>
    </cfRule>
    <cfRule type="expression" dxfId="1244" priority="16">
      <formula>I21&lt;0</formula>
    </cfRule>
  </conditionalFormatting>
  <conditionalFormatting sqref="Q8">
    <cfRule type="expression" dxfId="1243" priority="7">
      <formula>Q8&gt;0</formula>
    </cfRule>
    <cfRule type="expression" dxfId="1242" priority="8">
      <formula>Q8&lt;0</formula>
    </cfRule>
  </conditionalFormatting>
  <conditionalFormatting sqref="Q7">
    <cfRule type="expression" dxfId="1241" priority="9">
      <formula>Q7&gt;0</formula>
    </cfRule>
    <cfRule type="expression" dxfId="1240" priority="10">
      <formula>Q7&lt;0</formula>
    </cfRule>
  </conditionalFormatting>
  <conditionalFormatting sqref="F56:F66">
    <cfRule type="expression" dxfId="1239" priority="5">
      <formula>F56&gt;0</formula>
    </cfRule>
    <cfRule type="expression" dxfId="1238" priority="6">
      <formula>F56&lt;0</formula>
    </cfRule>
  </conditionalFormatting>
  <conditionalFormatting sqref="H56:H66">
    <cfRule type="expression" dxfId="1237" priority="3">
      <formula>H56&gt;0</formula>
    </cfRule>
    <cfRule type="expression" dxfId="1236" priority="4">
      <formula>H56&lt;0</formula>
    </cfRule>
  </conditionalFormatting>
  <conditionalFormatting sqref="I56:I66">
    <cfRule type="expression" dxfId="1235" priority="1">
      <formula>I56&gt;0</formula>
    </cfRule>
    <cfRule type="expression" dxfId="12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66.099999999999994</v>
      </c>
      <c r="R4" s="517">
        <v>-5.9999999999999995E-4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13219.999999999998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-423.94000000000415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-1099.8900000000049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-7.6808550903673473E-2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72.709999999999994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72.048999999999992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71.388000000000005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70.727000000000004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70.066000000000003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69.405000000000001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68.744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68.082999999999998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67.421999999999997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66.760999999999996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66.099999999999994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65.438999999999993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64.777999999999992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64.11699999999999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63.455999999999989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62.794999999999995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62.133999999999993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61.472999999999999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60.811999999999998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60.150999999999996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59.489999999999995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3" priority="35">
      <formula>N19&gt;0</formula>
    </cfRule>
    <cfRule type="expression" dxfId="123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1" priority="29">
      <formula>F61&gt;0</formula>
    </cfRule>
    <cfRule type="expression" dxfId="1230" priority="30">
      <formula>F61&lt;0</formula>
    </cfRule>
  </conditionalFormatting>
  <conditionalFormatting sqref="H61:H79 H83:H100">
    <cfRule type="expression" dxfId="1229" priority="27">
      <formula>H61&gt;0</formula>
    </cfRule>
    <cfRule type="expression" dxfId="1228" priority="28">
      <formula>H61&lt;0</formula>
    </cfRule>
  </conditionalFormatting>
  <conditionalFormatting sqref="I57:I79 I82:I100">
    <cfRule type="expression" dxfId="1227" priority="25">
      <formula>I57&gt;0</formula>
    </cfRule>
    <cfRule type="expression" dxfId="1226" priority="26">
      <formula>I57&lt;0</formula>
    </cfRule>
  </conditionalFormatting>
  <conditionalFormatting sqref="Q7">
    <cfRule type="expression" dxfId="1225" priority="23">
      <formula>Q7&gt;0</formula>
    </cfRule>
    <cfRule type="expression" dxfId="1224" priority="24">
      <formula>Q7&lt;0</formula>
    </cfRule>
  </conditionalFormatting>
  <conditionalFormatting sqref="Q8">
    <cfRule type="expression" dxfId="1223" priority="21">
      <formula>Q8&gt;0</formula>
    </cfRule>
    <cfRule type="expression" dxfId="1222" priority="22">
      <formula>Q8&lt;0</formula>
    </cfRule>
  </conditionalFormatting>
  <conditionalFormatting sqref="F57:F60">
    <cfRule type="expression" dxfId="1221" priority="19">
      <formula>F57&gt;0</formula>
    </cfRule>
    <cfRule type="expression" dxfId="1220" priority="20">
      <formula>F57&lt;0</formula>
    </cfRule>
  </conditionalFormatting>
  <conditionalFormatting sqref="H57:H60">
    <cfRule type="expression" dxfId="1219" priority="17">
      <formula>H57&gt;0</formula>
    </cfRule>
    <cfRule type="expression" dxfId="1218" priority="18">
      <formula>H57&lt;0</formula>
    </cfRule>
  </conditionalFormatting>
  <conditionalFormatting sqref="F82:F96">
    <cfRule type="expression" dxfId="1217" priority="11">
      <formula>F82&gt;0</formula>
    </cfRule>
    <cfRule type="expression" dxfId="1216" priority="12">
      <formula>F82&lt;0</formula>
    </cfRule>
  </conditionalFormatting>
  <conditionalFormatting sqref="H82:H96">
    <cfRule type="expression" dxfId="1215" priority="9">
      <formula>H82&gt;0</formula>
    </cfRule>
    <cfRule type="expression" dxfId="1214" priority="10">
      <formula>H82&lt;0</formula>
    </cfRule>
  </conditionalFormatting>
  <conditionalFormatting sqref="F25:F41">
    <cfRule type="expression" dxfId="1213" priority="7">
      <formula>F25&gt;0</formula>
    </cfRule>
    <cfRule type="expression" dxfId="1212" priority="8">
      <formula>F25&lt;0</formula>
    </cfRule>
  </conditionalFormatting>
  <conditionalFormatting sqref="H25:H41">
    <cfRule type="expression" dxfId="1211" priority="5">
      <formula>H25&gt;0</formula>
    </cfRule>
    <cfRule type="expression" dxfId="1210" priority="6">
      <formula>H25&lt;0</formula>
    </cfRule>
  </conditionalFormatting>
  <conditionalFormatting sqref="J34:J47">
    <cfRule type="expression" dxfId="1209" priority="3">
      <formula>J34&gt;0</formula>
    </cfRule>
    <cfRule type="expression" dxfId="1208" priority="4">
      <formula>J34&lt;0</formula>
    </cfRule>
  </conditionalFormatting>
  <conditionalFormatting sqref="J39">
    <cfRule type="expression" dxfId="1207" priority="1">
      <formula>J39&gt;0</formula>
    </cfRule>
    <cfRule type="expression" dxfId="120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143.63999999999999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143.63999999999999</v>
      </c>
      <c r="R4" s="517">
        <v>9.5999999999999992E-3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158.00399999999999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156.5676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155.13120000000001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153.69479999999999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152.25839999999999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150.822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149.38559999999998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147.94919999999999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146.5128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145.07639999999998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143.63999999999999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142.20359999999999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140.76719999999997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139.33079999999998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137.89439999999999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136.45799999999997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135.02159999999998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133.58519999999999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132.14879999999999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130.7124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129.27599999999998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05" priority="35">
      <formula>N19&gt;0</formula>
    </cfRule>
    <cfRule type="expression" dxfId="12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3" priority="21">
      <formula>F25&gt;0</formula>
    </cfRule>
    <cfRule type="expression" dxfId="1202" priority="22">
      <formula>F25&lt;0</formula>
    </cfRule>
  </conditionalFormatting>
  <conditionalFormatting sqref="H25:H47">
    <cfRule type="expression" dxfId="1201" priority="19">
      <formula>H25&gt;0</formula>
    </cfRule>
    <cfRule type="expression" dxfId="1200" priority="20">
      <formula>H25&lt;0</formula>
    </cfRule>
  </conditionalFormatting>
  <conditionalFormatting sqref="I25:I27">
    <cfRule type="expression" dxfId="1199" priority="15">
      <formula>I25&gt;0</formula>
    </cfRule>
    <cfRule type="expression" dxfId="1198" priority="16">
      <formula>I25&lt;0</formula>
    </cfRule>
  </conditionalFormatting>
  <conditionalFormatting sqref="Q7">
    <cfRule type="expression" dxfId="1197" priority="5">
      <formula>Q7&gt;0</formula>
    </cfRule>
    <cfRule type="expression" dxfId="1196" priority="6">
      <formula>Q7&lt;0</formula>
    </cfRule>
  </conditionalFormatting>
  <conditionalFormatting sqref="Q8">
    <cfRule type="expression" dxfId="1195" priority="3">
      <formula>Q8&gt;0</formula>
    </cfRule>
    <cfRule type="expression" dxfId="11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80.45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80.45</v>
      </c>
      <c r="R4" s="499">
        <v>1.0800000000000001E-2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88.495000000000005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87.690500000000014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86.88600000000001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86.081500000000005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85.277000000000001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84.472500000000011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83.668000000000006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82.863500000000002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82.058999999999997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81.254500000000007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80.45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79.645499999999998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78.841000000000008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78.036500000000004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77.231999999999999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76.427499999999995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75.623000000000005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74.8185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74.01400000000001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73.209500000000006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72.405000000000001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3" priority="9">
      <formula>F36&gt;0</formula>
    </cfRule>
    <cfRule type="expression" dxfId="1192" priority="10">
      <formula>F36&lt;0</formula>
    </cfRule>
  </conditionalFormatting>
  <conditionalFormatting sqref="F25:F35">
    <cfRule type="expression" dxfId="1191" priority="7">
      <formula>F25&gt;0</formula>
    </cfRule>
    <cfRule type="expression" dxfId="1190" priority="8">
      <formula>F25&lt;0</formula>
    </cfRule>
  </conditionalFormatting>
  <conditionalFormatting sqref="H25:H35">
    <cfRule type="expression" dxfId="1189" priority="5">
      <formula>H25&gt;0</formula>
    </cfRule>
    <cfRule type="expression" dxfId="1188" priority="6">
      <formula>H25&lt;0</formula>
    </cfRule>
  </conditionalFormatting>
  <conditionalFormatting sqref="Q7">
    <cfRule type="expression" dxfId="1187" priority="3">
      <formula>Q7&gt;0</formula>
    </cfRule>
    <cfRule type="expression" dxfId="1186" priority="4">
      <formula>Q7&lt;0</formula>
    </cfRule>
  </conditionalFormatting>
  <conditionalFormatting sqref="Q8">
    <cfRule type="expression" dxfId="1185" priority="1">
      <formula>Q8&gt;0</formula>
    </cfRule>
    <cfRule type="expression" dxfId="11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71.42</v>
      </c>
      <c r="R4" s="522">
        <v>9.9000000000000008E-3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7142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132.29999999999927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-3.6272321428571425E-3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78.562000000000012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77.847800000000007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77.133600000000001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76.41940000000001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75.705200000000005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74.991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74.276800000000009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73.562600000000003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72.848399999999998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72.134200000000007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71.42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70.705799999999996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69.991600000000005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69.2774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68.563199999999995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67.849000000000004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67.134799999999998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66.420600000000007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65.706400000000002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64.992199999999997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64.278000000000006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3" priority="17">
      <formula>F47&gt;0</formula>
    </cfRule>
    <cfRule type="expression" dxfId="1182" priority="18">
      <formula>F47&lt;0</formula>
    </cfRule>
  </conditionalFormatting>
  <conditionalFormatting sqref="Q7">
    <cfRule type="expression" dxfId="1181" priority="15">
      <formula>Q7&gt;0</formula>
    </cfRule>
    <cfRule type="expression" dxfId="1180" priority="16">
      <formula>Q7&lt;0</formula>
    </cfRule>
  </conditionalFormatting>
  <conditionalFormatting sqref="Q8">
    <cfRule type="expression" dxfId="1179" priority="13">
      <formula>Q8&gt;0</formula>
    </cfRule>
    <cfRule type="expression" dxfId="1178" priority="14">
      <formula>Q8&lt;0</formula>
    </cfRule>
  </conditionalFormatting>
  <conditionalFormatting sqref="F25:F46">
    <cfRule type="expression" dxfId="1177" priority="11">
      <formula>F25&gt;0</formula>
    </cfRule>
    <cfRule type="expression" dxfId="1176" priority="12">
      <formula>F25&lt;0</formula>
    </cfRule>
  </conditionalFormatting>
  <conditionalFormatting sqref="H25:H46">
    <cfRule type="expression" dxfId="1175" priority="9">
      <formula>H25&gt;0</formula>
    </cfRule>
    <cfRule type="expression" dxfId="1174" priority="10">
      <formula>H25&lt;0</formula>
    </cfRule>
  </conditionalFormatting>
  <conditionalFormatting sqref="F89:F110">
    <cfRule type="expression" dxfId="1173" priority="7">
      <formula>F89&gt;0</formula>
    </cfRule>
    <cfRule type="expression" dxfId="1172" priority="8">
      <formula>F89&lt;0</formula>
    </cfRule>
  </conditionalFormatting>
  <conditionalFormatting sqref="H89:H110">
    <cfRule type="expression" dxfId="1171" priority="5">
      <formula>H89&gt;0</formula>
    </cfRule>
    <cfRule type="expression" dxfId="1170" priority="6">
      <formula>H89&lt;0</formula>
    </cfRule>
  </conditionalFormatting>
  <conditionalFormatting sqref="Q10">
    <cfRule type="expression" dxfId="1169" priority="3">
      <formula>Q10&gt;0</formula>
    </cfRule>
    <cfRule type="expression" dxfId="1168" priority="4">
      <formula>Q10&lt;0</formula>
    </cfRule>
  </conditionalFormatting>
  <conditionalFormatting sqref="J25:J38">
    <cfRule type="expression" dxfId="1167" priority="1">
      <formula>J25&gt;0</formula>
    </cfRule>
    <cfRule type="expression" dxfId="116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33.29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33.29</v>
      </c>
      <c r="R4" s="499">
        <v>8.5000000000000006E-3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36.619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36.286100000000005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35.953200000000002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35.6203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35.287399999999998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34.954500000000003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34.621600000000001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34.288699999999999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33.955799999999996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33.622900000000001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33.29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32.957099999999997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32.624200000000002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32.2913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31.958399999999997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31.625499999999999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31.292599999999997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30.959700000000002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30.626799999999999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30.293900000000001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29.960999999999999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65" priority="31">
      <formula>F29&gt;0</formula>
    </cfRule>
    <cfRule type="expression" dxfId="1164" priority="32">
      <formula>F29&lt;0</formula>
    </cfRule>
  </conditionalFormatting>
  <conditionalFormatting sqref="F29 F31:F35">
    <cfRule type="expression" dxfId="1163" priority="33">
      <formula>F29&gt;0</formula>
    </cfRule>
    <cfRule type="expression" dxfId="1162" priority="34">
      <formula>F29&lt;0</formula>
    </cfRule>
  </conditionalFormatting>
  <conditionalFormatting sqref="H29 H31:H35">
    <cfRule type="expression" dxfId="1161" priority="29">
      <formula>H29&gt;0</formula>
    </cfRule>
    <cfRule type="expression" dxfId="1160" priority="30">
      <formula>H29&lt;0</formula>
    </cfRule>
  </conditionalFormatting>
  <conditionalFormatting sqref="F21:F28">
    <cfRule type="expression" dxfId="1159" priority="27">
      <formula>F21&gt;0</formula>
    </cfRule>
    <cfRule type="expression" dxfId="1158" priority="28">
      <formula>F21&lt;0</formula>
    </cfRule>
  </conditionalFormatting>
  <conditionalFormatting sqref="H21:H28">
    <cfRule type="expression" dxfId="1157" priority="25">
      <formula>H21&gt;0</formula>
    </cfRule>
    <cfRule type="expression" dxfId="1156" priority="26">
      <formula>H21&lt;0</formula>
    </cfRule>
  </conditionalFormatting>
  <conditionalFormatting sqref="Q8">
    <cfRule type="expression" dxfId="1155" priority="21">
      <formula>Q8&gt;0</formula>
    </cfRule>
    <cfRule type="expression" dxfId="1154" priority="22">
      <formula>Q8&lt;0</formula>
    </cfRule>
  </conditionalFormatting>
  <conditionalFormatting sqref="Q7">
    <cfRule type="expression" dxfId="1153" priority="23">
      <formula>Q7&gt;0</formula>
    </cfRule>
    <cfRule type="expression" dxfId="1152" priority="24">
      <formula>Q7&lt;0</formula>
    </cfRule>
  </conditionalFormatting>
  <conditionalFormatting sqref="F30">
    <cfRule type="expression" dxfId="1151" priority="19">
      <formula>F30&gt;0</formula>
    </cfRule>
    <cfRule type="expression" dxfId="1150" priority="20">
      <formula>F30&lt;0</formula>
    </cfRule>
  </conditionalFormatting>
  <conditionalFormatting sqref="H30">
    <cfRule type="expression" dxfId="1149" priority="17">
      <formula>H30&gt;0</formula>
    </cfRule>
    <cfRule type="expression" dxfId="1148" priority="18">
      <formula>H30&lt;0</formula>
    </cfRule>
  </conditionalFormatting>
  <conditionalFormatting sqref="F68 F70:F74">
    <cfRule type="expression" dxfId="1147" priority="13">
      <formula>F68&gt;0</formula>
    </cfRule>
    <cfRule type="expression" dxfId="1146" priority="14">
      <formula>F68&lt;0</formula>
    </cfRule>
  </conditionalFormatting>
  <conditionalFormatting sqref="F68 F70:F74">
    <cfRule type="expression" dxfId="1145" priority="15">
      <formula>F68&gt;0</formula>
    </cfRule>
    <cfRule type="expression" dxfId="1144" priority="16">
      <formula>F68&lt;0</formula>
    </cfRule>
  </conditionalFormatting>
  <conditionalFormatting sqref="H68 H70:H74">
    <cfRule type="expression" dxfId="1143" priority="11">
      <formula>H68&gt;0</formula>
    </cfRule>
    <cfRule type="expression" dxfId="1142" priority="12">
      <formula>H68&lt;0</formula>
    </cfRule>
  </conditionalFormatting>
  <conditionalFormatting sqref="F60:F67">
    <cfRule type="expression" dxfId="1141" priority="9">
      <formula>F60&gt;0</formula>
    </cfRule>
    <cfRule type="expression" dxfId="1140" priority="10">
      <formula>F60&lt;0</formula>
    </cfRule>
  </conditionalFormatting>
  <conditionalFormatting sqref="H60:H67">
    <cfRule type="expression" dxfId="1139" priority="7">
      <formula>H60&gt;0</formula>
    </cfRule>
    <cfRule type="expression" dxfId="1138" priority="8">
      <formula>H60&lt;0</formula>
    </cfRule>
  </conditionalFormatting>
  <conditionalFormatting sqref="F69">
    <cfRule type="expression" dxfId="1137" priority="5">
      <formula>F69&gt;0</formula>
    </cfRule>
    <cfRule type="expression" dxfId="1136" priority="6">
      <formula>F69&lt;0</formula>
    </cfRule>
  </conditionalFormatting>
  <conditionalFormatting sqref="H69">
    <cfRule type="expression" dxfId="1135" priority="3">
      <formula>H69&gt;0</formula>
    </cfRule>
    <cfRule type="expression" dxfId="1134" priority="4">
      <formula>H69&lt;0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30.35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30.35</v>
      </c>
      <c r="R4" s="499">
        <v>-1.14E-2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33.385000000000005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33.081500000000005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32.778000000000006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32.474500000000006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32.171000000000006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31.867500000000003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31.564000000000004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31.260500000000004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30.957000000000001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30.653500000000001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30.35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30.046500000000002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29.743000000000002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29.439499999999999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29.135999999999999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28.8325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28.529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28.225500000000004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27.922000000000004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27.618500000000001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27.315000000000001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1" priority="11">
      <formula>F33&gt;0</formula>
    </cfRule>
    <cfRule type="expression" dxfId="1130" priority="12">
      <formula>F33&lt;0</formula>
    </cfRule>
  </conditionalFormatting>
  <conditionalFormatting sqref="Q7">
    <cfRule type="expression" dxfId="1129" priority="9">
      <formula>Q7&gt;0</formula>
    </cfRule>
    <cfRule type="expression" dxfId="1128" priority="10">
      <formula>Q7&lt;0</formula>
    </cfRule>
  </conditionalFormatting>
  <conditionalFormatting sqref="Q8">
    <cfRule type="expression" dxfId="1127" priority="7">
      <formula>Q8&gt;0</formula>
    </cfRule>
    <cfRule type="expression" dxfId="1126" priority="8">
      <formula>Q8&lt;0</formula>
    </cfRule>
  </conditionalFormatting>
  <conditionalFormatting sqref="F25:F32">
    <cfRule type="expression" dxfId="1125" priority="5">
      <formula>F25&gt;0</formula>
    </cfRule>
    <cfRule type="expression" dxfId="1124" priority="6">
      <formula>F25&lt;0</formula>
    </cfRule>
  </conditionalFormatting>
  <conditionalFormatting sqref="H25:H32">
    <cfRule type="expression" dxfId="1123" priority="3">
      <formula>H25&gt;0</formula>
    </cfRule>
    <cfRule type="expression" dxfId="1122" priority="4">
      <formula>H25&lt;0</formula>
    </cfRule>
  </conditionalFormatting>
  <conditionalFormatting sqref="Q10">
    <cfRule type="expression" dxfId="1121" priority="1">
      <formula>Q10&gt;0</formula>
    </cfRule>
    <cfRule type="expression" dxfId="11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21.07</v>
      </c>
      <c r="R4" s="499">
        <v>-3.8E-3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6321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927.06999999999698</v>
      </c>
      <c r="R7">
        <v>200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582.08999999999651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0.10142866851022166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73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900</v>
      </c>
      <c r="I18" s="18"/>
      <c r="J18" s="18"/>
      <c r="K18" s="18">
        <f>SUM(K2:K9)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23.177000000000003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22.9663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22.755600000000001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22.544900000000002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22.334200000000003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22.1235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21.912800000000001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21.702100000000002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21.491400000000002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21.2807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21.07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20.859300000000001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20.648599999999998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20.437899999999999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20.2272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20.016500000000001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19.805799999999998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19.595100000000002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19.384399999999999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19.1737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18.963000000000001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19" priority="31">
      <formula>F31&gt;0</formula>
    </cfRule>
    <cfRule type="expression" dxfId="1118" priority="32">
      <formula>F31&lt;0</formula>
    </cfRule>
  </conditionalFormatting>
  <conditionalFormatting sqref="Q7">
    <cfRule type="expression" dxfId="1117" priority="29">
      <formula>Q7&gt;0</formula>
    </cfRule>
    <cfRule type="expression" dxfId="1116" priority="30">
      <formula>Q7&lt;0</formula>
    </cfRule>
  </conditionalFormatting>
  <conditionalFormatting sqref="Q8">
    <cfRule type="expression" dxfId="1115" priority="27">
      <formula>Q8&gt;0</formula>
    </cfRule>
    <cfRule type="expression" dxfId="1114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3" priority="19">
      <formula>M53&gt;0</formula>
    </cfRule>
    <cfRule type="expression" dxfId="1112" priority="20">
      <formula>M53&lt;0</formula>
    </cfRule>
  </conditionalFormatting>
  <conditionalFormatting sqref="Q10">
    <cfRule type="expression" dxfId="1111" priority="17">
      <formula>Q10&gt;0</formula>
    </cfRule>
    <cfRule type="expression" dxfId="1110" priority="18">
      <formula>Q10&lt;0</formula>
    </cfRule>
  </conditionalFormatting>
  <conditionalFormatting sqref="F25:F30">
    <cfRule type="expression" dxfId="1109" priority="15">
      <formula>F25&gt;0</formula>
    </cfRule>
    <cfRule type="expression" dxfId="1108" priority="16">
      <formula>F25&lt;0</formula>
    </cfRule>
  </conditionalFormatting>
  <conditionalFormatting sqref="H25:H30">
    <cfRule type="expression" dxfId="1107" priority="13">
      <formula>H25&gt;0</formula>
    </cfRule>
    <cfRule type="expression" dxfId="1106" priority="14">
      <formula>H25&lt;0</formula>
    </cfRule>
  </conditionalFormatting>
  <conditionalFormatting sqref="F83:F94">
    <cfRule type="expression" dxfId="1105" priority="11">
      <formula>F83&gt;0</formula>
    </cfRule>
    <cfRule type="expression" dxfId="1104" priority="12">
      <formula>F83&lt;0</formula>
    </cfRule>
  </conditionalFormatting>
  <conditionalFormatting sqref="H83:H94">
    <cfRule type="expression" dxfId="1103" priority="9">
      <formula>H83&gt;0</formula>
    </cfRule>
    <cfRule type="expression" dxfId="1102" priority="10">
      <formula>H83&lt;0</formula>
    </cfRule>
  </conditionalFormatting>
  <conditionalFormatting sqref="J41">
    <cfRule type="expression" dxfId="1101" priority="7">
      <formula>J41&gt;0</formula>
    </cfRule>
    <cfRule type="expression" dxfId="1100" priority="8">
      <formula>J41&lt;0</formula>
    </cfRule>
  </conditionalFormatting>
  <conditionalFormatting sqref="J39:J47 J49">
    <cfRule type="expression" dxfId="1099" priority="5">
      <formula>J39&gt;0</formula>
    </cfRule>
    <cfRule type="expression" dxfId="1098" priority="6">
      <formula>J39&lt;0</formula>
    </cfRule>
  </conditionalFormatting>
  <conditionalFormatting sqref="F48 H48">
    <cfRule type="expression" dxfId="1097" priority="3">
      <formula>F48&gt;0</formula>
    </cfRule>
    <cfRule type="expression" dxfId="1096" priority="4">
      <formula>F48&lt;0</formula>
    </cfRule>
  </conditionalFormatting>
  <conditionalFormatting sqref="J48">
    <cfRule type="expression" dxfId="1095" priority="1">
      <formula>J48&gt;0</formula>
    </cfRule>
    <cfRule type="expression" dxfId="1094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56.49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56.49</v>
      </c>
      <c r="R4" s="499">
        <v>1.55E-2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62.13900000000001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61.574100000000008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61.009200000000007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60.444300000000005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59.879400000000004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59.314500000000002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58.749600000000001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58.184700000000007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57.619800000000005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57.054900000000004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56.49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55.9251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55.360199999999999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54.795299999999997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54.230400000000003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53.665500000000002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53.1006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52.535700000000006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51.970800000000004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51.405900000000003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50.841000000000001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3" priority="15">
      <formula>F39&gt;0</formula>
    </cfRule>
    <cfRule type="expression" dxfId="1092" priority="16">
      <formula>F39&lt;0</formula>
    </cfRule>
  </conditionalFormatting>
  <conditionalFormatting sqref="Q7">
    <cfRule type="expression" dxfId="1091" priority="13">
      <formula>Q7&gt;0</formula>
    </cfRule>
    <cfRule type="expression" dxfId="1090" priority="14">
      <formula>Q7&lt;0</formula>
    </cfRule>
  </conditionalFormatting>
  <conditionalFormatting sqref="Q8">
    <cfRule type="expression" dxfId="1089" priority="11">
      <formula>Q8&gt;0</formula>
    </cfRule>
    <cfRule type="expression" dxfId="1088" priority="12">
      <formula>Q8&lt;0</formula>
    </cfRule>
  </conditionalFormatting>
  <conditionalFormatting sqref="F25:F38">
    <cfRule type="expression" dxfId="1087" priority="9">
      <formula>F25&gt;0</formula>
    </cfRule>
    <cfRule type="expression" dxfId="1086" priority="10">
      <formula>F25&lt;0</formula>
    </cfRule>
  </conditionalFormatting>
  <conditionalFormatting sqref="H25:H38">
    <cfRule type="expression" dxfId="1085" priority="7">
      <formula>H25&gt;0</formula>
    </cfRule>
    <cfRule type="expression" dxfId="10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3" priority="3">
      <formula>M55&gt;0</formula>
    </cfRule>
    <cfRule type="expression" dxfId="1082" priority="4">
      <formula>M55&lt;0</formula>
    </cfRule>
  </conditionalFormatting>
  <conditionalFormatting sqref="Q10">
    <cfRule type="expression" dxfId="1081" priority="1">
      <formula>Q10&gt;0</formula>
    </cfRule>
    <cfRule type="expression" dxfId="10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38.1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38.1</v>
      </c>
      <c r="R4" s="499">
        <v>2.01E-2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41.910000000000004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41.529000000000003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41.148000000000003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40.767000000000003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40.386000000000003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40.005000000000003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39.624000000000002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39.243000000000002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38.862000000000002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38.481000000000002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38.1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37.719000000000001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37.338000000000001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36.957000000000001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36.576000000000001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36.195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35.814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35.433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35.052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34.670999999999999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34.29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9" priority="27">
      <formula>F27&gt;0</formula>
    </cfRule>
    <cfRule type="expression" dxfId="10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Q7">
    <cfRule type="expression" dxfId="1075" priority="17">
      <formula>Q7&gt;0</formula>
    </cfRule>
    <cfRule type="expression" dxfId="1074" priority="18">
      <formula>Q7&lt;0</formula>
    </cfRule>
  </conditionalFormatting>
  <conditionalFormatting sqref="F37:F38">
    <cfRule type="expression" dxfId="1073" priority="13">
      <formula>F37&gt;0</formula>
    </cfRule>
    <cfRule type="expression" dxfId="1072" priority="14">
      <formula>F37&lt;0</formula>
    </cfRule>
  </conditionalFormatting>
  <conditionalFormatting sqref="H37:H38">
    <cfRule type="expression" dxfId="1071" priority="11">
      <formula>H37&gt;0</formula>
    </cfRule>
    <cfRule type="expression" dxfId="1070" priority="12">
      <formula>H37&lt;0</formula>
    </cfRule>
  </conditionalFormatting>
  <conditionalFormatting sqref="F23:F26 H23:H26">
    <cfRule type="expression" dxfId="1069" priority="9">
      <formula>F23&gt;0</formula>
    </cfRule>
    <cfRule type="expression" dxfId="1068" priority="10">
      <formula>F23&lt;0</formula>
    </cfRule>
  </conditionalFormatting>
  <conditionalFormatting sqref="Q10">
    <cfRule type="expression" dxfId="1067" priority="3">
      <formula>Q10&gt;0</formula>
    </cfRule>
    <cfRule type="expression" dxfId="1066" priority="4">
      <formula>Q10&lt;0</formula>
    </cfRule>
  </conditionalFormatting>
  <conditionalFormatting sqref="F22 H22">
    <cfRule type="expression" dxfId="1065" priority="1">
      <formula>F22&gt;0</formula>
    </cfRule>
    <cfRule type="expression" dxfId="1064" priority="2">
      <formula>F22&lt;0</formula>
    </cfRule>
  </conditionalFormatting>
  <conditionalFormatting sqref="M41">
    <cfRule type="expression" dxfId="1063" priority="5">
      <formula>M41&gt;0</formula>
    </cfRule>
    <cfRule type="expression" dxfId="10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53.55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53.55</v>
      </c>
      <c r="R4" s="499">
        <v>1.2999999999999999E-3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58.905000000000001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58.369500000000002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57.834000000000003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57.298499999999997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56.762999999999998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56.227499999999999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55.692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55.156500000000001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54.620999999999995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54.085499999999996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53.55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53.014499999999998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52.478999999999999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51.943499999999993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51.407999999999994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50.872499999999995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50.336999999999996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49.801499999999997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49.265999999999998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48.730499999999999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48.195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1" priority="29">
      <formula>F25&gt;0</formula>
    </cfRule>
    <cfRule type="expression" dxfId="1060" priority="30">
      <formula>F25&lt;0</formula>
    </cfRule>
  </conditionalFormatting>
  <conditionalFormatting sqref="Q7">
    <cfRule type="expression" dxfId="1059" priority="27">
      <formula>Q7&gt;0</formula>
    </cfRule>
    <cfRule type="expression" dxfId="1058" priority="28">
      <formula>Q7&lt;0</formula>
    </cfRule>
  </conditionalFormatting>
  <conditionalFormatting sqref="Q8">
    <cfRule type="expression" dxfId="1057" priority="25">
      <formula>Q8&gt;0</formula>
    </cfRule>
    <cfRule type="expression" dxfId="1056" priority="26">
      <formula>Q8&lt;0</formula>
    </cfRule>
  </conditionalFormatting>
  <conditionalFormatting sqref="Q10">
    <cfRule type="expression" dxfId="1055" priority="13">
      <formula>Q10&gt;0</formula>
    </cfRule>
    <cfRule type="expression" dxfId="1054" priority="14">
      <formula>Q10&lt;0</formula>
    </cfRule>
  </conditionalFormatting>
  <conditionalFormatting sqref="M46">
    <cfRule type="expression" dxfId="1053" priority="11">
      <formula>M46&gt;0</formula>
    </cfRule>
    <cfRule type="expression" dxfId="1052" priority="12">
      <formula>M46&lt;0</formula>
    </cfRule>
  </conditionalFormatting>
  <conditionalFormatting sqref="F80:F88 H80:H88">
    <cfRule type="expression" dxfId="1051" priority="9">
      <formula>F80&gt;0</formula>
    </cfRule>
    <cfRule type="expression" dxfId="1050" priority="10">
      <formula>F80&lt;0</formula>
    </cfRule>
  </conditionalFormatting>
  <conditionalFormatting sqref="F75:F79">
    <cfRule type="expression" dxfId="1049" priority="7">
      <formula>F75&gt;0</formula>
    </cfRule>
    <cfRule type="expression" dxfId="1048" priority="8">
      <formula>F75&lt;0</formula>
    </cfRule>
  </conditionalFormatting>
  <conditionalFormatting sqref="H75:H79">
    <cfRule type="expression" dxfId="1047" priority="5">
      <formula>H75&gt;0</formula>
    </cfRule>
    <cfRule type="expression" dxfId="1046" priority="6">
      <formula>H75&lt;0</formula>
    </cfRule>
  </conditionalFormatting>
  <conditionalFormatting sqref="F71:F74">
    <cfRule type="expression" dxfId="1045" priority="3">
      <formula>F71&gt;0</formula>
    </cfRule>
    <cfRule type="expression" dxfId="1044" priority="4">
      <formula>F71&lt;0</formula>
    </cfRule>
  </conditionalFormatting>
  <conditionalFormatting sqref="H71:H74">
    <cfRule type="expression" dxfId="1043" priority="1">
      <formula>H71&gt;0</formula>
    </cfRule>
    <cfRule type="expression" dxfId="104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61.39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61.39</v>
      </c>
      <c r="R4" s="499">
        <v>1.84E-2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67.529000000000011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66.91510000000001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66.301200000000009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65.687300000000008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65.073400000000007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64.459500000000006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63.845600000000005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63.231700000000004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62.617800000000003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62.003900000000002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61.39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60.7761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60.162199999999999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59.548299999999998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58.934399999999997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58.320499999999996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57.706599999999995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57.092700000000001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56.4788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55.864900000000006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55.251000000000005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1" priority="11">
      <formula>F34&gt;0</formula>
    </cfRule>
    <cfRule type="expression" dxfId="1040" priority="12">
      <formula>F34&lt;0</formula>
    </cfRule>
  </conditionalFormatting>
  <conditionalFormatting sqref="Q7">
    <cfRule type="expression" dxfId="1039" priority="9">
      <formula>Q7&gt;0</formula>
    </cfRule>
    <cfRule type="expression" dxfId="1038" priority="10">
      <formula>Q7&lt;0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F25:F33">
    <cfRule type="expression" dxfId="1035" priority="5">
      <formula>F25&gt;0</formula>
    </cfRule>
    <cfRule type="expression" dxfId="1034" priority="6">
      <formula>F25&lt;0</formula>
    </cfRule>
  </conditionalFormatting>
  <conditionalFormatting sqref="H25:H33">
    <cfRule type="expression" dxfId="1033" priority="3">
      <formula>H25&gt;0</formula>
    </cfRule>
    <cfRule type="expression" dxfId="1032" priority="4">
      <formula>H25&lt;0</formula>
    </cfRule>
  </conditionalFormatting>
  <conditionalFormatting sqref="M46">
    <cfRule type="expression" dxfId="1031" priority="1">
      <formula>M46&gt;0</formula>
    </cfRule>
    <cfRule type="expression" dxfId="103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26.1</v>
      </c>
      <c r="R4" s="499">
        <v>3.8E-3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2610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142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142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5.7536466774716369E-2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/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28.710000000000004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28.449000000000005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28.188000000000002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27.927000000000003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27.666000000000004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27.405000000000001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27.144000000000002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26.883000000000003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26.622000000000003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26.361000000000001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26.1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25.839000000000002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25.577999999999999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25.317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25.056000000000001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24.795000000000002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24.533999999999999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24.273000000000003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24.012000000000004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23.751000000000001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23.490000000000002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9" priority="9">
      <formula>F57&gt;0</formula>
    </cfRule>
    <cfRule type="expression" dxfId="1028" priority="10">
      <formula>F57&lt;0</formula>
    </cfRule>
  </conditionalFormatting>
  <conditionalFormatting sqref="Q7">
    <cfRule type="expression" dxfId="1027" priority="7">
      <formula>Q7&gt;0</formula>
    </cfRule>
    <cfRule type="expression" dxfId="1026" priority="8">
      <formula>Q7&lt;0</formula>
    </cfRule>
  </conditionalFormatting>
  <conditionalFormatting sqref="Q8">
    <cfRule type="expression" dxfId="1025" priority="5">
      <formula>Q8&gt;0</formula>
    </cfRule>
    <cfRule type="expression" dxfId="1024" priority="6">
      <formula>Q8&lt;0</formula>
    </cfRule>
  </conditionalFormatting>
  <conditionalFormatting sqref="F25:F56">
    <cfRule type="expression" dxfId="1023" priority="3">
      <formula>F25&gt;0</formula>
    </cfRule>
    <cfRule type="expression" dxfId="1022" priority="4">
      <formula>F25&lt;0</formula>
    </cfRule>
  </conditionalFormatting>
  <conditionalFormatting sqref="H25:H56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80.05</v>
      </c>
      <c r="R4" s="499">
        <v>9.7000000000000003E-3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4803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51.519999999996799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51.519999999996799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1.084293735846447E-2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88.055000000000007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87.254500000000007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86.454000000000008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85.653500000000008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84.852999999999994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84.052499999999995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83.251999999999995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82.451499999999996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81.650999999999996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80.850499999999997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80.05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79.249499999999998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78.448999999999998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77.648499999999999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76.847999999999999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76.047499999999999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75.247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74.4465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73.646000000000001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72.845500000000001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72.045000000000002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19" priority="9">
      <formula>F57&gt;0</formula>
    </cfRule>
    <cfRule type="expression" dxfId="1018" priority="10">
      <formula>F57&lt;0</formula>
    </cfRule>
  </conditionalFormatting>
  <conditionalFormatting sqref="Q7">
    <cfRule type="expression" dxfId="1017" priority="7">
      <formula>Q7&gt;0</formula>
    </cfRule>
    <cfRule type="expression" dxfId="1016" priority="8">
      <formula>Q7&lt;0</formula>
    </cfRule>
  </conditionalFormatting>
  <conditionalFormatting sqref="Q8">
    <cfRule type="expression" dxfId="1015" priority="5">
      <formula>Q8&gt;0</formula>
    </cfRule>
    <cfRule type="expression" dxfId="1014" priority="6">
      <formula>Q8&lt;0</formula>
    </cfRule>
  </conditionalFormatting>
  <conditionalFormatting sqref="F25:F56">
    <cfRule type="expression" dxfId="1013" priority="3">
      <formula>F25&gt;0</formula>
    </cfRule>
    <cfRule type="expression" dxfId="1012" priority="4">
      <formula>F25&lt;0</formula>
    </cfRule>
  </conditionalFormatting>
  <conditionalFormatting sqref="H25:H5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>
        <v>42846</v>
      </c>
      <c r="M3" s="44">
        <v>3.25</v>
      </c>
      <c r="O3" s="11" t="s">
        <v>58</v>
      </c>
      <c r="Q3" s="507">
        <f>IF(Q2=0, Q4, (F31-K31-M31)/Q2)</f>
        <v>16.334215624999999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 t="s">
        <v>543</v>
      </c>
      <c r="M4" s="3"/>
      <c r="O4" s="11" t="s">
        <v>66</v>
      </c>
      <c r="Q4" s="55">
        <v>15.15</v>
      </c>
      <c r="R4" s="499">
        <v>-6.9999999999999999E-4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96960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104538.98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7036.5910000016447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-7578.9799999999814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-7.2499081203967947E-2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18.483000000000001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18.331499999999998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18.18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18.028500000000001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17.876999999999999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17.7255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17.573999999999998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17.422499999999999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17.270999999999997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17.119499999999999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16.968000000000004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16.816500000000001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16.665000000000003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16.513500000000001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16.362000000000002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16.2105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16.059000000000001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15.907500000000001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15.756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15.604500000000002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15.453000000000001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15.301500000000001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15.15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14.9985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14.847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14.695499999999999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14.544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14.3925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14.241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14.089500000000001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13.938000000000001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13.7865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13.635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13.483500000000001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13.332000000000001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13.1805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13.029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12.8775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90">
        <f>IF(Q2=0, Q4, (F28-K28-M28)/Q2)</f>
        <v>31.859253333333331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 t="s">
        <v>541</v>
      </c>
      <c r="M4" s="3"/>
      <c r="N4" s="4"/>
      <c r="O4" s="11" t="s">
        <v>66</v>
      </c>
      <c r="Q4" s="492">
        <v>30.14</v>
      </c>
      <c r="R4" s="499">
        <v>6.3E-3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45210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47788.88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-830.91000000000349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-2578.8799999999974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-5.3964018407629502E-2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33.154000000000003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32.852600000000002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32.551200000000001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32.2498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31.948400000000003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31.647000000000002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31.345600000000001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31.0442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30.742800000000003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30.441400000000002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30.14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29.8386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29.537199999999999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29.235800000000001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28.9344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28.632999999999999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28.331599999999998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28.030200000000001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27.728800000000003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27.427400000000002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27.126000000000001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11.43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11.43</v>
      </c>
      <c r="R4" s="499">
        <v>7.9000000000000008E-3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12.573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12.4587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12.3444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12.2301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12.1158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12.0015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11.8872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11.7729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11.6586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11.5443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11.43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11.3157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11.2014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11.0871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10.972799999999999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10.858499999999999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10.744199999999999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10.629900000000001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10.515600000000001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10.401300000000001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10.287000000000001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122.89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122.89</v>
      </c>
      <c r="R4" s="499">
        <v>9.2999999999999992E-3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135.179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133.95010000000002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132.72120000000001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131.4923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130.26340000000002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129.03450000000001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127.8056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126.5767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125.34780000000001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124.1189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122.89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121.6611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120.43219999999999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119.2033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117.9744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116.74549999999999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115.5166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114.2877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113.05880000000001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111.82990000000001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110.601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10.27</v>
      </c>
      <c r="R4" s="499">
        <v>9.7999999999999997E-3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25675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-28459.210000000196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-28459.210000000196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-0.52571580891270231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11.297000000000001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11.1943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11.0916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10.988900000000001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10.886200000000001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10.7835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10.6808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10.578099999999999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10.4754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10.3727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10.27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10.167299999999999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10.064599999999999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9.9619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9.8591999999999995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9.7564999999999991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9.6537999999999986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9.5510999999999999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9.4483999999999995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9.3457000000000008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9.2430000000000003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9"/>
      <c r="J99" s="3"/>
      <c r="K99" s="3"/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38205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97.96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97.96</v>
      </c>
      <c r="R4" s="499">
        <v>1.9E-3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107.756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106.7764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105.7968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104.8172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103.83759999999999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102.858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101.8784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100.89879999999999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99.919199999999989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98.939599999999999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97.96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96.980399999999989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96.000799999999998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95.021199999999993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94.041599999999988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93.061999999999983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92.082399999999993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91.102800000000002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90.123199999999997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89.143599999999992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88.164000000000001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55.47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55.47</v>
      </c>
      <c r="R4" s="499">
        <v>-6.7999999999999996E-3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61.017000000000003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60.462300000000006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59.907600000000002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59.352900000000005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58.798200000000001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58.243500000000004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57.688800000000001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57.134100000000004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56.5794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56.024700000000003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55.47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54.915299999999995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54.360599999999998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53.805899999999994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53.251199999999997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52.696499999999993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52.141799999999996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51.5871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51.032400000000003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50.477699999999999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49.923000000000002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27.09</v>
      </c>
      <c r="R4" s="499">
        <v>1.5699999999999999E-2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5418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987.69999999999891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-464.55999999999949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-7.8972420170809909E-2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29.799000000000003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29.528100000000002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29.257200000000001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28.9863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28.715400000000002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28.444500000000001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28.1736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27.902699999999999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27.631800000000002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27.360900000000001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27.09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26.819099999999999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26.548199999999998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26.2773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26.006399999999999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25.735499999999998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25.464599999999997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25.1937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24.922800000000002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24.651900000000001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24.381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53.32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53.32</v>
      </c>
      <c r="R4" s="499">
        <v>3.6499999999999998E-2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58.652000000000008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58.118800000000007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57.585600000000007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57.052400000000006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56.519200000000005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55.986000000000004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55.452800000000003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54.919600000000003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54.386400000000002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53.853200000000001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53.32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52.786799999999999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52.253599999999999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51.720399999999998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51.187199999999997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50.653999999999996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50.120799999999996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49.587600000000002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49.054400000000001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48.5212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47.988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26.57</v>
      </c>
      <c r="R4" s="499">
        <v>-2.75E-2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1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31884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16795.526999999853</v>
      </c>
      <c r="R7">
        <v>800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1299.6599999999999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4.2494296100553414E-2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29.227000000000004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28.961300000000001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28.695600000000002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28.429900000000004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28.164200000000001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27.898500000000002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27.6328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27.367100000000001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27.101400000000002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26.835699999999999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26.57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26.304300000000001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26.038599999999999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25.7729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25.507200000000001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25.241499999999998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24.9758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24.710100000000001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24.444400000000002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24.178700000000003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23.913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1">
    <cfRule type="expression" dxfId="673" priority="45">
      <formula>F30&gt;0</formula>
    </cfRule>
    <cfRule type="expression" dxfId="672" priority="46">
      <formula>F30&lt;0</formula>
    </cfRule>
  </conditionalFormatting>
  <conditionalFormatting sqref="H30:H61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7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1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53.21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53.21</v>
      </c>
      <c r="R4" s="517">
        <v>8.0999999999999996E-3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58.531000000000006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57.998900000000006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57.466800000000006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56.934700000000007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56.402600000000007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55.8705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55.3384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54.8063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54.2742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53.742100000000001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53.21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52.677900000000001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52.145800000000001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51.613700000000001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51.081600000000002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50.549500000000002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50.017399999999995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49.485300000000002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48.953200000000002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48.421100000000003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47.889000000000003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36.75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36.75</v>
      </c>
      <c r="R4" s="517">
        <v>1.18E-2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40.425000000000004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40.057500000000005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39.690000000000005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39.322500000000005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38.955000000000005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38.587499999999999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38.22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37.852499999999999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37.484999999999999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37.1175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36.75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36.3825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36.015000000000001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35.647500000000001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35.28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34.912500000000001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34.544999999999995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34.177500000000002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33.81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33.442500000000003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33.075000000000003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47.66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47.66</v>
      </c>
      <c r="R4" s="499">
        <v>7.4000000000000003E-3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52.426000000000002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51.949399999999997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51.472799999999999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50.996200000000002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50.519599999999997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50.042999999999999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49.566400000000002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49.089799999999997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48.613199999999999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48.136599999999994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47.66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47.183399999999999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46.706799999999994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46.230199999999996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45.753599999999992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45.276999999999994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44.800399999999996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44.323799999999999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43.847200000000001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43.370599999999996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42.893999999999998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109.33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109.33</v>
      </c>
      <c r="R4" s="517">
        <v>9.7000000000000003E-3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120.26300000000001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119.16970000000001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118.07640000000001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116.98310000000001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115.88980000000001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114.79650000000001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113.7032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112.6099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111.5166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110.4233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109.33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108.2367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107.1434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106.0501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104.9568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103.86349999999999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102.77019999999999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101.6769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100.5836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99.490300000000005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98.397000000000006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50.35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50.35</v>
      </c>
      <c r="R4" s="518">
        <v>4.4000000000000003E-3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55.385000000000005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54.881500000000003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54.378000000000007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53.874500000000005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53.371000000000002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52.867500000000007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52.364000000000004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51.860500000000002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51.356999999999999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50.853500000000004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50.35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49.846499999999999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49.343000000000004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48.839500000000001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48.335999999999999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47.832499999999996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47.329000000000001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46.825500000000005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46.322000000000003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45.8185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45.315000000000005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237.17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237.17</v>
      </c>
      <c r="R4" s="499">
        <v>1.0999999999999999E-2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260.887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258.51530000000002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256.14359999999999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253.77189999999999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251.40020000000001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249.02850000000001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246.6568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244.2851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241.9134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239.54169999999999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237.17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234.79829999999998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232.42659999999998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230.05489999999998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227.68319999999997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225.31149999999997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222.93979999999996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220.56809999999999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218.19640000000001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215.82470000000001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213.453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103.91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103.91</v>
      </c>
      <c r="R4" s="499">
        <v>2.2700000000000001E-2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114.301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113.26190000000001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112.22280000000001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111.1837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110.1446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109.10550000000001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108.0664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107.0273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105.98819999999999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104.9491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103.91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102.87089999999999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101.8318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100.7927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99.753599999999992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98.714499999999987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97.675399999999996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96.636300000000006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95.597200000000001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94.558099999999996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93.519000000000005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75.66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75.66</v>
      </c>
      <c r="R4" s="499">
        <v>1.26E-2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83.225999999999999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82.469400000000007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81.712800000000001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80.956199999999995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80.199600000000004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79.442999999999998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78.686400000000006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77.9298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77.173199999999994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76.416600000000003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75.66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74.903399999999991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74.146799999999999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73.390199999999993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72.633599999999987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71.876999999999995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71.120399999999989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70.363799999999998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69.607200000000006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68.8506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68.093999999999994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53.65</v>
      </c>
      <c r="R4" s="499">
        <v>1.23E-2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6438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893.6800000000012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-311.19999999999982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-4.6109168494043715E-2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59.015000000000001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58.478500000000004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57.942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57.405500000000004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56.869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56.332500000000003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55.795999999999999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55.259500000000003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54.722999999999999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54.186500000000002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53.65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53.113499999999995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52.576999999999998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52.040499999999994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51.503999999999998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50.967499999999994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50.430999999999997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49.894500000000001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49.358000000000004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48.8215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48.284999999999997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33.31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33.31</v>
      </c>
      <c r="R4" s="499">
        <v>5.0799999999999998E-2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36.641000000000005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36.307900000000004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35.974800000000002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35.641700000000007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35.308600000000006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34.975500000000004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34.642400000000002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34.3093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33.976200000000006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33.643100000000004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33.31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32.976900000000001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32.643799999999999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32.310700000000004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31.977600000000002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31.644500000000001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31.311399999999999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30.978300000000004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30.645200000000003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30.312100000000004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29.979000000000003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17.16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17.16</v>
      </c>
      <c r="R4" s="499">
        <v>-2.1700000000000001E-2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18.876000000000001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18.704400000000003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18.532800000000002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18.3612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18.189600000000002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18.018000000000001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17.846399999999999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17.674800000000001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17.5032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17.331600000000002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17.16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16.988399999999999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16.816800000000001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16.645199999999999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16.473600000000001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16.302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16.130399999999998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15.9588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15.7872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15.615600000000001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15.444000000000001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30.68748571428571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26.41</v>
      </c>
      <c r="R4" s="520">
        <v>1.5800000000000002E-2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9243.5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10740.619999999999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1813.3499999999949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4">
        <v>100</v>
      </c>
      <c r="D8" s="3">
        <v>26</v>
      </c>
      <c r="E8" s="3">
        <v>0</v>
      </c>
      <c r="F8" s="3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-1497.119999999999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-0.13938860140289844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30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9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9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9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9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9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9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9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29.051000000000002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0">O55*$Q$4</f>
        <v>28.786900000000003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0"/>
        <v>28.522800000000004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0"/>
        <v>28.258700000000001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0"/>
        <v>27.994600000000002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0"/>
        <v>27.730500000000003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0"/>
        <v>27.4664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0"/>
        <v>27.202300000000001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0"/>
        <v>26.938200000000002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0"/>
        <v>26.674099999999999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0"/>
        <v>26.41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0"/>
        <v>26.145900000000001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0"/>
        <v>25.881799999999998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0"/>
        <v>25.617699999999999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0"/>
        <v>25.3536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0"/>
        <v>25.089499999999997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0"/>
        <v>24.825399999999998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0"/>
        <v>24.561300000000003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0"/>
        <v>24.2972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0"/>
        <v>24.033100000000001</v>
      </c>
    </row>
    <row r="74" spans="1:31" x14ac:dyDescent="0.25">
      <c r="O74" s="82">
        <v>0.9</v>
      </c>
      <c r="P74" s="82">
        <f t="shared" si="30"/>
        <v>23.769000000000002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1">C82*(E82-D82)</f>
        <v>17.999999999999972</v>
      </c>
      <c r="G82" s="379">
        <f t="shared" ref="G82:G143" si="32">D82*C82</f>
        <v>2525</v>
      </c>
      <c r="H82" s="380">
        <f t="shared" ref="H82:H143" si="33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1"/>
        <v>-176.99999999999994</v>
      </c>
      <c r="G83" s="379">
        <f t="shared" si="32"/>
        <v>2525</v>
      </c>
      <c r="H83" s="380">
        <f t="shared" si="33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1"/>
        <v>-119.00000000000013</v>
      </c>
      <c r="G84" s="379">
        <f t="shared" si="32"/>
        <v>2525</v>
      </c>
      <c r="H84" s="380">
        <f t="shared" si="33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1"/>
        <v>-171.00000000000009</v>
      </c>
      <c r="G85" s="379">
        <f t="shared" si="32"/>
        <v>2525</v>
      </c>
      <c r="H85" s="380">
        <f t="shared" si="33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1"/>
        <v>-150</v>
      </c>
      <c r="G86" s="379">
        <f t="shared" si="32"/>
        <v>2525</v>
      </c>
      <c r="H86" s="380">
        <f t="shared" si="33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1"/>
        <v>-39.000000000000057</v>
      </c>
      <c r="G87" s="379">
        <f t="shared" si="32"/>
        <v>2525</v>
      </c>
      <c r="H87" s="380">
        <f t="shared" si="33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1"/>
        <v>-57.999999999999829</v>
      </c>
      <c r="G88" s="379">
        <f t="shared" si="32"/>
        <v>2525</v>
      </c>
      <c r="H88" s="380">
        <f t="shared" si="33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1"/>
        <v>78.000000000000114</v>
      </c>
      <c r="G89" s="379">
        <f t="shared" si="32"/>
        <v>2525</v>
      </c>
      <c r="H89" s="380">
        <f t="shared" si="33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1"/>
        <v>244.00000000000011</v>
      </c>
      <c r="G90" s="379">
        <f t="shared" si="32"/>
        <v>2525</v>
      </c>
      <c r="H90" s="380">
        <f t="shared" si="33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1"/>
        <v>130.00000000000006</v>
      </c>
      <c r="G91" s="379">
        <f t="shared" si="32"/>
        <v>2525</v>
      </c>
      <c r="H91" s="380">
        <f t="shared" si="33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1"/>
        <v>135.99999999999994</v>
      </c>
      <c r="G92" s="379">
        <f t="shared" si="32"/>
        <v>2525</v>
      </c>
      <c r="H92" s="380">
        <f t="shared" si="33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1"/>
        <v>103.99999999999991</v>
      </c>
      <c r="G93" s="379">
        <f t="shared" si="32"/>
        <v>2525</v>
      </c>
      <c r="H93" s="380">
        <f t="shared" si="33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1"/>
        <v>-7.0000000000000284</v>
      </c>
      <c r="G94" s="379">
        <f t="shared" si="32"/>
        <v>2525</v>
      </c>
      <c r="H94" s="380">
        <f t="shared" si="33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1"/>
        <v>7.9999999999998295</v>
      </c>
      <c r="G95" s="379">
        <f t="shared" si="32"/>
        <v>2525</v>
      </c>
      <c r="H95" s="380">
        <f t="shared" si="33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1"/>
        <v>55.278999999999989</v>
      </c>
      <c r="G96" s="379">
        <f t="shared" si="32"/>
        <v>1750.721</v>
      </c>
      <c r="H96" s="380">
        <f t="shared" si="33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1"/>
        <v>3.8799999999998391</v>
      </c>
      <c r="G97" s="379">
        <f t="shared" si="32"/>
        <v>2464.1200000000003</v>
      </c>
      <c r="H97" s="380">
        <f t="shared" si="33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1"/>
        <v>-15.120000000000289</v>
      </c>
      <c r="G98" s="379">
        <f t="shared" si="32"/>
        <v>2464.1200000000003</v>
      </c>
      <c r="H98" s="380">
        <f t="shared" si="33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1"/>
        <v>-442.62000000000012</v>
      </c>
      <c r="G99" s="379">
        <f t="shared" si="32"/>
        <v>4728.62</v>
      </c>
      <c r="H99" s="380">
        <f t="shared" si="33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1"/>
        <v>-391.61999999999966</v>
      </c>
      <c r="G100" s="379">
        <f t="shared" si="32"/>
        <v>6820.62</v>
      </c>
      <c r="H100" s="380">
        <f t="shared" si="33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1"/>
        <v>-184.61999999999927</v>
      </c>
      <c r="G101" s="379">
        <f t="shared" si="32"/>
        <v>6820.62</v>
      </c>
      <c r="H101" s="380">
        <f t="shared" si="33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1"/>
        <v>-349.61999999999944</v>
      </c>
      <c r="G102" s="379">
        <f t="shared" si="32"/>
        <v>6820.62</v>
      </c>
      <c r="H102" s="380">
        <f t="shared" si="33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1"/>
        <v>120.79599999999957</v>
      </c>
      <c r="G103" s="379">
        <f t="shared" si="32"/>
        <v>5215.2040000000006</v>
      </c>
      <c r="H103" s="380">
        <f t="shared" si="33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1"/>
        <v>151.18000000000009</v>
      </c>
      <c r="G104" s="379">
        <f t="shared" si="32"/>
        <v>4510.82</v>
      </c>
      <c r="H104" s="380">
        <f t="shared" si="33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1"/>
        <v>37.180000000000035</v>
      </c>
      <c r="G105" s="379">
        <f t="shared" si="32"/>
        <v>4510.82</v>
      </c>
      <c r="H105" s="380">
        <f t="shared" si="33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1"/>
        <v>93.180000000000263</v>
      </c>
      <c r="G106" s="379">
        <f t="shared" si="32"/>
        <v>4510.82</v>
      </c>
      <c r="H106" s="380">
        <f t="shared" si="33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1"/>
        <v>227.1800000000006</v>
      </c>
      <c r="G107" s="379">
        <f t="shared" si="32"/>
        <v>4510.82</v>
      </c>
      <c r="H107" s="380">
        <f t="shared" si="33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1"/>
        <v>455.18</v>
      </c>
      <c r="G108" s="379">
        <f t="shared" si="32"/>
        <v>4510.82</v>
      </c>
      <c r="H108" s="380">
        <f t="shared" si="33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1"/>
        <v>297.18000000000018</v>
      </c>
      <c r="G109" s="379">
        <f t="shared" si="32"/>
        <v>4510.82</v>
      </c>
      <c r="H109" s="380">
        <f t="shared" si="33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1"/>
        <v>335.1800000000004</v>
      </c>
      <c r="G110" s="379">
        <f t="shared" si="32"/>
        <v>4510.82</v>
      </c>
      <c r="H110" s="380">
        <f t="shared" si="33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1"/>
        <v>285.1800000000004</v>
      </c>
      <c r="G111" s="379">
        <f t="shared" si="32"/>
        <v>4510.82</v>
      </c>
      <c r="H111" s="380">
        <f t="shared" si="33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1"/>
        <v>485.1800000000004</v>
      </c>
      <c r="G112" s="379">
        <f t="shared" si="32"/>
        <v>4510.82</v>
      </c>
      <c r="H112" s="380">
        <f t="shared" si="33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1"/>
        <v>723.18000000000075</v>
      </c>
      <c r="G113" s="379">
        <f t="shared" si="32"/>
        <v>4510.82</v>
      </c>
      <c r="H113" s="380">
        <f t="shared" si="33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1"/>
        <v>699.18000000000052</v>
      </c>
      <c r="G114" s="379">
        <f t="shared" si="32"/>
        <v>4420.82</v>
      </c>
      <c r="H114" s="380">
        <f t="shared" si="33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1"/>
        <v>767.18000000000052</v>
      </c>
      <c r="G115" s="379">
        <f t="shared" si="32"/>
        <v>4420.82</v>
      </c>
      <c r="H115" s="380">
        <f t="shared" si="33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1"/>
        <v>709.18</v>
      </c>
      <c r="G116" s="379">
        <f t="shared" si="32"/>
        <v>4420.82</v>
      </c>
      <c r="H116" s="380">
        <f t="shared" si="33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1"/>
        <v>686</v>
      </c>
      <c r="G117" s="379">
        <f t="shared" si="32"/>
        <v>4420</v>
      </c>
      <c r="H117" s="380">
        <f t="shared" si="33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1"/>
        <v>783.95199999999988</v>
      </c>
      <c r="G118" s="379">
        <f t="shared" si="32"/>
        <v>3369.6480000000001</v>
      </c>
      <c r="H118" s="380">
        <f t="shared" si="33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1"/>
        <v>630.35199999999975</v>
      </c>
      <c r="G119" s="379">
        <f t="shared" si="32"/>
        <v>3369.6480000000001</v>
      </c>
      <c r="H119" s="380">
        <f t="shared" si="33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1"/>
        <v>711.952</v>
      </c>
      <c r="G120" s="379">
        <f t="shared" si="32"/>
        <v>3369.6480000000001</v>
      </c>
      <c r="H120" s="380">
        <f t="shared" si="33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1"/>
        <v>449.16000000000054</v>
      </c>
      <c r="G121" s="379">
        <f t="shared" si="32"/>
        <v>4352.84</v>
      </c>
      <c r="H121" s="380">
        <f t="shared" si="33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1"/>
        <v>383.1600000000002</v>
      </c>
      <c r="G122" s="379">
        <f t="shared" si="32"/>
        <v>4352.84</v>
      </c>
      <c r="H122" s="380">
        <f t="shared" si="33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1"/>
        <v>307.16000000000037</v>
      </c>
      <c r="G123" s="379">
        <f t="shared" si="32"/>
        <v>4352.84</v>
      </c>
      <c r="H123" s="380">
        <f t="shared" si="33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1"/>
        <v>253.16000000000045</v>
      </c>
      <c r="G124" s="379">
        <f t="shared" si="32"/>
        <v>4352.84</v>
      </c>
      <c r="H124" s="380">
        <f t="shared" si="33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1"/>
        <v>173.16000000000003</v>
      </c>
      <c r="G125" s="379">
        <f t="shared" si="32"/>
        <v>4352.84</v>
      </c>
      <c r="H125" s="380">
        <f t="shared" si="33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1"/>
        <v>211.11000000000041</v>
      </c>
      <c r="G126" s="379">
        <f t="shared" si="32"/>
        <v>6580.8899999999994</v>
      </c>
      <c r="H126" s="380">
        <f t="shared" si="33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1"/>
        <v>229.10000000000039</v>
      </c>
      <c r="G127" s="379">
        <f t="shared" si="32"/>
        <v>4298.8999999999996</v>
      </c>
      <c r="H127" s="380">
        <f t="shared" si="33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1"/>
        <v>491.10000000000014</v>
      </c>
      <c r="G128" s="379">
        <f t="shared" si="32"/>
        <v>4298.8999999999996</v>
      </c>
      <c r="H128" s="380">
        <f t="shared" si="33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1"/>
        <v>572.27799999999979</v>
      </c>
      <c r="G129" s="379">
        <f t="shared" si="32"/>
        <v>2815.7220000000002</v>
      </c>
      <c r="H129" s="380">
        <f t="shared" si="33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1"/>
        <v>566.27999999999975</v>
      </c>
      <c r="G130" s="379">
        <f t="shared" si="32"/>
        <v>4273.72</v>
      </c>
      <c r="H130" s="380">
        <f t="shared" si="33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1"/>
        <v>698.27999999999975</v>
      </c>
      <c r="G131" s="379">
        <f t="shared" si="32"/>
        <v>4273.72</v>
      </c>
      <c r="H131" s="380">
        <f t="shared" si="33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1"/>
        <v>658.27999999999986</v>
      </c>
      <c r="G132" s="379">
        <f t="shared" si="32"/>
        <v>4273.72</v>
      </c>
      <c r="H132" s="380">
        <f t="shared" si="33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1"/>
        <v>516.27999999999975</v>
      </c>
      <c r="G133" s="379">
        <f t="shared" si="32"/>
        <v>4273.72</v>
      </c>
      <c r="H133" s="380">
        <f t="shared" si="33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1"/>
        <v>508.29000000000059</v>
      </c>
      <c r="G134" s="379">
        <f t="shared" si="32"/>
        <v>6529.71</v>
      </c>
      <c r="H134" s="380">
        <f t="shared" si="33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1"/>
        <v>713.99999999999966</v>
      </c>
      <c r="G135" s="379">
        <f t="shared" si="32"/>
        <v>6531</v>
      </c>
      <c r="H135" s="380">
        <f t="shared" si="33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1"/>
        <v>956.25400000000025</v>
      </c>
      <c r="G136" s="379">
        <f t="shared" si="32"/>
        <v>5538.5460000000003</v>
      </c>
      <c r="H136" s="380">
        <f t="shared" si="33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1"/>
        <v>1200.6540000000007</v>
      </c>
      <c r="G137" s="379">
        <f t="shared" si="32"/>
        <v>5538.5460000000003</v>
      </c>
      <c r="H137" s="380">
        <f t="shared" si="33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1"/>
        <v>1052.4540000000006</v>
      </c>
      <c r="G138" s="379">
        <f t="shared" si="32"/>
        <v>5538.5460000000003</v>
      </c>
      <c r="H138" s="380">
        <f t="shared" si="33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1"/>
        <v>698.16000000000042</v>
      </c>
      <c r="G139" s="379">
        <f t="shared" si="32"/>
        <v>6504.84</v>
      </c>
      <c r="H139" s="380">
        <f t="shared" si="33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1"/>
        <v>984.12000000000012</v>
      </c>
      <c r="G140" s="379">
        <f t="shared" si="32"/>
        <v>6482.88</v>
      </c>
      <c r="H140" s="380">
        <f t="shared" si="33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1"/>
        <v>352.68200000000064</v>
      </c>
      <c r="G141" s="379">
        <f t="shared" si="32"/>
        <v>7331.3180000000002</v>
      </c>
      <c r="H141" s="380">
        <f t="shared" si="33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1"/>
        <v>2320.6080000000002</v>
      </c>
      <c r="G142" s="379">
        <f t="shared" si="32"/>
        <v>4531.3919999999998</v>
      </c>
      <c r="H142" s="380">
        <f t="shared" si="33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1"/>
        <v>2541.7799999999997</v>
      </c>
      <c r="G143" s="379">
        <f t="shared" si="32"/>
        <v>3246.2200000000003</v>
      </c>
      <c r="H143" s="380">
        <f t="shared" si="33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4">C146*(E146-D146)</f>
        <v>-57.000000000000028</v>
      </c>
      <c r="G146" s="379">
        <f t="shared" ref="G146:G153" si="35">D146*C146</f>
        <v>5857</v>
      </c>
      <c r="H146" s="380">
        <f t="shared" ref="H146:H153" si="36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4"/>
        <v>26.940000000000097</v>
      </c>
      <c r="G147" s="379">
        <f t="shared" si="35"/>
        <v>2921.06</v>
      </c>
      <c r="H147" s="380">
        <f t="shared" si="36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4"/>
        <v>-91.06000000000023</v>
      </c>
      <c r="G148" s="379">
        <f t="shared" si="35"/>
        <v>5749.06</v>
      </c>
      <c r="H148" s="380">
        <f t="shared" si="36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4"/>
        <v>24.88000000000028</v>
      </c>
      <c r="G149" s="379">
        <f t="shared" si="35"/>
        <v>2851.12</v>
      </c>
      <c r="H149" s="380">
        <f t="shared" si="36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4"/>
        <v>343.88000000000005</v>
      </c>
      <c r="G150" s="379">
        <f t="shared" si="35"/>
        <v>2851.12</v>
      </c>
      <c r="H150" s="380">
        <f t="shared" si="36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4"/>
        <v>452.88000000000005</v>
      </c>
      <c r="G151" s="379">
        <f t="shared" si="35"/>
        <v>2851.12</v>
      </c>
      <c r="H151" s="380">
        <f t="shared" si="36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4"/>
        <v>525.88000000000045</v>
      </c>
      <c r="G152" s="379">
        <f t="shared" si="35"/>
        <v>2851.12</v>
      </c>
      <c r="H152" s="380">
        <f t="shared" si="36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4"/>
        <v>421.87999999999982</v>
      </c>
      <c r="G153" s="379">
        <f t="shared" si="35"/>
        <v>2851.12</v>
      </c>
      <c r="H153" s="380">
        <f t="shared" si="36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38">
    <cfRule type="expression" dxfId="369" priority="3">
      <formula>F37&gt;0</formula>
    </cfRule>
    <cfRule type="expression" dxfId="368" priority="4">
      <formula>F37&lt;0</formula>
    </cfRule>
  </conditionalFormatting>
  <conditionalFormatting sqref="H37:H38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54.82</v>
      </c>
      <c r="R4" s="520">
        <v>6.9999999999999999E-4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7126.6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-383.79999999999927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-383.79999999999927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-5.1102471239880605E-2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60.302000000000007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59.753800000000005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59.205600000000004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58.657400000000003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58.109200000000001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57.561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57.012800000000006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56.464600000000004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55.916400000000003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55.368200000000002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54.82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54.271799999999999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53.723599999999998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53.175399999999996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52.627199999999995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52.079000000000001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51.530799999999999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50.982600000000005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50.434400000000004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49.886200000000002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49.338000000000001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</v>
      </c>
      <c r="R4" s="499">
        <v>1.37E-2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52.800000000000004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52.320000000000007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51.84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51.36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50.88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50.400000000000006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49.92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49.44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48.96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48.480000000000004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48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47.519999999999996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47.04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46.56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46.08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45.599999999999994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45.12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44.64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44.160000000000004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43.68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43.2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36.65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36.65</v>
      </c>
      <c r="R4" s="499">
        <v>-3.0000000000000001E-3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40.315000000000005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39.948500000000003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39.582000000000001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39.215499999999999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38.849000000000004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38.482500000000002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38.116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37.749499999999998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37.383000000000003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37.016500000000001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36.65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36.283499999999997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35.916999999999994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35.5505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35.183999999999997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34.817499999999995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34.450999999999993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34.084499999999998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33.718000000000004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33.351500000000001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32.984999999999999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80.900000000000006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80.900000000000006</v>
      </c>
      <c r="R4" s="499">
        <v>1.47E-2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88.990000000000009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88.181000000000012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87.372000000000014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86.563000000000017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85.754000000000005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84.945000000000007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84.13600000000001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83.327000000000012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82.518000000000001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81.709000000000003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80.900000000000006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80.091000000000008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79.282000000000011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78.472999999999999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77.664000000000001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76.855000000000004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76.046000000000006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75.237000000000009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74.428000000000011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73.619000000000014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72.81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117.05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117.05</v>
      </c>
      <c r="R4" s="499">
        <v>5.7999999999999996E-3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128.755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127.58450000000001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126.414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125.2435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124.07300000000001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122.9025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121.732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120.5615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119.39100000000001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118.2205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117.05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115.87949999999999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114.70899999999999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113.5385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112.36799999999999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111.19749999999999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110.02699999999999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108.8565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107.68600000000001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106.5155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105.345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221.24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221.24</v>
      </c>
      <c r="R4" s="499">
        <v>1.6400000000000001E-2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243.36400000000003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241.15160000000003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238.93920000000003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236.72680000000003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234.51440000000002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232.30200000000002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230.08960000000002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227.87720000000002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225.66480000000001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223.45240000000001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221.24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219.02760000000001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216.8152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214.6028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212.3904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210.178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207.96559999999999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205.75320000000002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203.54080000000002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201.32840000000002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199.11600000000001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71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</v>
      </c>
      <c r="R4" s="499">
        <v>2.07E-2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78.100000000000009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77.39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76.680000000000007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75.97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75.260000000000005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74.55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73.84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73.13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72.42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71.709999999999994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71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70.290000000000006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69.58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68.87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68.16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67.45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66.739999999999995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66.03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65.320000000000007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64.61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63.9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72.48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72.48</v>
      </c>
      <c r="R4" s="519">
        <v>-2.9999999999999997E-4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79.728000000000009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79.003200000000007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78.278400000000005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77.553600000000003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76.828800000000001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76.104000000000013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75.379200000000012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74.65440000000001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73.929600000000008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73.204800000000006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72.48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71.755200000000002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71.0304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70.305599999999998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69.580799999999996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68.855999999999995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68.131200000000007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67.406400000000005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66.681600000000003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65.956800000000001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65.231999999999999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46.81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46.81</v>
      </c>
      <c r="R4" s="521">
        <v>2.81E-2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51.491000000000007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51.022900000000007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50.554800000000007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50.086700000000008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49.618600000000008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49.150500000000001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48.682400000000001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48.214300000000001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47.746200000000002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47.278100000000002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46.81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46.341900000000003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45.873800000000003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45.405700000000003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44.937600000000003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44.469500000000004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44.001399999999997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43.533300000000004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43.065200000000004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42.597100000000005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42.129000000000005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31.6</v>
      </c>
      <c r="R4" s="499">
        <v>1.5100000000000001E-2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2528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-4.8899999999994179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-4.8899999999994179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-1.9306010130717951E-3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34.760000000000005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34.444000000000003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34.128000000000007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33.812000000000005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33.496000000000002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33.18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32.864000000000004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32.548000000000002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32.231999999999999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31.916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31.6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31.284000000000002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30.968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30.652000000000001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30.335999999999999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30.02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29.704000000000001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29.388000000000002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29.072000000000003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28.756000000000004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28.44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113.7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113.7</v>
      </c>
      <c r="R4" s="499">
        <v>-6.4999999999999997E-3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125.07000000000001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123.93300000000001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122.79600000000001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121.65900000000001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120.52200000000001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119.38500000000001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118.248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117.111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115.974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114.837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113.7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112.563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111.426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110.289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109.152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108.015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106.878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105.74100000000001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104.60400000000001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103.46700000000001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102.33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</v>
      </c>
      <c r="R4" s="499">
        <v>-2.06E-2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7600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-2789.4199999999983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-3224.3499999999985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-0.29787931838863296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2.09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2.0710000000000002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2.052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2.0329999999999999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2.0139999999999998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1.9949999999999999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1.976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1.9569999999999999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1.9379999999999999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1.9189999999999998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1.881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1.8619999999999999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1.843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1.8239999999999998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1.8049999999999999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1.7859999999999998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1.7669999999999999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1.748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1.7289999999999999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66.25</v>
      </c>
      <c r="R4" s="499">
        <v>4.8999999999999998E-3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16562.5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-2978.4900000000052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-2978.4900000000052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-0.15242267664023185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72.875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72.212500000000006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71.550000000000011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70.887500000000003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70.225000000000009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69.5625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68.900000000000006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68.237499999999997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67.575000000000003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66.912499999999994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66.25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65.587500000000006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64.924999999999997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64.262500000000003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63.599999999999994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62.9375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62.274999999999999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61.612500000000004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60.95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60.287500000000001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59.625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67.97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67.97</v>
      </c>
      <c r="R4" s="499">
        <v>1.3599999999999999E-2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74.76700000000001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74.087299999999999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73.407600000000002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72.727900000000005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72.048200000000008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71.368499999999997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70.688800000000001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70.009100000000004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69.329400000000007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68.649699999999996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67.97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67.290300000000002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66.610599999999991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65.930899999999994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65.251199999999997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64.5715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63.891799999999996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63.2121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62.532400000000003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61.852699999999999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61.173000000000002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58.14</v>
      </c>
      <c r="R4" s="499">
        <v>7.1000000000000004E-3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8721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-198.84000000000106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-248.79000000000087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-2.7736435301160992E-2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63.954000000000008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63.372600000000006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62.791200000000003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62.209800000000001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61.628400000000006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61.047000000000004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60.465600000000002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59.8842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59.302800000000005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58.721400000000003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58.14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57.558599999999998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56.977199999999996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56.395800000000001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55.814399999999999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55.232999999999997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54.651599999999995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54.0702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53.488800000000005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52.907400000000003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52.326000000000001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33.909999999999997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33.909999999999997</v>
      </c>
      <c r="R4" s="499">
        <v>4.7000000000000002E-3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37.301000000000002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36.9619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36.622799999999998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36.283699999999996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35.944600000000001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35.605499999999999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35.266399999999997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34.927299999999995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34.588200000000001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34.249099999999999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33.909999999999997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33.570899999999995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33.231799999999993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32.892699999999998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32.553599999999996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32.214499999999994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31.875399999999996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31.536299999999997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31.197199999999999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30.858099999999997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30.518999999999998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157.34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157.34</v>
      </c>
      <c r="R4" s="499">
        <v>1.4800000000000001E-2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173.07400000000001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171.50060000000002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169.92720000000003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168.35380000000001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166.78040000000001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165.20700000000002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163.6336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162.06020000000001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160.48680000000002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158.9134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157.34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155.76660000000001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154.19319999999999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152.6198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151.04640000000001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149.47299999999998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147.89959999999999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146.3262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144.75280000000001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143.17940000000002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141.60599999999999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46.1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46.1</v>
      </c>
      <c r="R4" s="499">
        <v>2.6700000000000002E-2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50.710000000000008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50.249000000000002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49.788000000000004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49.327000000000005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48.866000000000007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48.405000000000001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47.944000000000003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47.483000000000004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47.022000000000006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46.561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46.1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45.639000000000003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45.177999999999997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44.716999999999999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44.256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43.795000000000002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43.333999999999996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42.873000000000005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42.412000000000006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41.951000000000001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41.49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116.32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116.32</v>
      </c>
      <c r="R4" s="499">
        <v>1.1599999999999999E-2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127.952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126.78879999999999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125.62560000000001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124.4624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123.2992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122.136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120.97279999999999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119.80959999999999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118.6464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117.4832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116.32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115.15679999999999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113.99359999999999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112.8304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111.66719999999999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110.50399999999999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109.34079999999999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108.1776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107.01439999999999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105.85119999999999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104.688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172.33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172.33</v>
      </c>
      <c r="R4" s="499">
        <v>6.7999999999999996E-3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189.56300000000002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187.83970000000002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186.11640000000003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184.39310000000003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182.66980000000001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180.94650000000001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179.22320000000002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177.49990000000003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175.7766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174.05330000000001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172.33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170.60670000000002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168.88340000000002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167.1601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165.43680000000001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163.71350000000001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161.99020000000002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160.26690000000002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158.54360000000003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156.8203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155.09700000000001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2017-04-25T00:06:43Z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