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state="hidden" r:id="rId57"/>
    <sheet name="EW" sheetId="72" state="hidden" r:id="rId58"/>
    <sheet name="TJX" sheetId="79" state="hidden" r:id="rId59"/>
    <sheet name="WBA" sheetId="84" state="hidden" r:id="rId60"/>
    <sheet name="FL" sheetId="98" state="hidden" r:id="rId61"/>
    <sheet name="GILD" sheetId="31" state="hidden" r:id="rId62"/>
    <sheet name="HAS" sheetId="90" state="hidden" r:id="rId63"/>
    <sheet name="IEMG" sheetId="105" state="hidden" r:id="rId64"/>
    <sheet name="KHC" sheetId="96" state="hidden" r:id="rId65"/>
    <sheet name="KR" sheetId="51" r:id="rId66"/>
    <sheet name="MLM" sheetId="97" state="hidden" r:id="rId67"/>
    <sheet name="KBWY" sheetId="94" state="hidden" r:id="rId68"/>
    <sheet name="ICE" sheetId="95" state="hidden" r:id="rId69"/>
    <sheet name="NKE" sheetId="50" state="hidden" r:id="rId70"/>
    <sheet name="MO" sheetId="102" state="hidden" r:id="rId71"/>
    <sheet name="HES" sheetId="10" state="hidden" r:id="rId72"/>
    <sheet name="MOS" sheetId="58" state="hidden" r:id="rId73"/>
    <sheet name="MRO" sheetId="25" state="hidden" r:id="rId74"/>
    <sheet name="MYL" sheetId="56" state="hidden" r:id="rId75"/>
    <sheet name="VGK" sheetId="59" state="hidden" r:id="rId76"/>
    <sheet name="HSIC" sheetId="82" state="hidden" r:id="rId77"/>
    <sheet name="MU" sheetId="17" state="hidden" r:id="rId78"/>
    <sheet name="IP" sheetId="44" state="hidden" r:id="rId79"/>
    <sheet name="INTC" sheetId="13" state="hidden" r:id="rId80"/>
    <sheet name="UNP" sheetId="20" state="hidden" r:id="rId81"/>
    <sheet name="NCLH" sheetId="67" state="hidden" r:id="rId82"/>
    <sheet name="SWKS" sheetId="41" state="hidden" r:id="rId83"/>
    <sheet name="CNI" sheetId="42" state="hidden" r:id="rId84"/>
    <sheet name="CF" sheetId="61" state="hidden" r:id="rId85"/>
    <sheet name="TGT" sheetId="75" state="hidden" r:id="rId86"/>
    <sheet name="NWL" sheetId="46" state="hidden" r:id="rId87"/>
    <sheet name="QQQ" sheetId="101" r:id="rId88"/>
    <sheet name="SPY" sheetId="47"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state="hidden" r:id="rId97"/>
    <sheet name="T" sheetId="93" state="hidden" r:id="rId98"/>
    <sheet name="TEVA" sheetId="74" state="hidden" r:id="rId99"/>
    <sheet name="DIS" sheetId="34" state="hidden" r:id="rId100"/>
    <sheet name="FTR" sheetId="40" state="hidden" r:id="rId101"/>
    <sheet name="STNE" sheetId="133" r:id="rId102"/>
    <sheet name="UVE" sheetId="130" state="hidden" r:id="rId103"/>
    <sheet name="TIF" sheetId="118" state="hidden" r:id="rId104"/>
    <sheet name="TCEHY" sheetId="111" state="hidden" r:id="rId105"/>
    <sheet name="UTX" sheetId="30" state="hidden" r:id="rId106"/>
    <sheet name="UNH" sheetId="26" state="hidden" r:id="rId107"/>
    <sheet name="WFC" sheetId="45" state="hidden" r:id="rId108"/>
    <sheet name="WRK" sheetId="108" state="hidden" r:id="rId109"/>
    <sheet name="XLB" sheetId="110" state="hidden" r:id="rId110"/>
    <sheet name="XOP" sheetId="131"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3">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1">GILD!#REF!</definedName>
    <definedName name="hp?s_GIS" localSheetId="112">GIS!#REF!</definedName>
    <definedName name="hp?s_GM" localSheetId="113">GM!$W$1:$AC$69</definedName>
    <definedName name="hp?s_HES" localSheetId="71">HES!$W$1:$AC$69</definedName>
    <definedName name="hp?s_INTC_Historical_Prices" localSheetId="79">INTC!$W$1:$AC$69</definedName>
    <definedName name="hp?s_IP" localSheetId="78">IP!$W$1:$AC$69</definedName>
    <definedName name="hp?s_KORS" localSheetId="89">CPRI!$W$1:$AC$68</definedName>
    <definedName name="hp?s_MYL" localSheetId="74">MYL!$W$1:$AC$68</definedName>
    <definedName name="hp?s_nclh" localSheetId="81">NCLH!$W$1:$AC$68</definedName>
    <definedName name="hp?s_nke" localSheetId="69">NKE!$W$1:$AC$69</definedName>
    <definedName name="hp?s_NWL" localSheetId="86">NWL!#REF!</definedName>
    <definedName name="hp?s_pinc" localSheetId="11">PINC!$W$1:$AC$68</definedName>
    <definedName name="hp?s_SWKS" localSheetId="82">SWKS!$W$1:$AC$69</definedName>
    <definedName name="hp?s_TKR" localSheetId="115">TKR!$W$1:$AC$69</definedName>
    <definedName name="hp?s_tmo" localSheetId="114">TMO!$W$1:$AC$69</definedName>
    <definedName name="hp?s_ual" localSheetId="93">UAL!$W$1:$AC$68</definedName>
    <definedName name="hp?s_UNH" localSheetId="106">UNH!$W$1:$AC$69</definedName>
    <definedName name="hp?s_UTX" localSheetId="105">UTX!$W$1:$AC$69</definedName>
    <definedName name="hp?s_vgk" localSheetId="75">VGK!$W$1:$AC$69</definedName>
    <definedName name="hp?s_WFC" localSheetId="107">WFC!#REF!</definedName>
    <definedName name="hp?s_WWD" localSheetId="111">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4">#REF!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0">#REF!</definedName>
    <definedName name="PL" localSheetId="12">#REF!</definedName>
    <definedName name="PL" localSheetId="52">#REF!</definedName>
    <definedName name="PL" localSheetId="40">#REF!</definedName>
    <definedName name="PL" localSheetId="17">#REF!</definedName>
    <definedName name="PL" localSheetId="62">#REF!</definedName>
    <definedName name="PL" localSheetId="76">#REF!</definedName>
    <definedName name="PL" localSheetId="68">#REF!</definedName>
    <definedName name="PL" localSheetId="63">#REF!</definedName>
    <definedName name="PL" localSheetId="46">#REF!</definedName>
    <definedName name="PL" localSheetId="44">#REF!</definedName>
    <definedName name="PL" localSheetId="50">#REF!</definedName>
    <definedName name="PL" localSheetId="67">#REF!</definedName>
    <definedName name="PL" localSheetId="64">#REF!</definedName>
    <definedName name="PL" localSheetId="65">#REF!</definedName>
    <definedName name="PL" localSheetId="39">#REF!</definedName>
    <definedName name="PL" localSheetId="14">#REF!</definedName>
    <definedName name="PL" localSheetId="66">#REF!</definedName>
    <definedName name="PL" localSheetId="70">#REF!</definedName>
    <definedName name="PL" localSheetId="72">#REF!</definedName>
    <definedName name="PL" localSheetId="74">#REF!</definedName>
    <definedName name="PL" localSheetId="81">NCLH!$Q$7</definedName>
    <definedName name="PL" localSheetId="69">#REF!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87">#REF!</definedName>
    <definedName name="PL" localSheetId="32">#REF!</definedName>
    <definedName name="PL" localSheetId="47">#REF!</definedName>
    <definedName name="PL" localSheetId="88">SPY!$Q$7</definedName>
    <definedName name="PL" localSheetId="101">#REF!</definedName>
    <definedName name="PL" localSheetId="82">SWKS!$Q$7</definedName>
    <definedName name="PL" localSheetId="97">#REF!</definedName>
    <definedName name="PL" localSheetId="104">#REF!</definedName>
    <definedName name="PL" localSheetId="85">#REF!</definedName>
    <definedName name="PL" localSheetId="103">#REF!</definedName>
    <definedName name="PL" localSheetId="58">#REF!</definedName>
    <definedName name="PL" localSheetId="93">#REF!</definedName>
    <definedName name="PL" localSheetId="51">#REF!</definedName>
    <definedName name="PL" localSheetId="102">#REF!</definedName>
    <definedName name="PL" localSheetId="75">#REF!</definedName>
    <definedName name="PL" localSheetId="59">#REF!</definedName>
    <definedName name="PL" localSheetId="107">WFC!$Q$7</definedName>
    <definedName name="PL" localSheetId="108">#REF!</definedName>
    <definedName name="PL" localSheetId="54">#REF!</definedName>
    <definedName name="PL" localSheetId="109">#REF!</definedName>
    <definedName name="PL" localSheetId="48">#REF!</definedName>
    <definedName name="PL" localSheetId="110">#REF!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4">CF!$T$56:$U$71</definedName>
    <definedName name="q?s_CNI" localSheetId="83">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1">GILD!$T$43:$U$58</definedName>
    <definedName name="q?s_GM" localSheetId="113">GM!$T$43:$U$58</definedName>
    <definedName name="q?s_HES" localSheetId="71">HES!$T$43:$U$58</definedName>
    <definedName name="q?s_INTC" localSheetId="79">INTC!$T$43:$U$58</definedName>
    <definedName name="q?s_IP" localSheetId="78">IP!$T$43:$U$58</definedName>
    <definedName name="q?s_JNJ" localSheetId="50">JNJ!$T$43:$U$58</definedName>
    <definedName name="q?s_KORS" localSheetId="89">CPRI!$T$43:$U$58</definedName>
    <definedName name="q?s_MU" localSheetId="77">MU!#REF!</definedName>
    <definedName name="q?s_MYL" localSheetId="74">MYL!$T$43:$U$58</definedName>
    <definedName name="q?s_nclh" localSheetId="81">NCLH!$T$40:$U$55</definedName>
    <definedName name="q?s_NKE" localSheetId="69">NKE!$T$43:$U$58</definedName>
    <definedName name="q?s_NSC" localSheetId="80">UNP!$T$43:$U$58</definedName>
    <definedName name="q?s_pinc" localSheetId="11">PINC!$T$40:$U$55</definedName>
    <definedName name="q?s_SIG" localSheetId="7">SIG!#REF!</definedName>
    <definedName name="q?s_SWKS" localSheetId="82">SWKS!$T$40:$U$55</definedName>
    <definedName name="q?s_tgt" localSheetId="85">TGT!$T$43:$U$58</definedName>
    <definedName name="q?s_TKR" localSheetId="115">TKR!$T$43:$U$58</definedName>
    <definedName name="q?s_tmo" localSheetId="114">TMO!$T$43:$U$58</definedName>
    <definedName name="q?s_UAL" localSheetId="93">UAL!$T$43:$U$58</definedName>
    <definedName name="q?s_UNH" localSheetId="106">UNH!$T$43:$U$58</definedName>
    <definedName name="q?s_UTX" localSheetId="105">UTX!$T$43:$U$58</definedName>
    <definedName name="q?s_vgk" localSheetId="75">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67" i="38" l="1"/>
  <c r="D967" i="38"/>
  <c r="E967" i="38"/>
  <c r="G967" i="38"/>
  <c r="H967" i="38"/>
  <c r="K967" i="38"/>
  <c r="L967" i="38" s="1"/>
  <c r="M967" i="38"/>
  <c r="N967" i="38" s="1"/>
  <c r="O967" i="38" s="1"/>
  <c r="S967" i="38"/>
  <c r="V967" i="38"/>
  <c r="X967" i="38" s="1"/>
  <c r="P967" i="38" l="1"/>
  <c r="Q967" i="38" s="1"/>
  <c r="W967" i="38"/>
  <c r="Y967" i="38" s="1"/>
  <c r="Z967" i="38"/>
  <c r="A966" i="38"/>
  <c r="D966" i="38"/>
  <c r="E966" i="38"/>
  <c r="G966" i="38"/>
  <c r="H966" i="38"/>
  <c r="K966" i="38"/>
  <c r="L966" i="38"/>
  <c r="P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17" i="25"/>
  <c r="G417" i="25"/>
  <c r="H417" i="25"/>
  <c r="F146" i="25"/>
  <c r="F196" i="58"/>
  <c r="G196" i="58"/>
  <c r="H196" i="58"/>
  <c r="F195" i="58"/>
  <c r="H195" i="58"/>
  <c r="G195" i="58"/>
  <c r="F54" i="58"/>
  <c r="F53" i="58"/>
  <c r="O966" i="38" l="1"/>
  <c r="Z966" i="38"/>
  <c r="H29" i="131"/>
  <c r="F92" i="74"/>
  <c r="G92" i="74"/>
  <c r="H92" i="74"/>
  <c r="F416" i="25"/>
  <c r="H416" i="25"/>
  <c r="G416" i="25"/>
  <c r="F145"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5" i="25"/>
  <c r="H415" i="25"/>
  <c r="G415"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H34" i="74"/>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O961" i="38" s="1"/>
  <c r="S961" i="38"/>
  <c r="H85" i="133"/>
  <c r="M85" i="133"/>
  <c r="F85" i="133"/>
  <c r="C19" i="133"/>
  <c r="F19" i="133"/>
  <c r="H19" i="133"/>
  <c r="C85" i="133"/>
  <c r="K85" i="133"/>
  <c r="K19" i="133"/>
  <c r="M19" i="133"/>
  <c r="M66" i="133" l="1"/>
  <c r="Q10" i="133" s="1"/>
  <c r="Q2" i="133"/>
  <c r="Q8" i="133" s="1"/>
  <c r="Q5" i="133"/>
  <c r="Q3" i="133"/>
  <c r="Q6" i="133" s="1"/>
  <c r="P961" i="38"/>
  <c r="Z961" i="38"/>
  <c r="F414" i="25"/>
  <c r="H414" i="25"/>
  <c r="G414" i="25"/>
  <c r="F144" i="25"/>
  <c r="A960" i="38"/>
  <c r="D960" i="38"/>
  <c r="E960" i="38"/>
  <c r="G960" i="38"/>
  <c r="H960" i="38"/>
  <c r="K960" i="38"/>
  <c r="L960" i="38" s="1"/>
  <c r="M960" i="38"/>
  <c r="N960" i="38" s="1"/>
  <c r="S960" i="38"/>
  <c r="Q7" i="133" l="1"/>
  <c r="O960" i="38"/>
  <c r="P960" i="38"/>
  <c r="Q9" i="133"/>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H32" i="120"/>
  <c r="G32" i="120"/>
  <c r="F32" i="120"/>
  <c r="K69" i="120"/>
  <c r="F69" i="120"/>
  <c r="K68" i="120"/>
  <c r="F68" i="120"/>
  <c r="F194" i="58"/>
  <c r="H194" i="58"/>
  <c r="G194" i="58"/>
  <c r="F52" i="58"/>
  <c r="K85" i="94"/>
  <c r="K84" i="94" l="1"/>
  <c r="F84" i="94"/>
  <c r="O958" i="38"/>
  <c r="P958" i="38"/>
  <c r="Z958" i="38"/>
  <c r="M66" i="94"/>
  <c r="A957" i="38"/>
  <c r="D957" i="38"/>
  <c r="E957" i="38"/>
  <c r="G957" i="38"/>
  <c r="H957" i="38"/>
  <c r="K957" i="38"/>
  <c r="L957" i="38" s="1"/>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2" i="25"/>
  <c r="H412" i="25"/>
  <c r="G412" i="25"/>
  <c r="F143" i="25"/>
  <c r="F193" i="58"/>
  <c r="H193" i="58"/>
  <c r="G193" i="58"/>
  <c r="F51" i="58"/>
  <c r="G71" i="108"/>
  <c r="F71" i="108"/>
  <c r="H71" i="108"/>
  <c r="F18" i="108"/>
  <c r="F65" i="105"/>
  <c r="H65" i="105"/>
  <c r="G65" i="105"/>
  <c r="F12" i="105"/>
  <c r="C18" i="105"/>
  <c r="F93" i="88"/>
  <c r="H93" i="88"/>
  <c r="G93" i="88"/>
  <c r="F23" i="88"/>
  <c r="F192" i="58"/>
  <c r="G192" i="58"/>
  <c r="H192" i="58"/>
  <c r="F50" i="58"/>
  <c r="F411" i="25"/>
  <c r="H411" i="25"/>
  <c r="G411" i="25"/>
  <c r="F142" i="25"/>
  <c r="S953" i="38"/>
  <c r="A953" i="38"/>
  <c r="D953" i="38"/>
  <c r="E953" i="38"/>
  <c r="G953" i="38"/>
  <c r="H953" i="38"/>
  <c r="K953" i="38"/>
  <c r="L953" i="38" s="1"/>
  <c r="M953" i="38"/>
  <c r="N953" i="38" s="1"/>
  <c r="G27" i="125"/>
  <c r="F27" i="125"/>
  <c r="F2" i="125"/>
  <c r="H42" i="94"/>
  <c r="G42" i="94"/>
  <c r="F42" i="94"/>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30" i="120"/>
  <c r="H30" i="120"/>
  <c r="G30" i="120"/>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T280" i="1"/>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399" i="25"/>
  <c r="H399" i="25"/>
  <c r="G399"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C74" i="92"/>
  <c r="K74" i="92"/>
  <c r="F74" i="92"/>
  <c r="M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85" i="132"/>
  <c r="C19" i="132"/>
  <c r="M85" i="132"/>
  <c r="K19" i="132"/>
  <c r="C85" i="132"/>
  <c r="K85" i="132"/>
  <c r="F85" i="132"/>
  <c r="H19" i="132"/>
  <c r="F19" i="132"/>
  <c r="M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C19" i="131"/>
  <c r="M85" i="131"/>
  <c r="M19" i="131"/>
  <c r="F85" i="131"/>
  <c r="C85" i="131"/>
  <c r="K85" i="131"/>
  <c r="F19" i="131"/>
  <c r="H85" i="131"/>
  <c r="H19" i="131"/>
  <c r="K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6" i="25"/>
  <c r="G396" i="25"/>
  <c r="H396"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85" i="130"/>
  <c r="F19" i="130"/>
  <c r="M85" i="130"/>
  <c r="C85" i="130"/>
  <c r="H19" i="130"/>
  <c r="F85" i="130"/>
  <c r="C19" i="130"/>
  <c r="H85" i="130"/>
  <c r="M19" i="130"/>
  <c r="K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F19" i="129"/>
  <c r="C19" i="129"/>
  <c r="F85" i="129"/>
  <c r="M85" i="129"/>
  <c r="H85" i="129"/>
  <c r="K19" i="129"/>
  <c r="M19" i="129"/>
  <c r="K85" i="129"/>
  <c r="C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19" i="128"/>
  <c r="H19" i="128"/>
  <c r="F19" i="128"/>
  <c r="K19" i="128"/>
  <c r="C19" i="128"/>
  <c r="C85" i="128"/>
  <c r="K85" i="128"/>
  <c r="F85" i="128"/>
  <c r="M85" i="128"/>
  <c r="H85"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4" i="88"/>
  <c r="H84" i="88"/>
  <c r="G84"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19" i="127"/>
  <c r="H19" i="127"/>
  <c r="C85" i="127"/>
  <c r="K19" i="127"/>
  <c r="H85" i="127"/>
  <c r="C19" i="127"/>
  <c r="F19" i="127"/>
  <c r="K85" i="127"/>
  <c r="F85"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J37" i="94"/>
  <c r="J38"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27" i="120"/>
  <c r="G27" i="120"/>
  <c r="H27" i="120"/>
  <c r="F30" i="122"/>
  <c r="H30" i="122"/>
  <c r="G30" i="122"/>
  <c r="A807" i="38"/>
  <c r="D807" i="38"/>
  <c r="E807" i="38"/>
  <c r="G807" i="38"/>
  <c r="H807" i="38"/>
  <c r="K807" i="38"/>
  <c r="L807" i="38" s="1"/>
  <c r="M807" i="38"/>
  <c r="U807" i="38" s="1"/>
  <c r="S807" i="38"/>
  <c r="N807" i="38" l="1"/>
  <c r="O807" i="38" s="1"/>
  <c r="P807" i="38"/>
  <c r="F26" i="120"/>
  <c r="G26" i="120"/>
  <c r="H26" i="120"/>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H85" i="126"/>
  <c r="C19" i="126"/>
  <c r="K19" i="126"/>
  <c r="H19" i="126"/>
  <c r="K85" i="126"/>
  <c r="F19" i="126"/>
  <c r="C85" i="126"/>
  <c r="M85"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K85" i="125"/>
  <c r="F19" i="125"/>
  <c r="M85" i="125"/>
  <c r="K19" i="125"/>
  <c r="H19" i="125"/>
  <c r="C85" i="125"/>
  <c r="C19" i="125"/>
  <c r="F85" i="125"/>
  <c r="H85" i="125"/>
  <c r="Z798" i="38" l="1"/>
  <c r="Q5" i="126"/>
  <c r="Q7" i="126"/>
  <c r="Q3" i="126"/>
  <c r="Q6" i="126" s="1"/>
  <c r="Q2" i="125"/>
  <c r="Q3" i="125" s="1"/>
  <c r="Q6" i="125" s="1"/>
  <c r="M66" i="125"/>
  <c r="Q10" i="125" s="1"/>
  <c r="Q9" i="126"/>
  <c r="P797" i="38"/>
  <c r="O797" i="38"/>
  <c r="Z797" i="38"/>
  <c r="U797" i="38"/>
  <c r="G71" i="74"/>
  <c r="F71" i="74"/>
  <c r="H71"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19" i="123"/>
  <c r="M19" i="124"/>
  <c r="K19" i="124"/>
  <c r="F19" i="124"/>
  <c r="C85" i="124"/>
  <c r="H19" i="123"/>
  <c r="M85" i="124"/>
  <c r="K85" i="123"/>
  <c r="M19" i="123"/>
  <c r="H85" i="124"/>
  <c r="F85" i="123"/>
  <c r="C19" i="124"/>
  <c r="C19" i="123"/>
  <c r="K85" i="124"/>
  <c r="F85" i="124"/>
  <c r="H19" i="124"/>
  <c r="M85" i="123"/>
  <c r="C85" i="123"/>
  <c r="H85" i="123"/>
  <c r="K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3" i="25"/>
  <c r="G363" i="25"/>
  <c r="H363" i="25"/>
  <c r="M19" i="122"/>
  <c r="K19" i="122"/>
  <c r="F19" i="122"/>
  <c r="H85" i="122"/>
  <c r="C85" i="122"/>
  <c r="C19" i="122"/>
  <c r="H19" i="122"/>
  <c r="F85" i="122"/>
  <c r="M85" i="122"/>
  <c r="K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62" i="58"/>
  <c r="H162" i="58"/>
  <c r="G162"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18" i="120"/>
  <c r="M85" i="120"/>
  <c r="K85" i="121"/>
  <c r="F19" i="120"/>
  <c r="M19" i="120"/>
  <c r="F19" i="121"/>
  <c r="F85" i="121"/>
  <c r="C85" i="120"/>
  <c r="C85" i="121"/>
  <c r="C19" i="121"/>
  <c r="K19" i="121"/>
  <c r="F85" i="120"/>
  <c r="M85" i="121"/>
  <c r="K85" i="120"/>
  <c r="H85" i="121"/>
  <c r="M19" i="121"/>
  <c r="K19" i="120"/>
  <c r="H19" i="120"/>
  <c r="C19" i="120"/>
  <c r="H85" i="120"/>
  <c r="H19" i="121"/>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Q10" i="120" l="1"/>
  <c r="J32" i="120"/>
  <c r="Q5" i="120"/>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85" i="119"/>
  <c r="M85" i="119"/>
  <c r="K85" i="119"/>
  <c r="C85" i="119"/>
  <c r="F85" i="119"/>
  <c r="C19" i="119"/>
  <c r="K19" i="119"/>
  <c r="H19" i="119"/>
  <c r="F19" i="119"/>
  <c r="M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H85" i="118"/>
  <c r="F19" i="118"/>
  <c r="K19" i="118"/>
  <c r="M19" i="118"/>
  <c r="C19" i="118"/>
  <c r="K85" i="118"/>
  <c r="C85" i="118"/>
  <c r="F85"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7" i="74"/>
  <c r="H67" i="74"/>
  <c r="G67" i="74"/>
  <c r="K8" i="74"/>
  <c r="F55" i="49"/>
  <c r="H55" i="49"/>
  <c r="G55" i="49"/>
  <c r="K7" i="49"/>
  <c r="F358" i="25"/>
  <c r="G358" i="25"/>
  <c r="H358" i="25"/>
  <c r="K85" i="25"/>
  <c r="F109" i="25"/>
  <c r="M85" i="117"/>
  <c r="M19" i="116"/>
  <c r="K19" i="116"/>
  <c r="F85" i="117"/>
  <c r="H19" i="116"/>
  <c r="F19" i="116"/>
  <c r="M19" i="117"/>
  <c r="C19" i="117"/>
  <c r="C85" i="116"/>
  <c r="C19" i="116"/>
  <c r="C85" i="117"/>
  <c r="K19" i="117"/>
  <c r="K85" i="116"/>
  <c r="H85" i="117"/>
  <c r="K85" i="117"/>
  <c r="H19" i="117"/>
  <c r="H85" i="116"/>
  <c r="F85" i="116"/>
  <c r="F19" i="117"/>
  <c r="M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85" i="115"/>
  <c r="H19" i="115"/>
  <c r="M85" i="115"/>
  <c r="C85" i="115"/>
  <c r="F19" i="115"/>
  <c r="M19" i="115"/>
  <c r="F85" i="115"/>
  <c r="C19" i="115"/>
  <c r="K19" i="115"/>
  <c r="K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F85" i="114"/>
  <c r="F19" i="114"/>
  <c r="C19" i="114"/>
  <c r="K19" i="114"/>
  <c r="M19" i="114"/>
  <c r="M85" i="114"/>
  <c r="H85" i="114"/>
  <c r="H19" i="114"/>
  <c r="C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H85" i="113"/>
  <c r="F19" i="112"/>
  <c r="H85" i="112"/>
  <c r="K19" i="112"/>
  <c r="M19" i="113"/>
  <c r="K85" i="112"/>
  <c r="C85" i="112"/>
  <c r="K19" i="113"/>
  <c r="M19" i="112"/>
  <c r="H19" i="112"/>
  <c r="K85" i="113"/>
  <c r="H19" i="113"/>
  <c r="F85" i="112"/>
  <c r="M85" i="113"/>
  <c r="C19" i="112"/>
  <c r="M85" i="112"/>
  <c r="F19" i="113"/>
  <c r="C19" i="113"/>
  <c r="C85" i="113"/>
  <c r="F85"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19" i="111"/>
  <c r="M85" i="111"/>
  <c r="F19" i="111"/>
  <c r="M19" i="110"/>
  <c r="K85" i="110"/>
  <c r="K85" i="111"/>
  <c r="M85" i="110"/>
  <c r="C85" i="111"/>
  <c r="F85" i="111"/>
  <c r="C19" i="111"/>
  <c r="C19" i="110"/>
  <c r="H19" i="111"/>
  <c r="H85" i="111"/>
  <c r="M19" i="111"/>
  <c r="K19" i="110"/>
  <c r="H19" i="110"/>
  <c r="H85" i="110"/>
  <c r="F85" i="110"/>
  <c r="F19" i="110"/>
  <c r="C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C19" i="109"/>
  <c r="H73" i="109"/>
  <c r="M19" i="109"/>
  <c r="H19" i="109"/>
  <c r="K73" i="109"/>
  <c r="M73" i="109"/>
  <c r="C73" i="109"/>
  <c r="F19" i="109"/>
  <c r="K19" i="109"/>
  <c r="F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1" i="25"/>
  <c r="H331" i="25"/>
  <c r="G331"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28" i="25"/>
  <c r="H328" i="25"/>
  <c r="G328" i="25"/>
  <c r="K79" i="25"/>
  <c r="F57" i="93"/>
  <c r="H57" i="93"/>
  <c r="G57" i="93"/>
  <c r="F11" i="93"/>
  <c r="C18" i="98"/>
  <c r="F57" i="74"/>
  <c r="H57" i="74"/>
  <c r="G57"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42" i="58"/>
  <c r="H142" i="58"/>
  <c r="G142"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1" i="88"/>
  <c r="F71" i="88"/>
  <c r="H71" i="88"/>
  <c r="F30" i="69"/>
  <c r="G30" i="69"/>
  <c r="H30" i="69"/>
  <c r="F81" i="81"/>
  <c r="G81" i="81"/>
  <c r="H81" i="81"/>
  <c r="F42" i="96"/>
  <c r="G42" i="96"/>
  <c r="H42" i="96"/>
  <c r="G138" i="58"/>
  <c r="F138" i="58"/>
  <c r="H138"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99" i="108"/>
  <c r="H23" i="108"/>
  <c r="K23" i="108"/>
  <c r="M99" i="108"/>
  <c r="F23" i="108"/>
  <c r="C23" i="108"/>
  <c r="H99" i="108"/>
  <c r="C99" i="108"/>
  <c r="K99" i="108"/>
  <c r="M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C19" i="107"/>
  <c r="C89" i="107"/>
  <c r="K19" i="107"/>
  <c r="M89" i="107"/>
  <c r="H89" i="107"/>
  <c r="H19" i="107"/>
  <c r="F89" i="107"/>
  <c r="F19" i="107"/>
  <c r="K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9"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85" i="106"/>
  <c r="K19" i="106"/>
  <c r="F85" i="106"/>
  <c r="M19" i="106"/>
  <c r="F19" i="106"/>
  <c r="M85" i="106"/>
  <c r="H19" i="106"/>
  <c r="C19" i="106"/>
  <c r="H85" i="106"/>
  <c r="K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C19" i="47"/>
  <c r="M19" i="47"/>
  <c r="H19" i="47"/>
  <c r="H43" i="46"/>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C91" i="105"/>
  <c r="K19" i="105"/>
  <c r="F19" i="105"/>
  <c r="K91" i="105"/>
  <c r="M91" i="105"/>
  <c r="F91" i="105"/>
  <c r="H91" i="105"/>
  <c r="H19" i="105"/>
  <c r="M19" i="105"/>
  <c r="C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9" i="58"/>
  <c r="F129" i="58"/>
  <c r="H129"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F36" i="94"/>
  <c r="J36" i="94" s="1"/>
  <c r="H36" i="94"/>
  <c r="G36" i="94"/>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0" i="25"/>
  <c r="H280" i="25"/>
  <c r="G280"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79" i="25"/>
  <c r="H279" i="25"/>
  <c r="G279"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85" i="104"/>
  <c r="M19" i="104"/>
  <c r="K19" i="104"/>
  <c r="F19" i="104"/>
  <c r="H19" i="104"/>
  <c r="H85" i="104"/>
  <c r="K85" i="104"/>
  <c r="C85" i="104"/>
  <c r="M85" i="104"/>
  <c r="C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9" i="58"/>
  <c r="H119" i="58"/>
  <c r="G119" i="58"/>
  <c r="F23" i="58"/>
  <c r="F34" i="101"/>
  <c r="H34" i="101"/>
  <c r="G34" i="101"/>
  <c r="F5" i="101"/>
  <c r="F273" i="25"/>
  <c r="H273" i="25"/>
  <c r="G273" i="25"/>
  <c r="F75" i="25"/>
  <c r="F31" i="47"/>
  <c r="H31" i="47"/>
  <c r="G31" i="47"/>
  <c r="F9" i="47"/>
  <c r="F34" i="91"/>
  <c r="H34" i="91"/>
  <c r="G34" i="91"/>
  <c r="F7" i="91"/>
  <c r="F64" i="81"/>
  <c r="H64" i="81"/>
  <c r="G64" i="81"/>
  <c r="F18" i="81"/>
  <c r="F118" i="58"/>
  <c r="H118" i="58"/>
  <c r="G118"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6" i="58"/>
  <c r="H116" i="58"/>
  <c r="G116"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31" i="94"/>
  <c r="J31" i="94" s="1"/>
  <c r="G31" i="94"/>
  <c r="H31" i="94"/>
  <c r="F27" i="95"/>
  <c r="G27" i="95"/>
  <c r="H27" i="95"/>
  <c r="Q11" i="95"/>
  <c r="F267" i="25" l="1"/>
  <c r="H267" i="25"/>
  <c r="G267" i="25"/>
  <c r="K52" i="25"/>
  <c r="F115" i="58"/>
  <c r="H115" i="58"/>
  <c r="G115"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4" i="58"/>
  <c r="H114" i="58"/>
  <c r="G114" i="58"/>
  <c r="F20" i="58"/>
  <c r="F265" i="25"/>
  <c r="H265" i="25"/>
  <c r="G265"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70" i="46"/>
  <c r="H70" i="46"/>
  <c r="G70" i="46"/>
  <c r="F32" i="91"/>
  <c r="H32" i="91"/>
  <c r="G32" i="91"/>
  <c r="F113" i="58"/>
  <c r="G113" i="58"/>
  <c r="H113"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C91" i="103"/>
  <c r="F19" i="103"/>
  <c r="M19" i="103"/>
  <c r="K19" i="103"/>
  <c r="F91" i="103"/>
  <c r="H19" i="103"/>
  <c r="K91" i="103"/>
  <c r="H91" i="103"/>
  <c r="M91" i="103"/>
  <c r="K19" i="89"/>
  <c r="C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K91" i="102"/>
  <c r="M91" i="102"/>
  <c r="F91" i="102"/>
  <c r="K19" i="102"/>
  <c r="H19" i="102"/>
  <c r="F19" i="102"/>
  <c r="H91" i="102"/>
  <c r="C19" i="102"/>
  <c r="C91" i="102"/>
  <c r="M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5" i="88"/>
  <c r="H45" i="88"/>
  <c r="G45" i="88"/>
  <c r="F10" i="88"/>
  <c r="AA10" i="88" s="1"/>
  <c r="AB10" i="88" s="1"/>
  <c r="F19" i="99"/>
  <c r="H19" i="100"/>
  <c r="C85" i="100"/>
  <c r="K22" i="101"/>
  <c r="K90" i="101"/>
  <c r="M19" i="100"/>
  <c r="F19" i="100"/>
  <c r="H19" i="99"/>
  <c r="F85" i="100"/>
  <c r="F85" i="99"/>
  <c r="K85" i="99"/>
  <c r="M90" i="101"/>
  <c r="F22" i="101"/>
  <c r="K85" i="100"/>
  <c r="H90" i="101"/>
  <c r="C90" i="101"/>
  <c r="H22" i="101"/>
  <c r="M22" i="101"/>
  <c r="C85" i="99"/>
  <c r="K19" i="99"/>
  <c r="M85" i="99"/>
  <c r="M19" i="99"/>
  <c r="H85" i="100"/>
  <c r="K19" i="100"/>
  <c r="F90" i="101"/>
  <c r="C19" i="100"/>
  <c r="M85" i="100"/>
  <c r="C22" i="101"/>
  <c r="C19" i="99"/>
  <c r="H85"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19" i="97"/>
  <c r="H19" i="97"/>
  <c r="M85" i="98"/>
  <c r="M19" i="97"/>
  <c r="C85" i="97"/>
  <c r="F19" i="98"/>
  <c r="K85" i="97"/>
  <c r="K85" i="98"/>
  <c r="H19" i="98"/>
  <c r="K19" i="97"/>
  <c r="K27" i="88"/>
  <c r="H85" i="97"/>
  <c r="C85" i="98"/>
  <c r="C19" i="98"/>
  <c r="M85" i="97"/>
  <c r="H85" i="98"/>
  <c r="M19" i="98"/>
  <c r="F85" i="98"/>
  <c r="K19" i="98"/>
  <c r="F19" i="97"/>
  <c r="F85"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0" i="25"/>
  <c r="H250" i="25"/>
  <c r="G250" i="25"/>
  <c r="K47" i="25"/>
  <c r="F108" i="58"/>
  <c r="H108" i="58"/>
  <c r="G108" i="58"/>
  <c r="K14" i="58"/>
  <c r="F107" i="58"/>
  <c r="H107" i="58"/>
  <c r="G107" i="58"/>
  <c r="K13" i="58"/>
  <c r="K100" i="96"/>
  <c r="H100" i="96"/>
  <c r="K19" i="96"/>
  <c r="M19" i="96"/>
  <c r="H19" i="96"/>
  <c r="C100" i="96"/>
  <c r="F19" i="96"/>
  <c r="C19" i="96"/>
  <c r="M100" i="96"/>
  <c r="F100"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6" i="58"/>
  <c r="H106" i="58"/>
  <c r="G106"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F19" i="95"/>
  <c r="H85" i="95"/>
  <c r="H19" i="95"/>
  <c r="F85" i="95"/>
  <c r="C85" i="95"/>
  <c r="K19" i="95"/>
  <c r="M19" i="95"/>
  <c r="M85"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18" i="94"/>
  <c r="F47" i="81"/>
  <c r="H47" i="81"/>
  <c r="G47" i="81"/>
  <c r="F9" i="81"/>
  <c r="F78" i="51"/>
  <c r="G78" i="51"/>
  <c r="H78" i="51"/>
  <c r="F85" i="94"/>
  <c r="K19" i="94"/>
  <c r="M19" i="94"/>
  <c r="F19" i="94"/>
  <c r="C19" i="94"/>
  <c r="H85" i="94"/>
  <c r="M85" i="94"/>
  <c r="H19" i="94"/>
  <c r="C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M26" i="93"/>
  <c r="M113" i="93"/>
  <c r="C113" i="93"/>
  <c r="K113" i="93"/>
  <c r="H113" i="93"/>
  <c r="H26"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H19" i="91"/>
  <c r="K19" i="91"/>
  <c r="F85" i="91"/>
  <c r="C85" i="91"/>
  <c r="M85" i="91"/>
  <c r="C30" i="92"/>
  <c r="F30" i="92"/>
  <c r="K85" i="91"/>
  <c r="H85" i="91"/>
  <c r="K30" i="92"/>
  <c r="F19" i="47"/>
  <c r="M30" i="92"/>
  <c r="F19" i="91"/>
  <c r="H30" i="92"/>
  <c r="C19" i="91"/>
  <c r="M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33" i="25"/>
  <c r="H233" i="25"/>
  <c r="G233"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2" i="25"/>
  <c r="H232" i="25"/>
  <c r="G232" i="25"/>
  <c r="K38" i="25"/>
  <c r="F69" i="51"/>
  <c r="G69" i="51"/>
  <c r="H69" i="51"/>
  <c r="K107" i="74"/>
  <c r="F107" i="74"/>
  <c r="K106" i="74"/>
  <c r="F106" i="74"/>
  <c r="K105" i="74"/>
  <c r="F105" i="74"/>
  <c r="K104" i="74"/>
  <c r="F104" i="74"/>
  <c r="M103" i="74"/>
  <c r="M116" i="74" s="1"/>
  <c r="K103" i="74"/>
  <c r="F103" i="74"/>
  <c r="K102" i="74"/>
  <c r="F102" i="74"/>
  <c r="K101" i="74"/>
  <c r="F101" i="74"/>
  <c r="K100" i="74"/>
  <c r="F100" i="74"/>
  <c r="K99" i="74"/>
  <c r="F99"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5" i="74"/>
  <c r="G125" i="74"/>
  <c r="F125" i="74"/>
  <c r="H124" i="74"/>
  <c r="G124" i="74"/>
  <c r="F124" i="74"/>
  <c r="H123" i="74"/>
  <c r="G123" i="74"/>
  <c r="F12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85" i="90"/>
  <c r="H19" i="90"/>
  <c r="M85" i="90"/>
  <c r="K85" i="90"/>
  <c r="M19" i="90"/>
  <c r="C19" i="90"/>
  <c r="F85" i="90"/>
  <c r="K19" i="90"/>
  <c r="C85"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8" i="51"/>
  <c r="H19" i="89"/>
  <c r="M19" i="89"/>
  <c r="F85" i="89"/>
  <c r="H85" i="89"/>
  <c r="M85" i="89"/>
  <c r="C85" i="89"/>
  <c r="K85"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85" i="87"/>
  <c r="H122" i="88"/>
  <c r="K85" i="87"/>
  <c r="K19" i="87"/>
  <c r="M85" i="87"/>
  <c r="H19" i="87"/>
  <c r="M122" i="88"/>
  <c r="M19" i="87"/>
  <c r="C85" i="87"/>
  <c r="F85" i="87"/>
  <c r="F19" i="87"/>
  <c r="K122" i="88"/>
  <c r="F122" i="88"/>
  <c r="F27" i="88"/>
  <c r="C122" i="88"/>
  <c r="M27" i="88"/>
  <c r="C19" i="87"/>
  <c r="K25" i="89" l="1"/>
  <c r="AA2" i="88"/>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H19" i="86"/>
  <c r="M89" i="86"/>
  <c r="H89" i="86"/>
  <c r="C89" i="86"/>
  <c r="M19" i="86"/>
  <c r="F89" i="86"/>
  <c r="C19" i="86"/>
  <c r="F19" i="86"/>
  <c r="K89" i="86"/>
  <c r="AA2" i="86" l="1"/>
  <c r="AB2" i="86" s="1"/>
  <c r="Q2" i="86"/>
  <c r="M70"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Q5" i="86" l="1"/>
  <c r="AJ2" i="86"/>
  <c r="AK2" i="86" s="1"/>
  <c r="AO2" i="86" s="1"/>
  <c r="Z550" i="38"/>
  <c r="Q3" i="86"/>
  <c r="Q6" i="86" s="1"/>
  <c r="Q8" i="86"/>
  <c r="Q7" i="86" s="1"/>
  <c r="P550" i="38"/>
  <c r="O550" i="38"/>
  <c r="F59" i="46"/>
  <c r="H59" i="46"/>
  <c r="G59" i="46"/>
  <c r="K5" i="46"/>
  <c r="F94" i="58"/>
  <c r="H94" i="58"/>
  <c r="G94"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K19" i="85"/>
  <c r="K85" i="85"/>
  <c r="M19" i="85"/>
  <c r="C85" i="85"/>
  <c r="H85" i="85"/>
  <c r="M85" i="85"/>
  <c r="F19" i="85"/>
  <c r="C19" i="85"/>
  <c r="H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85" i="83"/>
  <c r="F110" i="84"/>
  <c r="F19" i="83"/>
  <c r="H25" i="84"/>
  <c r="H19" i="83"/>
  <c r="K85" i="83"/>
  <c r="M110" i="84"/>
  <c r="F85" i="83"/>
  <c r="H110" i="84"/>
  <c r="K19" i="83"/>
  <c r="M19" i="83"/>
  <c r="H85" i="83"/>
  <c r="C19" i="83"/>
  <c r="F25" i="84"/>
  <c r="C110" i="84"/>
  <c r="C25" i="84"/>
  <c r="K110" i="84"/>
  <c r="M85" i="83"/>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198" i="25"/>
  <c r="G198" i="25"/>
  <c r="H198"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C60" i="82"/>
  <c r="M35" i="74"/>
  <c r="H19" i="82"/>
  <c r="F60" i="82"/>
  <c r="H60" i="82"/>
  <c r="C35" i="74"/>
  <c r="H35" i="74"/>
  <c r="M19" i="82"/>
  <c r="F19" i="82"/>
  <c r="M60" i="82"/>
  <c r="K60"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H96" i="31"/>
  <c r="K96" i="31"/>
  <c r="M78" i="75"/>
  <c r="M96" i="31"/>
  <c r="F96" i="31"/>
  <c r="C78" i="75"/>
  <c r="F78" i="75"/>
  <c r="H78" i="75"/>
  <c r="C96" i="31"/>
  <c r="K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M19" i="64"/>
  <c r="M85" i="64"/>
  <c r="K85" i="64"/>
  <c r="H85" i="64"/>
  <c r="K19"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H30" i="81"/>
  <c r="C110" i="81"/>
  <c r="M30" i="81"/>
  <c r="H110" i="81"/>
  <c r="F110" i="81"/>
  <c r="M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F19" i="80"/>
  <c r="H19" i="80"/>
  <c r="K19" i="80"/>
  <c r="C85" i="80"/>
  <c r="K85" i="80"/>
  <c r="M85" i="80"/>
  <c r="F85" i="80"/>
  <c r="C19"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H19" i="79"/>
  <c r="F65" i="79"/>
  <c r="K65" i="79"/>
  <c r="F19" i="79"/>
  <c r="H65" i="79"/>
  <c r="C65" i="79"/>
  <c r="M65" i="79"/>
  <c r="M19" i="79"/>
  <c r="K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C19" i="78"/>
  <c r="H85" i="78"/>
  <c r="H19" i="78"/>
  <c r="K19" i="78"/>
  <c r="M19" i="78"/>
  <c r="C85" i="78"/>
  <c r="M85" i="78"/>
  <c r="F85" i="78"/>
  <c r="K85" i="78"/>
  <c r="F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M89" i="77"/>
  <c r="H19" i="77"/>
  <c r="C19" i="77"/>
  <c r="C89" i="77"/>
  <c r="F19" i="77"/>
  <c r="K89" i="77"/>
  <c r="H8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5" i="58"/>
  <c r="H75" i="58"/>
  <c r="G75"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C87" i="69"/>
  <c r="K87" i="69"/>
  <c r="F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H19" i="76"/>
  <c r="K19" i="76"/>
  <c r="M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H93" i="68"/>
  <c r="F93" i="68"/>
  <c r="M93" i="68"/>
  <c r="K93" i="68"/>
  <c r="C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45" i="25"/>
  <c r="H945" i="25"/>
  <c r="C945" i="25"/>
  <c r="F921" i="25"/>
  <c r="F920" i="25"/>
  <c r="F919" i="25"/>
  <c r="F918" i="25"/>
  <c r="F917" i="25"/>
  <c r="F916" i="25"/>
  <c r="F915"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F827" i="25"/>
  <c r="F826" i="25"/>
  <c r="F825" i="25"/>
  <c r="K824" i="25"/>
  <c r="F824" i="25"/>
  <c r="F823" i="25"/>
  <c r="F822" i="25"/>
  <c r="F821" i="25"/>
  <c r="F820" i="25"/>
  <c r="F819"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M946" i="25"/>
  <c r="C946" i="25"/>
  <c r="K946" i="25"/>
  <c r="F946" i="25"/>
  <c r="H946" i="25"/>
  <c r="O364" i="38" l="1"/>
  <c r="Z364" i="38"/>
  <c r="N363" i="38"/>
  <c r="F945" i="25"/>
  <c r="K945" i="25"/>
  <c r="P363" i="38"/>
  <c r="O363" i="38" l="1"/>
  <c r="Z363" i="38"/>
  <c r="M682" i="25"/>
  <c r="Q10" i="25" s="1"/>
  <c r="K417" i="25" s="1"/>
  <c r="E362" i="38"/>
  <c r="H362" i="38"/>
  <c r="K362" i="38"/>
  <c r="M362" i="38"/>
  <c r="U362" i="38" s="1"/>
  <c r="S362" i="38"/>
  <c r="K415" i="25" l="1"/>
  <c r="K416" i="25"/>
  <c r="K413" i="25"/>
  <c r="K414" i="25"/>
  <c r="K410" i="25"/>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6" i="74"/>
  <c r="H116" i="74"/>
  <c r="F116" i="74"/>
  <c r="C11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3" i="58"/>
  <c r="H263" i="58"/>
  <c r="C263" i="58"/>
  <c r="K254" i="58"/>
  <c r="F254" i="58"/>
  <c r="K253" i="58"/>
  <c r="F253" i="58"/>
  <c r="K247" i="58"/>
  <c r="F247"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H225" i="58"/>
  <c r="G225" i="58"/>
  <c r="F225" i="58"/>
  <c r="H224" i="58"/>
  <c r="G224" i="58"/>
  <c r="F224" i="58"/>
  <c r="H223" i="58"/>
  <c r="G223" i="58"/>
  <c r="F223" i="58"/>
  <c r="P39" i="58"/>
  <c r="H222" i="58"/>
  <c r="G222" i="58"/>
  <c r="F222" i="58"/>
  <c r="P38" i="58"/>
  <c r="H221" i="58"/>
  <c r="G221" i="58"/>
  <c r="F221" i="58"/>
  <c r="P37" i="58"/>
  <c r="H220" i="58"/>
  <c r="G220" i="58"/>
  <c r="F220" i="58"/>
  <c r="P36" i="58"/>
  <c r="H219" i="58"/>
  <c r="G219" i="58"/>
  <c r="F219" i="58"/>
  <c r="P35" i="58"/>
  <c r="P34" i="58"/>
  <c r="P33" i="58"/>
  <c r="P32" i="58"/>
  <c r="H215" i="58"/>
  <c r="G215" i="58"/>
  <c r="F215" i="58"/>
  <c r="P31" i="58"/>
  <c r="H214" i="58"/>
  <c r="G214" i="58"/>
  <c r="F214" i="58"/>
  <c r="P30" i="58"/>
  <c r="H213" i="58"/>
  <c r="G213" i="58"/>
  <c r="F213" i="58"/>
  <c r="P29" i="58"/>
  <c r="H212" i="58"/>
  <c r="G212" i="58"/>
  <c r="F212" i="58"/>
  <c r="P28" i="58"/>
  <c r="H211" i="58"/>
  <c r="G211" i="58"/>
  <c r="F211" i="58"/>
  <c r="P27" i="58"/>
  <c r="H210" i="58"/>
  <c r="G210" i="58"/>
  <c r="F210" i="58"/>
  <c r="P26" i="58"/>
  <c r="H209" i="58"/>
  <c r="G209" i="58"/>
  <c r="F209" i="58"/>
  <c r="P25" i="58"/>
  <c r="H208" i="58"/>
  <c r="G208" i="58"/>
  <c r="F208" i="58"/>
  <c r="P24" i="58"/>
  <c r="H207" i="58"/>
  <c r="G207" i="58"/>
  <c r="F207" i="58"/>
  <c r="P23" i="58"/>
  <c r="H206" i="58"/>
  <c r="G206" i="58"/>
  <c r="F206" i="58"/>
  <c r="P22" i="58"/>
  <c r="H205" i="58"/>
  <c r="G205" i="58"/>
  <c r="F205" i="58"/>
  <c r="P21" i="58"/>
  <c r="H204" i="58"/>
  <c r="G204" i="58"/>
  <c r="F204" i="58"/>
  <c r="P20" i="58"/>
  <c r="H203" i="58"/>
  <c r="G203" i="58"/>
  <c r="F203"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H428" i="25"/>
  <c r="G428" i="25"/>
  <c r="H427" i="25"/>
  <c r="G427" i="25"/>
  <c r="H426" i="25"/>
  <c r="G426" i="25"/>
  <c r="H425" i="25"/>
  <c r="G425" i="25"/>
  <c r="H424" i="25"/>
  <c r="G424" i="25"/>
  <c r="H423" i="25"/>
  <c r="G423"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9" i="59"/>
  <c r="F19" i="3"/>
  <c r="M19" i="66"/>
  <c r="C19" i="75"/>
  <c r="K19" i="61"/>
  <c r="K156" i="49"/>
  <c r="H451" i="17"/>
  <c r="F19" i="64"/>
  <c r="C19" i="41"/>
  <c r="F23" i="57"/>
  <c r="M23" i="57"/>
  <c r="M30" i="49"/>
  <c r="H19" i="41"/>
  <c r="F19" i="73"/>
  <c r="F19" i="52"/>
  <c r="F19" i="62"/>
  <c r="M30" i="40"/>
  <c r="F81" i="61"/>
  <c r="F65" i="63"/>
  <c r="K19" i="66"/>
  <c r="C115" i="45"/>
  <c r="K65" i="71"/>
  <c r="M86" i="53"/>
  <c r="C19" i="3"/>
  <c r="C63" i="66"/>
  <c r="C19" i="72"/>
  <c r="F19" i="71"/>
  <c r="K19" i="54"/>
  <c r="H94" i="52"/>
  <c r="M19" i="75"/>
  <c r="H75" i="41"/>
  <c r="M19" i="3"/>
  <c r="K213" i="57"/>
  <c r="F23" i="17"/>
  <c r="M75" i="41"/>
  <c r="M19" i="54"/>
  <c r="K35" i="74"/>
  <c r="F19" i="45"/>
  <c r="F19" i="54"/>
  <c r="F19" i="63"/>
  <c r="F19" i="50"/>
  <c r="K23" i="17"/>
  <c r="F30" i="49"/>
  <c r="C19" i="71"/>
  <c r="M55" i="50"/>
  <c r="C19" i="62"/>
  <c r="C65" i="63"/>
  <c r="C25" i="31"/>
  <c r="F19" i="70"/>
  <c r="C19" i="61"/>
  <c r="C451" i="17"/>
  <c r="M19" i="71"/>
  <c r="M156" i="49"/>
  <c r="F153" i="25"/>
  <c r="K19" i="72"/>
  <c r="F156" i="49"/>
  <c r="F18" i="51"/>
  <c r="K94" i="52"/>
  <c r="C77" i="70"/>
  <c r="H115" i="45"/>
  <c r="H63" i="66"/>
  <c r="M264" i="58"/>
  <c r="C19" i="52"/>
  <c r="H156" i="49"/>
  <c r="H65" i="63"/>
  <c r="H86" i="53"/>
  <c r="M19" i="45"/>
  <c r="F19" i="66"/>
  <c r="M19" i="68"/>
  <c r="H77" i="70"/>
  <c r="K19" i="73"/>
  <c r="H264" i="58"/>
  <c r="H19" i="3"/>
  <c r="K30" i="40"/>
  <c r="H90" i="72"/>
  <c r="C19" i="54"/>
  <c r="F30" i="40"/>
  <c r="H153" i="25"/>
  <c r="H19" i="50"/>
  <c r="C55" i="50"/>
  <c r="K75" i="41"/>
  <c r="F63" i="66"/>
  <c r="K25" i="31"/>
  <c r="F72" i="59"/>
  <c r="M65" i="63"/>
  <c r="M119" i="7"/>
  <c r="M51" i="54"/>
  <c r="K18" i="51"/>
  <c r="F19" i="59"/>
  <c r="C19" i="60"/>
  <c r="F19" i="53"/>
  <c r="M25" i="31"/>
  <c r="C60" i="58"/>
  <c r="H19" i="68"/>
  <c r="M67" i="60"/>
  <c r="F213" i="57"/>
  <c r="H19" i="73"/>
  <c r="M23" i="17"/>
  <c r="F94" i="52"/>
  <c r="H30" i="40"/>
  <c r="H19" i="71"/>
  <c r="H19" i="34"/>
  <c r="C51" i="54"/>
  <c r="C264" i="58"/>
  <c r="K23" i="57"/>
  <c r="K81" i="61"/>
  <c r="K19" i="75"/>
  <c r="C19" i="63"/>
  <c r="C65" i="71"/>
  <c r="C19" i="64"/>
  <c r="K19" i="63"/>
  <c r="C19" i="50"/>
  <c r="K19" i="68"/>
  <c r="K77" i="70"/>
  <c r="H67" i="60"/>
  <c r="C19" i="73"/>
  <c r="H65" i="71"/>
  <c r="C81" i="61"/>
  <c r="H19" i="61"/>
  <c r="F19" i="60"/>
  <c r="M19" i="61"/>
  <c r="H19" i="63"/>
  <c r="K264" i="58"/>
  <c r="K90" i="72"/>
  <c r="K19" i="69"/>
  <c r="H19" i="75"/>
  <c r="K19" i="41"/>
  <c r="C94" i="52"/>
  <c r="M18" i="51"/>
  <c r="C67" i="60"/>
  <c r="C30" i="49"/>
  <c r="C19" i="53"/>
  <c r="M19" i="50"/>
  <c r="H19" i="70"/>
  <c r="F25" i="31"/>
  <c r="F19" i="55"/>
  <c r="M19" i="72"/>
  <c r="H19" i="69"/>
  <c r="C90" i="72"/>
  <c r="H60" i="58"/>
  <c r="F65" i="71"/>
  <c r="F51" i="54"/>
  <c r="K65" i="63"/>
  <c r="M19" i="52"/>
  <c r="K19" i="52"/>
  <c r="M19" i="59"/>
  <c r="M115" i="45"/>
  <c r="F19" i="61"/>
  <c r="H19" i="52"/>
  <c r="M19" i="69"/>
  <c r="M451" i="17"/>
  <c r="K100" i="34"/>
  <c r="K72" i="59"/>
  <c r="C19" i="68"/>
  <c r="K19" i="3"/>
  <c r="C23" i="57"/>
  <c r="M72" i="59"/>
  <c r="M60" i="58"/>
  <c r="C86" i="53"/>
  <c r="K451" i="17"/>
  <c r="C100" i="34"/>
  <c r="M81" i="61"/>
  <c r="K19" i="50"/>
  <c r="F67" i="60"/>
  <c r="C19" i="66"/>
  <c r="F100" i="34"/>
  <c r="M19" i="62"/>
  <c r="M19" i="73"/>
  <c r="F77" i="70"/>
  <c r="H19" i="54"/>
  <c r="M100" i="34"/>
  <c r="H19" i="72"/>
  <c r="F19" i="69"/>
  <c r="H25" i="31"/>
  <c r="K67" i="60"/>
  <c r="M19" i="70"/>
  <c r="C72" i="59"/>
  <c r="H19" i="55"/>
  <c r="H119" i="7"/>
  <c r="F115" i="45"/>
  <c r="K86" i="53"/>
  <c r="M19" i="53"/>
  <c r="F55" i="50"/>
  <c r="K19" i="60"/>
  <c r="C19" i="55"/>
  <c r="F264" i="58"/>
  <c r="K63" i="66"/>
  <c r="H19" i="59"/>
  <c r="H100" i="34"/>
  <c r="K19" i="53"/>
  <c r="K19" i="62"/>
  <c r="F60" i="58"/>
  <c r="K19" i="55"/>
  <c r="H23" i="17"/>
  <c r="M94" i="52"/>
  <c r="F451" i="17"/>
  <c r="C213" i="57"/>
  <c r="H213" i="57"/>
  <c r="F90" i="72"/>
  <c r="C19" i="45"/>
  <c r="F19" i="68"/>
  <c r="K19" i="34"/>
  <c r="M77" i="70"/>
  <c r="C85" i="64"/>
  <c r="F86" i="53"/>
  <c r="C119" i="7"/>
  <c r="F19" i="34"/>
  <c r="M19" i="63"/>
  <c r="C75" i="41"/>
  <c r="K19" i="71"/>
  <c r="M63" i="66"/>
  <c r="H55" i="50"/>
  <c r="M19" i="34"/>
  <c r="F119" i="7"/>
  <c r="M19" i="60"/>
  <c r="H81" i="61"/>
  <c r="M19" i="55"/>
  <c r="H72" i="59"/>
  <c r="H19" i="60"/>
  <c r="H19" i="66"/>
  <c r="K19" i="59"/>
  <c r="C19" i="34"/>
  <c r="M90" i="72"/>
  <c r="F19" i="41"/>
  <c r="F28" i="43"/>
  <c r="M65" i="71"/>
  <c r="C19" i="70"/>
  <c r="M213" i="57"/>
  <c r="F35" i="74"/>
  <c r="K119" i="7"/>
  <c r="K115" i="45"/>
  <c r="F19" i="72"/>
  <c r="C19" i="69"/>
  <c r="H19" i="53"/>
  <c r="F19" i="75"/>
  <c r="C156" i="49"/>
  <c r="H51" i="54"/>
  <c r="K55" i="50"/>
  <c r="F75" i="41"/>
  <c r="F85" i="64"/>
  <c r="K19" i="70"/>
  <c r="K51" i="54"/>
  <c r="M19" i="41"/>
  <c r="C30" i="40"/>
  <c r="C23" i="17"/>
  <c r="K60" i="58"/>
  <c r="H19" i="62"/>
  <c r="V966" i="38" l="1"/>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97" i="74"/>
  <c r="Q10" i="74" s="1"/>
  <c r="K99" i="34"/>
  <c r="Q2" i="49"/>
  <c r="F155" i="49"/>
  <c r="Q2" i="41"/>
  <c r="Q8" i="41" s="1"/>
  <c r="F263" i="58"/>
  <c r="K26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66" i="38" s="1"/>
  <c r="Y966"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65" i="38" l="1"/>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66"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45"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29"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K194" i="58" l="1"/>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<sst xmlns="http://schemas.openxmlformats.org/spreadsheetml/2006/main" count="9918" uniqueCount="1409">
  <si>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</si>
  <si>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</si>
  <si>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</si>
  <si>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</si>
  <si>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</si>
  <si>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</si>
  <si>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</si>
  <si>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</si>
  <si>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</si>
  <si>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</si>
  <si>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</si>
  <si>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</si>
  <si>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</si>
  <si>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</si>
  <si>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</si>
  <si>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</si>
  <si>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</si>
  <si>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</si>
  <si>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</si>
  <si>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</si>
  <si>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</si>
  <si>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</si>
  <si>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</si>
  <si>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</si>
  <si>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</si>
  <si>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</si>
  <si>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</si>
  <si>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</si>
  <si>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</si>
  <si>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</si>
  <si>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</si>
  <si>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</si>
  <si>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</si>
  <si>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</si>
  <si>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</si>
  <si>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</si>
  <si>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</si>
  <si>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</si>
  <si>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</si>
  <si>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</si>
  <si>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</si>
  <si>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</si>
  <si>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</si>
  <si>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</si>
  <si>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</si>
  <si>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</si>
  <si>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</si>
  <si>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</si>
  <si>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</si>
  <si>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</si>
  <si>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</si>
  <si>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</si>
  <si>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</si>
  <si>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</si>
  <si>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</si>
  <si>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</si>
  <si>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</si>
  <si>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</si>
  <si>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</si>
  <si>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</si>
  <si>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</si>
  <si>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</si>
  <si>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</si>
  <si>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</si>
  <si>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</si>
  <si>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</si>
  <si>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</si>
  <si>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</si>
  <si>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</si>
  <si>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</si>
  <si>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</si>
  <si>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</si>
  <si>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</si>
  <si>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</si>
  <si>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</si>
  <si>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</si>
  <si>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</si>
  <si>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</si>
  <si>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</si>
  <si>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</si>
  <si>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</si>
  <si>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</si>
  <si>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</si>
  <si>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</si>
  <si>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</si>
  <si>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</si>
  <si>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</si>
  <si>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</si>
  <si>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</si>
  <si>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</si>
  <si>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</si>
  <si>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</si>
  <si>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</si>
  <si>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</si>
  <si>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</si>
  <si>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</si>
  <si>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</si>
  <si>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</si>
  <si>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</si>
  <si>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</si>
  <si>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</si>
  <si>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</si>
  <si>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</si>
  <si>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</si>
  <si>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</si>
  <si>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</si>
  <si>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</si>
  <si>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</si>
  <si>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</si>
  <si>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</si>
  <si>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</si>
  <si>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</si>
  <si>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</si>
  <si>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</si>
  <si>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</si>
  <si>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</si>
  <si>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</si>
  <si>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</si>
  <si>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</si>
  <si>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</si>
  <si>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</si>
  <si>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</si>
  <si>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</si>
  <si>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</si>
  <si>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</si>
  <si>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</si>
  <si>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</si>
  <si>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</si>
  <si>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</si>
  <si>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</si>
  <si>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</si>
  <si>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</si>
  <si>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</si>
  <si>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</si>
  <si>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</si>
  <si>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</si>
  <si>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</si>
  <si>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</si>
  <si>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</si>
  <si>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</si>
  <si>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</si>
  <si>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</si>
  <si>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</si>
  <si>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</si>
  <si>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</si>
  <si>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</si>
  <si>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</si>
  <si>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</si>
  <si>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</si>
  <si>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</si>
  <si>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</si>
  <si>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</si>
  <si>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</si>
  <si>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</si>
  <si>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</si>
  <si>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</si>
  <si>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</si>
  <si>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</si>
  <si>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</si>
  <si>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</si>
  <si>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</si>
  <si>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</si>
  <si>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</si>
  <si>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</si>
  <si>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</si>
  <si>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</si>
  <si>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</si>
  <si>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</si>
  <si>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</si>
  <si>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</si>
  <si>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</si>
  <si>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</si>
  <si>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</si>
  <si>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</si>
  <si>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</si>
  <si>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</si>
  <si>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</si>
  <si>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</si>
  <si>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</si>
  <si>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</si>
  <si>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</si>
  <si>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</si>
  <si>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</si>
  <si>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</si>
  <si>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</si>
  <si>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</si>
  <si>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</si>
  <si>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</si>
  <si>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</si>
  <si>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</si>
  <si>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</si>
  <si>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</si>
  <si>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</si>
  <si>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</si>
  <si>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</si>
  <si>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</si>
  <si>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</si>
  <si>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</si>
  <si>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</si>
  <si>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</si>
  <si>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</si>
  <si>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</si>
  <si>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</si>
  <si>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</si>
  <si>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</si>
  <si>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</si>
  <si>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</si>
  <si>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</si>
  <si>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</si>
  <si>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</si>
  <si>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</si>
  <si>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</si>
  <si>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</si>
  <si>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</si>
  <si>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</si>
  <si>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</si>
  <si>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</si>
  <si>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</si>
  <si>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</si>
  <si>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</si>
  <si>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</si>
  <si>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</si>
  <si>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</si>
  <si>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</si>
  <si>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</si>
  <si>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</si>
  <si>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</si>
  <si>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</si>
  <si>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</si>
  <si>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</si>
  <si>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</si>
  <si>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</si>
  <si>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</si>
  <si>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</si>
  <si>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</si>
  <si>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</si>
  <si>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</si>
  <si>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</si>
  <si>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</si>
  <si>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</si>
  <si>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</si>
  <si>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</si>
  <si>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</si>
  <si>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</si>
  <si>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</si>
  <si>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</si>
  <si>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</si>
  <si>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</si>
  <si>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</si>
  <si>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</si>
  <si>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</si>
  <si>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</si>
  <si>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</si>
  <si>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</si>
  <si>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</si>
  <si>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</si>
  <si>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</si>
  <si>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</si>
  <si>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</si>
  <si>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</si>
  <si>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</si>
  <si>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</si>
  <si>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</si>
  <si>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</si>
  <si>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</si>
  <si>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</si>
  <si>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</si>
  <si>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</si>
  <si>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</si>
  <si>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</si>
  <si>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</si>
  <si>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</si>
  <si>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</si>
  <si>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</si>
  <si>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</si>
  <si>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</si>
  <si>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</si>
  <si>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</si>
  <si>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</si>
  <si>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</si>
  <si>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</si>
  <si>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</si>
  <si>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</si>
  <si>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</si>
  <si>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</si>
  <si>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</si>
  <si>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</si>
  <si>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</si>
  <si>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</si>
  <si>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</si>
  <si>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</si>
  <si>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</si>
  <si>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</si>
  <si>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</si>
  <si>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</si>
  <si>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</si>
  <si>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</si>
  <si>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</si>
  <si>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</si>
  <si>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</si>
  <si>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</si>
  <si>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</si>
  <si>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</si>
  <si>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</si>
  <si>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</si>
  <si>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</si>
  <si>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</si>
  <si>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</si>
  <si>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</si>
  <si>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</si>
  <si>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</si>
  <si>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</si>
  <si>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</si>
  <si>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</si>
  <si>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</si>
  <si>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</si>
  <si>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</si>
  <si>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</si>
  <si>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</si>
  <si>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</si>
  <si>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</si>
  <si>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</si>
  <si>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</si>
  <si>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</si>
  <si>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</si>
  <si>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</si>
  <si>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</si>
  <si>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</si>
  <si>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</si>
  <si>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</si>
  <si>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</si>
  <si>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</si>
  <si>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</si>
  <si>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</si>
  <si>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</si>
  <si>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</si>
  <si>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</si>
  <si>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</si>
  <si>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</si>
  <si>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</si>
  <si>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</si>
  <si>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</si>
  <si>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</si>
  <si>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</si>
  <si>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</si>
  <si>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</si>
  <si>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</si>
  <si>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</si>
  <si>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</si>
  <si>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</si>
  <si>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</si>
  <si>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</si>
  <si>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</si>
  <si>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</si>
  <si>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</si>
  <si>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</si>
  <si>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</si>
  <si>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</si>
  <si>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</si>
  <si>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</si>
  <si>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</si>
  <si>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</si>
  <si>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</si>
  <si>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</si>
  <si>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</si>
  <si>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</si>
  <si>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</si>
  <si>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</si>
  <si>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</si>
  <si>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</si>
  <si>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</si>
  <si>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</si>
  <si>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</si>
  <si>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</si>
  <si>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</si>
  <si>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</si>
  <si>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</si>
  <si>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</si>
  <si>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</si>
  <si>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</si>
  <si>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</si>
  <si>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</si>
  <si>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</si>
  <si>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</si>
  <si>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</si>
  <si>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</si>
  <si>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</si>
  <si>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</si>
  <si>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</si>
  <si>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</si>
  <si>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</si>
  <si>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</si>
  <si>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</si>
  <si>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</si>
  <si>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</si>
  <si>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</si>
  <si>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</si>
  <si>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</si>
  <si>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</si>
  <si>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</si>
  <si>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</si>
  <si>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</si>
  <si>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</si>
  <si>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</si>
  <si>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</si>
  <si>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</si>
  <si>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</si>
  <si>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</si>
  <si>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</si>
  <si>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</si>
  <si>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</si>
  <si>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</si>
  <si>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</si>
  <si>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</si>
  <si>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</si>
  <si>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</si>
  <si>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</si>
  <si>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</si>
  <si>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</si>
  <si>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</si>
  <si>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</si>
  <si>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</si>
  <si>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</si>
  <si>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</si>
  <si>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</si>
  <si>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</si>
  <si>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</si>
  <si>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</si>
  <si>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</si>
  <si>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</si>
  <si>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</si>
  <si>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</si>
  <si>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</si>
  <si>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</si>
  <si>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</si>
  <si>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</si>
  <si>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</si>
  <si>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</si>
  <si>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</si>
  <si>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</si>
  <si>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</si>
  <si>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</si>
  <si>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</si>
  <si>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</si>
  <si>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</si>
  <si>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</si>
  <si>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</si>
  <si>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</si>
  <si>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</si>
  <si>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</si>
  <si>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</si>
  <si>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</si>
  <si>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</si>
  <si>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</si>
  <si>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</si>
  <si>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</si>
  <si>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</si>
  <si>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</si>
  <si>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</si>
  <si>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</si>
  <si>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</si>
  <si>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</si>
  <si>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</si>
  <si>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</si>
  <si>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</si>
  <si>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</si>
  <si>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</si>
  <si>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</si>
  <si>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</si>
  <si>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</si>
  <si>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</si>
  <si>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</si>
  <si>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</si>
  <si>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</si>
  <si>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</si>
  <si>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</si>
  <si>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</si>
  <si>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</si>
  <si>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</si>
  <si>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</si>
  <si>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</si>
  <si>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</si>
  <si>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</si>
  <si>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</si>
  <si>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</si>
  <si>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</si>
  <si>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</si>
  <si>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</si>
  <si>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</si>
  <si>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</si>
  <si>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</si>
  <si>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</si>
  <si>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</si>
  <si>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</si>
  <si>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</si>
  <si>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</si>
  <si>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</si>
  <si>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</si>
  <si>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</si>
  <si>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</si>
  <si>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</si>
  <si>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</si>
  <si>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</si>
  <si>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</si>
  <si>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</si>
  <si>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</si>
  <si>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</si>
  <si>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</si>
  <si>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</si>
  <si>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</si>
  <si>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</si>
  <si>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</si>
  <si>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</si>
  <si>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</si>
  <si>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</si>
  <si>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</si>
  <si>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</si>
  <si>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</si>
  <si>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</si>
  <si>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</si>
  <si>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</si>
  <si>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</si>
  <si>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</si>
  <si>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</si>
  <si>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</si>
  <si>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</si>
  <si>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</si>
  <si>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</si>
  <si>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</si>
  <si>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</si>
  <si>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</si>
  <si>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</si>
  <si>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</si>
  <si>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</si>
  <si>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</si>
  <si>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</si>
  <si>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</si>
  <si>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</si>
  <si>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</si>
  <si>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</si>
  <si>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</si>
  <si>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</si>
  <si>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</si>
  <si>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</si>
  <si>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</si>
  <si>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</si>
  <si>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</si>
  <si>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</si>
  <si>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</si>
  <si>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</si>
  <si>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</si>
  <si>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</si>
  <si>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</si>
  <si>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</si>
  <si>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</si>
  <si>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</si>
  <si>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</si>
  <si>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</si>
  <si>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</si>
  <si>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</si>
  <si>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</si>
  <si>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</si>
  <si>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</si>
  <si>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</si>
  <si>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</si>
  <si>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</si>
  <si>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</si>
  <si>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</si>
  <si>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</si>
  <si>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</si>
  <si>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</si>
  <si>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</si>
  <si>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</si>
  <si>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</si>
  <si>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</si>
  <si>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</si>
  <si>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</si>
  <si>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</si>
  <si>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</si>
  <si>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</si>
  <si>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</si>
  <si>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</si>
  <si>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</si>
  <si>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</si>
  <si>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</si>
  <si>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</si>
  <si>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</si>
  <si>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</si>
  <si>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</si>
  <si>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</si>
  <si>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</si>
  <si>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</si>
  <si>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</si>
  <si>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</si>
  <si>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</si>
  <si>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</si>
  <si>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</si>
  <si>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</si>
  <si>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</si>
  <si>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</si>
  <si>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</si>
  <si>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</si>
  <si>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</si>
  <si>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</si>
  <si>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</si>
  <si>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</si>
  <si>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</si>
  <si>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</si>
  <si>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</si>
  <si>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</si>
  <si>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</si>
  <si>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</si>
  <si>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</si>
  <si>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</si>
  <si>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</si>
  <si>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</si>
  <si>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</si>
  <si>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</si>
  <si>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</si>
  <si>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</si>
  <si>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</si>
  <si>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</si>
  <si>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</si>
  <si>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</si>
  <si>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</si>
  <si>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</si>
  <si>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</si>
  <si>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</si>
  <si>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</si>
  <si>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</si>
  <si>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</si>
  <si>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</si>
  <si>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</si>
  <si>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</si>
  <si>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</si>
  <si>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</si>
  <si>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</si>
  <si>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</si>
  <si>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</si>
  <si>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</si>
  <si>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</si>
  <si>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</si>
  <si>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</si>
  <si>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</si>
  <si>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</si>
  <si>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</si>
  <si>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</si>
  <si>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</si>
  <si>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</si>
  <si>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</si>
  <si>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</si>
  <si>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</si>
  <si>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</si>
  <si>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</si>
  <si>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</si>
  <si>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</si>
  <si>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</si>
  <si>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</si>
  <si>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</si>
  <si>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</si>
  <si>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</si>
  <si>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</si>
  <si>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</si>
  <si>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</si>
  <si>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</si>
  <si>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</si>
  <si>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</si>
  <si>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</si>
  <si>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</si>
  <si>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</si>
  <si>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</si>
  <si>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</si>
  <si>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</si>
  <si>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</si>
  <si>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</si>
  <si>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</si>
  <si>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</si>
  <si>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</si>
  <si>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</si>
  <si>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</si>
  <si>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</si>
  <si>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</si>
  <si>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</si>
  <si>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</si>
  <si>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</si>
  <si>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</si>
  <si>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</si>
  <si>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</si>
  <si>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</si>
  <si>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</si>
  <si>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</si>
  <si>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</si>
  <si>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</si>
  <si>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</si>
  <si>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</si>
  <si>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</si>
  <si>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</si>
  <si>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</si>
  <si>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</si>
  <si>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</si>
  <si>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</si>
  <si>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</si>
  <si>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</si>
  <si>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</si>
  <si>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</si>
  <si>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</si>
  <si>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</si>
  <si>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</si>
  <si>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</si>
  <si>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</si>
  <si>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</si>
  <si>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</si>
  <si>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</si>
  <si>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</si>
  <si>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</si>
  <si>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</si>
  <si>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</si>
  <si>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</si>
  <si>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</si>
  <si>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</si>
  <si>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</si>
  <si>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</si>
  <si>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</si>
  <si>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</si>
  <si>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</si>
  <si>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</si>
  <si>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</si>
  <si>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</si>
  <si>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</si>
  <si>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</si>
  <si>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</si>
  <si>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</si>
  <si>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</si>
  <si>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</si>
  <si>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</si>
  <si>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</si>
  <si>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</si>
  <si>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</si>
  <si>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</si>
  <si>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</si>
  <si>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</si>
  <si>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</si>
  <si>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</si>
  <si>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</si>
  <si>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</si>
  <si>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</si>
  <si>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</si>
  <si>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</si>
  <si>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</si>
  <si>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</si>
  <si>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</si>
  <si>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</si>
  <si>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</si>
  <si>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</si>
  <si>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</si>
  <si>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</si>
  <si>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</si>
  <si>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</si>
  <si>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</si>
  <si>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</si>
  <si>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</si>
  <si>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</si>
  <si>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</si>
  <si>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</si>
  <si>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</si>
  <si>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</si>
  <si>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</si>
  <si>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</si>
  <si>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</si>
  <si>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</si>
  <si>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</si>
  <si>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</si>
  <si>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</si>
  <si>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</si>
  <si>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</si>
  <si>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</si>
  <si>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</si>
  <si>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</si>
  <si>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</si>
  <si>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</si>
  <si>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</si>
  <si>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</si>
  <si>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</si>
  <si>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</si>
  <si>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</si>
  <si>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</si>
  <si>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</si>
  <si>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</si>
  <si>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</si>
  <si>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</si>
  <si>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</si>
  <si>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</si>
  <si>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</si>
  <si>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</si>
  <si>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</si>
  <si>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</si>
  <si>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</si>
  <si>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</si>
  <si>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</si>
  <si>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</si>
  <si>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</si>
  <si>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</si>
  <si>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</si>
  <si>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</si>
  <si>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</si>
  <si>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</si>
  <si>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</si>
  <si>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</si>
  <si>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</si>
  <si>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</si>
  <si>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</si>
  <si>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</si>
  <si>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</si>
  <si>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</si>
  <si>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</si>
  <si>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</si>
  <si>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</si>
  <si>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</si>
  <si>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</si>
  <si>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</si>
  <si>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</si>
  <si>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</si>
  <si>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</si>
  <si>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</si>
  <si>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</si>
  <si>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</si>
  <si>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</si>
  <si>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</si>
  <si>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</si>
  <si>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</si>
  <si>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</si>
  <si>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</si>
  <si>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</si>
  <si>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</si>
  <si>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</si>
  <si>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</si>
  <si>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</si>
  <si>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</si>
  <si>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</si>
  <si>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</si>
  <si>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</si>
  <si>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</si>
  <si>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</si>
  <si>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</si>
  <si>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</si>
  <si>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</si>
  <si>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</si>
  <si>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</si>
  <si>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</si>
  <si>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</si>
  <si>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</si>
  <si>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</si>
  <si>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</si>
  <si>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</si>
  <si>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</si>
  <si>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</si>
  <si>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</si>
  <si>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</si>
  <si>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</si>
  <si>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</si>
  <si>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</si>
  <si>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</si>
  <si>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</si>
  <si>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</si>
  <si>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</si>
  <si>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</si>
  <si>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</si>
  <si>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</si>
  <si>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</si>
  <si>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</si>
  <si>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</si>
  <si>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</si>
  <si>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</si>
  <si>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</si>
  <si>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</si>
  <si>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</si>
  <si>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</si>
  <si>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</si>
  <si>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</si>
  <si>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</si>
  <si>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</si>
  <si>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</si>
  <si>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</si>
  <si>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</si>
  <si>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</si>
  <si>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</si>
  <si>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</si>
  <si>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</si>
  <si>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</si>
  <si>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</si>
  <si>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</si>
  <si>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</si>
  <si>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</si>
  <si>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</si>
  <si>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</si>
  <si>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</si>
  <si>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</si>
  <si>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</si>
  <si>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</si>
  <si>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</si>
  <si>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</si>
  <si>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</si>
  <si>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</si>
  <si>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</si>
  <si>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</si>
  <si>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</si>
  <si>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</si>
  <si>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</si>
  <si>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</si>
  <si>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</si>
  <si>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</si>
  <si>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</si>
  <si>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</si>
  <si>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</si>
  <si>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</si>
  <si>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</si>
  <si>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</si>
  <si>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</si>
  <si>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</si>
  <si>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</si>
  <si>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</si>
  <si>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</si>
  <si>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</si>
  <si>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</si>
  <si>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</si>
  <si>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</si>
  <si>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</si>
  <si>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</si>
  <si>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</si>
  <si>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</si>
  <si>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</si>
  <si>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</si>
  <si>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</si>
  <si>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</si>
  <si>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</si>
  <si>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</si>
  <si>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</si>
  <si>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</si>
  <si>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</si>
  <si>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</si>
  <si>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</si>
  <si>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</si>
  <si>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</si>
  <si>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</si>
  <si>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</si>
  <si>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</si>
  <si>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</si>
  <si>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</si>
  <si>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</si>
  <si>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</si>
  <si>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</si>
  <si>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</si>
  <si>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</si>
  <si>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</si>
  <si>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</si>
  <si>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</si>
  <si>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</si>
  <si>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</si>
  <si>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</si>
  <si>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</si>
  <si>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</si>
  <si>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</si>
  <si>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</si>
  <si>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</si>
  <si>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</si>
  <si>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</si>
  <si>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</si>
  <si>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</si>
  <si>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</si>
  <si>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</si>
  <si>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</si>
  <si>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</si>
  <si>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</si>
  <si>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</si>
  <si>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</si>
  <si>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</si>
  <si>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</si>
  <si>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</si>
  <si>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</si>
  <si>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</si>
  <si>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</si>
  <si>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</si>
  <si>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</si>
  <si>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</si>
  <si>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</si>
  <si>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</si>
  <si>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</si>
  <si>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</si>
  <si>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</si>
  <si>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</si>
  <si>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</si>
  <si>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</si>
  <si>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</si>
  <si>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</si>
  <si>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</si>
  <si>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</si>
  <si>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</si>
  <si>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</si>
  <si>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</si>
  <si>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</si>
  <si>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</si>
  <si>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</si>
  <si>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</si>
  <si>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</si>
  <si>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</si>
  <si>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</si>
  <si>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</si>
  <si>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</si>
  <si>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</si>
  <si>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</si>
  <si>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</si>
  <si>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</si>
  <si>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</si>
  <si>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</si>
  <si>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</si>
  <si>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</si>
  <si>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</si>
  <si>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</si>
  <si>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</si>
  <si>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</si>
  <si>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</si>
  <si>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</si>
  <si>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</si>
  <si>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</si>
  <si>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</si>
  <si>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</si>
  <si>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</si>
  <si>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</si>
  <si>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</si>
  <si>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</si>
  <si>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</si>
  <si>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</si>
  <si>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</si>
  <si>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</si>
  <si>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</si>
  <si>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</si>
  <si>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</si>
  <si>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</si>
  <si>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</si>
  <si>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</si>
  <si>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</si>
  <si>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</si>
  <si>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</si>
  <si>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</si>
  <si>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</si>
  <si>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</si>
  <si>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</si>
  <si>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</si>
  <si>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</si>
  <si>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</si>
  <si>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</si>
  <si>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</si>
  <si>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</si>
  <si>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</si>
  <si>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</si>
  <si>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</si>
  <si>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</si>
  <si>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</si>
  <si>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</si>
  <si>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</si>
  <si>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</si>
  <si>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</si>
  <si>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</si>
  <si>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</si>
  <si>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</si>
  <si>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</si>
  <si>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</si>
  <si>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</si>
  <si>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</si>
  <si>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</si>
  <si>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</si>
  <si>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</si>
  <si>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</si>
  <si>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</si>
  <si>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</si>
  <si>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</si>
  <si>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</si>
  <si>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</si>
  <si>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</si>
  <si>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</si>
  <si>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</si>
  <si>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</si>
  <si>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</si>
  <si>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</si>
  <si>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</si>
  <si>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</si>
  <si>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</si>
  <si>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</si>
  <si>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</si>
  <si>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</si>
  <si>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</si>
  <si>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</si>
  <si>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</si>
  <si>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</si>
  <si>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</si>
  <si>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</si>
  <si>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</si>
  <si>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</si>
  <si>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</si>
  <si>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</si>
  <si>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</si>
  <si>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</si>
  <si>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</si>
  <si>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</si>
  <si>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</si>
  <si>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</si>
  <si>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</si>
  <si>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</si>
  <si>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</si>
  <si>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</si>
  <si>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</si>
  <si>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</si>
  <si>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</si>
  <si>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</si>
  <si>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</si>
  <si>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</si>
  <si>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</si>
  <si>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</si>
  <si>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</si>
  <si>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</si>
  <si>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</si>
  <si>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</si>
  <si>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</si>
  <si>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</si>
  <si>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</si>
  <si>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</si>
  <si>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</si>
  <si>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</si>
  <si>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</si>
  <si>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</si>
  <si>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</si>
  <si>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</si>
  <si>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</si>
  <si>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</si>
  <si>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</si>
  <si>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</si>
  <si>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</si>
  <si>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</si>
  <si>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</si>
  <si>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</si>
  <si>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</si>
  <si>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</si>
  <si>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</si>
  <si>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</si>
  <si>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</si>
  <si>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</si>
  <si>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</si>
  <si>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</si>
  <si>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</si>
  <si>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</si>
  <si>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</si>
  <si>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</si>
  <si>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</si>
  <si>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</si>
  <si>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</si>
  <si>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</si>
  <si>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</si>
  <si>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</si>
  <si>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</si>
  <si>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</si>
  <si>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</si>
  <si>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</si>
  <si>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</si>
  <si>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</si>
  <si>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</si>
  <si>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</si>
  <si>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</si>
  <si>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</si>
  <si>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</si>
  <si>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</si>
  <si>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</si>
  <si>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</si>
  <si>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</si>
  <si>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</si>
  <si>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</si>
  <si>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</si>
  <si>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</si>
  <si>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</si>
  <si>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</si>
  <si>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</si>
  <si>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</si>
  <si>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</si>
  <si>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</si>
  <si>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</si>
  <si>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</si>
  <si>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</si>
  <si>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</si>
  <si>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</si>
  <si>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</si>
  <si>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</si>
  <si>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</si>
  <si>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</si>
  <si>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</si>
  <si>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</si>
  <si>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</si>
  <si>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</si>
  <si>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</si>
  <si>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</si>
  <si>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</si>
  <si>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</si>
  <si>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</si>
  <si>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</si>
  <si>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</si>
  <si>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</si>
  <si>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</si>
  <si>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</si>
  <si>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</si>
  <si>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</si>
  <si>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</si>
  <si>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</si>
  <si>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</si>
  <si>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</si>
  <si>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</si>
  <si>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</si>
  <si>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</si>
  <si>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</si>
  <si>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</si>
  <si>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</si>
  <si>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</si>
  <si>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</si>
  <si>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</si>
  <si>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</si>
  <si>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</si>
  <si>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</si>
  <si>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</si>
  <si>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</si>
  <si>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</si>
  <si>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</si>
  <si>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</si>
  <si>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</si>
  <si>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</si>
  <si>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</si>
  <si>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</si>
  <si>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</si>
  <si>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</si>
  <si>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</si>
  <si>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</si>
  <si>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</si>
  <si>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</si>
  <si>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</si>
  <si>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</si>
  <si>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</si>
  <si>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</si>
  <si>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</si>
  <si>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</si>
  <si>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</si>
  <si>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</si>
  <si>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</si>
  <si>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</si>
  <si>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</si>
  <si>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</si>
  <si>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</si>
  <si>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</si>
  <si>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</si>
  <si>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</si>
  <si>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</si>
  <si>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</si>
  <si>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</si>
  <si>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</si>
  <si>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</si>
  <si>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</si>
  <si>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</si>
  <si>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</si>
  <si>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</si>
  <si>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</si>
  <si>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</si>
  <si>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</si>
  <si>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</si>
  <si>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</si>
  <si>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</si>
  <si>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</si>
  <si>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</si>
  <si>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</si>
  <si>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</si>
  <si>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</si>
  <si>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</si>
  <si>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</si>
  <si>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</si>
  <si>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</si>
  <si>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</si>
  <si>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</si>
  <si>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</si>
  <si>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</si>
  <si>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</si>
  <si>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</si>
  <si>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</si>
  <si>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</si>
  <si>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</si>
  <si>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</si>
  <si>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</si>
  <si>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</si>
  <si>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</si>
  <si>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</si>
  <si>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</si>
  <si>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</si>
  <si>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</si>
  <si>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</si>
  <si>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</si>
  <si>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</si>
  <si>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</si>
  <si>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</si>
  <si>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</si>
  <si>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</si>
  <si>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</si>
  <si>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</si>
  <si>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</si>
  <si>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</si>
  <si>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</si>
  <si>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</si>
  <si>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</si>
  <si>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</si>
  <si>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</si>
  <si>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</si>
  <si>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</si>
  <si>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</si>
  <si>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</si>
  <si>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</si>
  <si>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</si>
  <si>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</si>
  <si>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</si>
  <si>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</si>
  <si>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</si>
  <si>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</si>
  <si>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</si>
  <si>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</si>
  <si>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</si>
  <si>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</si>
  <si>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</si>
  <si>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</si>
  <si>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</si>
  <si>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</si>
  <si>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</si>
  <si>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</si>
  <si>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</si>
  <si>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</si>
  <si>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</si>
  <si>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</si>
  <si>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</si>
  <si>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</si>
  <si>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</si>
  <si>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</si>
  <si>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</si>
  <si>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</si>
  <si>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</si>
  <si>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</si>
  <si>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</si>
  <si>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</si>
  <si>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</si>
  <si>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</si>
  <si>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</si>
  <si>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</si>
  <si>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</si>
  <si>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</si>
  <si>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</si>
  <si>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</si>
  <si>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</si>
  <si>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</si>
  <si>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</si>
  <si>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</si>
  <si>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</si>
  <si>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</si>
  <si>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</si>
  <si>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</si>
  <si>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</si>
  <si>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</si>
  <si>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</si>
  <si>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</si>
  <si>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</si>
  <si>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</si>
  <si>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</si>
  <si>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</si>
  <si>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</si>
  <si>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</si>
  <si>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</si>
  <si>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</si>
  <si>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</si>
  <si>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</si>
  <si>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</si>
  <si>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</si>
  <si>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</si>
  <si>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</si>
  <si>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</si>
  <si>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</si>
  <si>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</si>
  <si>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</si>
  <si>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</si>
  <si>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</si>
  <si>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</si>
  <si>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</si>
  <si>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</si>
  <si>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</si>
  <si>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</si>
  <si>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</si>
  <si>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</si>
  <si>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</si>
  <si>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</si>
  <si>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</si>
  <si>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</si>
  <si>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</si>
  <si>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</si>
  <si>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</si>
  <si>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</si>
  <si>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08/07/2019 AH</t>
  </si>
  <si>
    <t>Moroccan producer OCP</t>
  </si>
  <si>
    <t>07/16/2019 PM</t>
  </si>
  <si>
    <t>07/31/2019 AH</t>
  </si>
  <si>
    <t>08/08/2019 PM</t>
  </si>
  <si>
    <t>dropped from 280 to 205, lowered guidance</t>
  </si>
  <si>
    <t>STNE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</si>
</sst>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7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72"/>
      <tableStyleElement type="headerRow" dxfId="4171"/>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numCache>
            </c:numRef>
          </c:yVal>
          <c:smooth val="1"/>
        </c:ser>
        <c:dLbls>
          <c:showLegendKey val="0"/>
          <c:showVal val="0"/>
          <c:showCatName val="0"/>
          <c:showSerName val="0"/>
          <c:showPercent val="0"/>
          <c:showBubbleSize val="0"/>
        </c:dLbls>
        <c:axId val="407514528"/>
        <c:axId val="407514920"/>
      </c:scatterChart>
      <c:valAx>
        <c:axId val="4075145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14920"/>
        <c:crosses val="autoZero"/>
        <c:crossBetween val="midCat"/>
      </c:valAx>
      <c:valAx>
        <c:axId val="40751492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145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numCache>
            </c:numRef>
          </c:yVal>
          <c:smooth val="1"/>
        </c:ser>
        <c:dLbls>
          <c:showLegendKey val="0"/>
          <c:showVal val="0"/>
          <c:showCatName val="0"/>
          <c:showSerName val="0"/>
          <c:showPercent val="0"/>
          <c:showBubbleSize val="0"/>
        </c:dLbls>
        <c:axId val="457152416"/>
        <c:axId val="457154768"/>
      </c:scatterChart>
      <c:valAx>
        <c:axId val="4571524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54768"/>
        <c:crosses val="autoZero"/>
        <c:crossBetween val="midCat"/>
      </c:valAx>
      <c:valAx>
        <c:axId val="4571547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5241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numCache>
            </c:numRef>
          </c:yVal>
          <c:smooth val="1"/>
        </c:ser>
        <c:dLbls>
          <c:showLegendKey val="0"/>
          <c:showVal val="0"/>
          <c:showCatName val="0"/>
          <c:showSerName val="0"/>
          <c:showPercent val="0"/>
          <c:showBubbleSize val="0"/>
        </c:dLbls>
        <c:axId val="457152024"/>
        <c:axId val="457149672"/>
      </c:scatterChart>
      <c:valAx>
        <c:axId val="4571520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49672"/>
        <c:crosses val="autoZero"/>
        <c:crossBetween val="midCat"/>
      </c:valAx>
      <c:valAx>
        <c:axId val="45714967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520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numCache>
            </c:numRef>
          </c:yVal>
          <c:smooth val="1"/>
        </c:ser>
        <c:dLbls>
          <c:showLegendKey val="0"/>
          <c:showVal val="0"/>
          <c:showCatName val="0"/>
          <c:showSerName val="0"/>
          <c:showPercent val="0"/>
          <c:showBubbleSize val="0"/>
        </c:dLbls>
        <c:axId val="457148496"/>
        <c:axId val="457150848"/>
      </c:scatterChart>
      <c:valAx>
        <c:axId val="457148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50848"/>
        <c:crosses val="autoZero"/>
        <c:crossBetween val="midCat"/>
      </c:valAx>
      <c:valAx>
        <c:axId val="45715084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484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numCache>
            </c:numRef>
          </c:yVal>
          <c:smooth val="1"/>
        </c:ser>
        <c:dLbls>
          <c:showLegendKey val="0"/>
          <c:showVal val="0"/>
          <c:showCatName val="0"/>
          <c:showSerName val="0"/>
          <c:showPercent val="0"/>
          <c:showBubbleSize val="0"/>
        </c:dLbls>
        <c:axId val="457152808"/>
        <c:axId val="457151240"/>
      </c:scatterChart>
      <c:valAx>
        <c:axId val="4571528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51240"/>
        <c:crosses val="autoZero"/>
        <c:crossBetween val="midCat"/>
      </c:valAx>
      <c:valAx>
        <c:axId val="4571512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528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numCache>
            </c:numRef>
          </c:yVal>
          <c:smooth val="1"/>
        </c:ser>
        <c:dLbls>
          <c:showLegendKey val="0"/>
          <c:showVal val="0"/>
          <c:showCatName val="0"/>
          <c:showSerName val="0"/>
          <c:showPercent val="0"/>
          <c:showBubbleSize val="0"/>
        </c:dLbls>
        <c:axId val="457153984"/>
        <c:axId val="457154376"/>
      </c:scatterChart>
      <c:valAx>
        <c:axId val="4571539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54376"/>
        <c:crosses val="autoZero"/>
        <c:crossBetween val="midCat"/>
      </c:valAx>
      <c:valAx>
        <c:axId val="45715437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1539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numCache>
            </c:numRef>
          </c:yVal>
          <c:smooth val="1"/>
        </c:ser>
        <c:dLbls>
          <c:showLegendKey val="0"/>
          <c:showVal val="0"/>
          <c:showCatName val="0"/>
          <c:showSerName val="0"/>
          <c:showPercent val="0"/>
          <c:showBubbleSize val="0"/>
        </c:dLbls>
        <c:axId val="457791552"/>
        <c:axId val="457789592"/>
      </c:scatterChart>
      <c:valAx>
        <c:axId val="4577915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789592"/>
        <c:crosses val="autoZero"/>
        <c:crossBetween val="midCat"/>
      </c:valAx>
      <c:valAx>
        <c:axId val="45778959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79155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numCache>
            </c:numRef>
          </c:yVal>
          <c:smooth val="1"/>
        </c:ser>
        <c:dLbls>
          <c:showLegendKey val="0"/>
          <c:showVal val="0"/>
          <c:showCatName val="0"/>
          <c:showSerName val="0"/>
          <c:showPercent val="0"/>
          <c:showBubbleSize val="0"/>
        </c:dLbls>
        <c:axId val="457789200"/>
        <c:axId val="457794296"/>
      </c:scatterChart>
      <c:valAx>
        <c:axId val="4577892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794296"/>
        <c:crosses val="autoZero"/>
        <c:crossBetween val="midCat"/>
      </c:valAx>
      <c:valAx>
        <c:axId val="4577942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7892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57789984"/>
        <c:axId val="457795472"/>
      </c:lineChart>
      <c:dateAx>
        <c:axId val="457789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795472"/>
        <c:crosses val="autoZero"/>
        <c:auto val="1"/>
        <c:lblOffset val="100"/>
        <c:baseTimeUnit val="days"/>
      </c:dateAx>
      <c:valAx>
        <c:axId val="457795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789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57794688"/>
        <c:axId val="457795080"/>
      </c:lineChart>
      <c:dateAx>
        <c:axId val="457794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795080"/>
        <c:crosses val="autoZero"/>
        <c:auto val="1"/>
        <c:lblOffset val="100"/>
        <c:baseTimeUnit val="days"/>
      </c:dateAx>
      <c:valAx>
        <c:axId val="457795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794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57153592"/>
        <c:axId val="457150456"/>
      </c:lineChart>
      <c:dateAx>
        <c:axId val="4571535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7150456"/>
        <c:crosses val="autoZero"/>
        <c:auto val="1"/>
        <c:lblOffset val="100"/>
        <c:baseTimeUnit val="days"/>
      </c:dateAx>
      <c:valAx>
        <c:axId val="45715045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7153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7964000"/>
        <c:axId val="407957728"/>
      </c:lineChart>
      <c:dateAx>
        <c:axId val="4079640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57728"/>
        <c:crosses val="autoZero"/>
        <c:auto val="1"/>
        <c:lblOffset val="100"/>
        <c:baseTimeUnit val="days"/>
      </c:dateAx>
      <c:valAx>
        <c:axId val="40795772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64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07961648"/>
        <c:axId val="407960080"/>
      </c:lineChart>
      <c:dateAx>
        <c:axId val="407961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60080"/>
        <c:crosses val="autoZero"/>
        <c:auto val="1"/>
        <c:lblOffset val="100"/>
        <c:baseTimeUnit val="days"/>
      </c:dateAx>
      <c:valAx>
        <c:axId val="407960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61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07962824"/>
        <c:axId val="407963608"/>
      </c:lineChart>
      <c:dateAx>
        <c:axId val="407962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63608"/>
        <c:crosses val="autoZero"/>
        <c:auto val="1"/>
        <c:lblOffset val="100"/>
        <c:baseTimeUnit val="days"/>
      </c:dateAx>
      <c:valAx>
        <c:axId val="407963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62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CTVA!$E$25:$E$55</c:f>
              <c:numCache>
                <c:formatCode>0.00</c:formatCode>
                <c:ptCount val="31"/>
                <c:pt idx="0">
                  <c:v>29.26</c:v>
                </c:pt>
                <c:pt idx="1">
                  <c:v>29.13</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numCache>
            </c:numRef>
          </c:cat>
          <c:val>
            <c:numRef>
              <c:f>CTVA!$D$25:$D$55</c:f>
              <c:numCache>
                <c:formatCode>0.00</c:formatCode>
                <c:ptCount val="31"/>
                <c:pt idx="0">
                  <c:v>31.630500000000001</c:v>
                </c:pt>
                <c:pt idx="1">
                  <c:v>31.63</c:v>
                </c:pt>
              </c:numCache>
            </c:numRef>
          </c:val>
          <c:smooth val="0"/>
        </c:ser>
        <c:dLbls>
          <c:showLegendKey val="0"/>
          <c:showVal val="0"/>
          <c:showCatName val="0"/>
          <c:showSerName val="0"/>
          <c:showPercent val="0"/>
          <c:showBubbleSize val="0"/>
        </c:dLbls>
        <c:smooth val="0"/>
        <c:axId val="407960472"/>
        <c:axId val="407959296"/>
      </c:lineChart>
      <c:dateAx>
        <c:axId val="407960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59296"/>
        <c:crosses val="autoZero"/>
        <c:auto val="1"/>
        <c:lblOffset val="100"/>
        <c:baseTimeUnit val="days"/>
      </c:dateAx>
      <c:valAx>
        <c:axId val="407959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960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CTVA!$F$25:$F$55</c:f>
              <c:numCache>
                <c:formatCode>0.00</c:formatCode>
                <c:ptCount val="31"/>
                <c:pt idx="0">
                  <c:v>-156.45299999999997</c:v>
                </c:pt>
                <c:pt idx="1">
                  <c:v>-165</c:v>
                </c:pt>
              </c:numCache>
            </c:numRef>
          </c:val>
          <c:smooth val="0"/>
        </c:ser>
        <c:dLbls>
          <c:showLegendKey val="0"/>
          <c:showVal val="0"/>
          <c:showCatName val="0"/>
          <c:showSerName val="0"/>
          <c:showPercent val="0"/>
          <c:showBubbleSize val="0"/>
        </c:dLbls>
        <c:smooth val="0"/>
        <c:axId val="467968272"/>
        <c:axId val="467971408"/>
      </c:lineChart>
      <c:dateAx>
        <c:axId val="467968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71408"/>
        <c:crosses val="autoZero"/>
        <c:auto val="1"/>
        <c:lblOffset val="100"/>
        <c:baseTimeUnit val="days"/>
      </c:dateAx>
      <c:valAx>
        <c:axId val="467971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68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67969056"/>
        <c:axId val="467971800"/>
      </c:lineChart>
      <c:dateAx>
        <c:axId val="467969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71800"/>
        <c:crosses val="autoZero"/>
        <c:auto val="1"/>
        <c:lblOffset val="100"/>
        <c:baseTimeUnit val="days"/>
      </c:dateAx>
      <c:valAx>
        <c:axId val="46797180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69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67969840"/>
        <c:axId val="467969448"/>
      </c:lineChart>
      <c:dateAx>
        <c:axId val="467969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69448"/>
        <c:crosses val="autoZero"/>
        <c:auto val="1"/>
        <c:lblOffset val="100"/>
        <c:baseTimeUnit val="days"/>
      </c:dateAx>
      <c:valAx>
        <c:axId val="467969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69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67972584"/>
        <c:axId val="467972976"/>
      </c:lineChart>
      <c:dateAx>
        <c:axId val="467972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72976"/>
        <c:crosses val="autoZero"/>
        <c:auto val="1"/>
        <c:lblOffset val="100"/>
        <c:baseTimeUnit val="days"/>
      </c:dateAx>
      <c:valAx>
        <c:axId val="467972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72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67970232"/>
        <c:axId val="467970624"/>
      </c:lineChart>
      <c:dateAx>
        <c:axId val="467970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70624"/>
        <c:crosses val="autoZero"/>
        <c:auto val="1"/>
        <c:lblOffset val="100"/>
        <c:baseTimeUnit val="days"/>
      </c:dateAx>
      <c:valAx>
        <c:axId val="467970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70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DOW!$E$25:$E$55</c:f>
              <c:numCache>
                <c:formatCode>0.00</c:formatCode>
                <c:ptCount val="31"/>
                <c:pt idx="0">
                  <c:v>56.88</c:v>
                </c:pt>
                <c:pt idx="1">
                  <c:v>51.15</c:v>
                </c:pt>
                <c:pt idx="2">
                  <c:v>43.35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numCache>
            </c:numRef>
          </c:cat>
          <c:val>
            <c:numRef>
              <c:f>DOW!$D$25:$D$55</c:f>
              <c:numCache>
                <c:formatCode>0.00</c:formatCode>
                <c:ptCount val="31"/>
                <c:pt idx="0">
                  <c:v>57.13</c:v>
                </c:pt>
                <c:pt idx="1">
                  <c:v>56.43</c:v>
                </c:pt>
                <c:pt idx="2">
                  <c:v>49.105200000000004</c:v>
                </c:pt>
              </c:numCache>
            </c:numRef>
          </c:val>
          <c:smooth val="0"/>
        </c:ser>
        <c:dLbls>
          <c:showLegendKey val="0"/>
          <c:showVal val="0"/>
          <c:showCatName val="0"/>
          <c:showSerName val="0"/>
          <c:showPercent val="0"/>
          <c:showBubbleSize val="0"/>
        </c:dLbls>
        <c:smooth val="0"/>
        <c:axId val="470374584"/>
        <c:axId val="470375368"/>
      </c:lineChart>
      <c:dateAx>
        <c:axId val="470374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75368"/>
        <c:crosses val="autoZero"/>
        <c:auto val="1"/>
        <c:lblOffset val="100"/>
        <c:baseTimeUnit val="days"/>
      </c:dateAx>
      <c:valAx>
        <c:axId val="470375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74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DOW!$F$25:$F$55</c:f>
              <c:numCache>
                <c:formatCode>0.00</c:formatCode>
                <c:ptCount val="31"/>
                <c:pt idx="0">
                  <c:v>-16.5</c:v>
                </c:pt>
                <c:pt idx="1">
                  <c:v>-348.48000000000008</c:v>
                </c:pt>
                <c:pt idx="2">
                  <c:v>-863.28000000000031</c:v>
                </c:pt>
              </c:numCache>
            </c:numRef>
          </c:val>
          <c:smooth val="0"/>
        </c:ser>
        <c:dLbls>
          <c:showLegendKey val="0"/>
          <c:showVal val="0"/>
          <c:showCatName val="0"/>
          <c:showSerName val="0"/>
          <c:showPercent val="0"/>
          <c:showBubbleSize val="0"/>
        </c:dLbls>
        <c:smooth val="0"/>
        <c:axId val="470370272"/>
        <c:axId val="470374976"/>
      </c:lineChart>
      <c:dateAx>
        <c:axId val="470370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74976"/>
        <c:crosses val="autoZero"/>
        <c:auto val="1"/>
        <c:lblOffset val="100"/>
        <c:baseTimeUnit val="days"/>
      </c:dateAx>
      <c:valAx>
        <c:axId val="470374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70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numCache>
            </c:numRef>
          </c:val>
          <c:smooth val="0"/>
        </c:ser>
        <c:dLbls>
          <c:showLegendKey val="0"/>
          <c:showVal val="0"/>
          <c:showCatName val="0"/>
          <c:showSerName val="0"/>
          <c:showPercent val="0"/>
          <c:showBubbleSize val="0"/>
        </c:dLbls>
        <c:marker val="1"/>
        <c:smooth val="0"/>
        <c:axId val="470370664"/>
        <c:axId val="470369488"/>
      </c:lineChart>
      <c:dateAx>
        <c:axId val="470370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69488"/>
        <c:crosses val="autoZero"/>
        <c:auto val="1"/>
        <c:lblOffset val="100"/>
        <c:baseTimeUnit val="days"/>
      </c:dateAx>
      <c:valAx>
        <c:axId val="47036948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7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pt idx="38">
                  <c:v>-1049</c:v>
                </c:pt>
              </c:numCache>
            </c:numRef>
          </c:val>
          <c:smooth val="0"/>
        </c:ser>
        <c:dLbls>
          <c:showLegendKey val="0"/>
          <c:showVal val="0"/>
          <c:showCatName val="0"/>
          <c:showSerName val="0"/>
          <c:showPercent val="0"/>
          <c:showBubbleSize val="0"/>
        </c:dLbls>
        <c:marker val="1"/>
        <c:smooth val="0"/>
        <c:axId val="470372232"/>
        <c:axId val="470372624"/>
      </c:lineChart>
      <c:dateAx>
        <c:axId val="470372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72624"/>
        <c:crosses val="autoZero"/>
        <c:auto val="1"/>
        <c:lblOffset val="100"/>
        <c:baseTimeUnit val="days"/>
      </c:dateAx>
      <c:valAx>
        <c:axId val="470372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72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0371056"/>
        <c:axId val="470375760"/>
      </c:lineChart>
      <c:dateAx>
        <c:axId val="470371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75760"/>
        <c:crosses val="autoZero"/>
        <c:auto val="1"/>
        <c:lblOffset val="100"/>
        <c:baseTimeUnit val="days"/>
      </c:dateAx>
      <c:valAx>
        <c:axId val="47037576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7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0371448"/>
        <c:axId val="470371840"/>
      </c:lineChart>
      <c:dateAx>
        <c:axId val="470371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71840"/>
        <c:crosses val="autoZero"/>
        <c:auto val="1"/>
        <c:lblOffset val="100"/>
        <c:baseTimeUnit val="days"/>
      </c:dateAx>
      <c:valAx>
        <c:axId val="470371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71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2457272"/>
        <c:axId val="472460800"/>
      </c:lineChart>
      <c:dateAx>
        <c:axId val="472457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0800"/>
        <c:crosses val="autoZero"/>
        <c:auto val="1"/>
        <c:lblOffset val="100"/>
        <c:baseTimeUnit val="days"/>
      </c:dateAx>
      <c:valAx>
        <c:axId val="472460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7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2461192"/>
        <c:axId val="472460016"/>
      </c:lineChart>
      <c:dateAx>
        <c:axId val="472461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0016"/>
        <c:crosses val="autoZero"/>
        <c:auto val="1"/>
        <c:lblOffset val="100"/>
        <c:baseTimeUnit val="days"/>
      </c:dateAx>
      <c:valAx>
        <c:axId val="472460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1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2462760"/>
        <c:axId val="472458840"/>
      </c:lineChart>
      <c:dateAx>
        <c:axId val="472462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8840"/>
        <c:crosses val="autoZero"/>
        <c:auto val="1"/>
        <c:lblOffset val="100"/>
        <c:baseTimeUnit val="days"/>
      </c:dateAx>
      <c:valAx>
        <c:axId val="472458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2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2464328"/>
        <c:axId val="472461976"/>
      </c:lineChart>
      <c:dateAx>
        <c:axId val="472464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1976"/>
        <c:crosses val="autoZero"/>
        <c:auto val="1"/>
        <c:lblOffset val="100"/>
        <c:baseTimeUnit val="days"/>
      </c:dateAx>
      <c:valAx>
        <c:axId val="472461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64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2154256"/>
        <c:axId val="482152296"/>
      </c:lineChart>
      <c:dateAx>
        <c:axId val="48215425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52296"/>
        <c:crosses val="autoZero"/>
        <c:auto val="1"/>
        <c:lblOffset val="100"/>
        <c:baseTimeUnit val="days"/>
      </c:dateAx>
      <c:valAx>
        <c:axId val="48215229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54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2155432"/>
        <c:axId val="482149160"/>
      </c:lineChart>
      <c:dateAx>
        <c:axId val="482155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49160"/>
        <c:crosses val="autoZero"/>
        <c:auto val="1"/>
        <c:lblOffset val="100"/>
        <c:baseTimeUnit val="days"/>
      </c:dateAx>
      <c:valAx>
        <c:axId val="482149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55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2150336"/>
        <c:axId val="482148768"/>
      </c:lineChart>
      <c:dateAx>
        <c:axId val="482150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48768"/>
        <c:crosses val="autoZero"/>
        <c:auto val="1"/>
        <c:lblOffset val="100"/>
        <c:baseTimeUnit val="days"/>
      </c:dateAx>
      <c:valAx>
        <c:axId val="482148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50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numCache>
            </c:numRef>
          </c:val>
          <c:smooth val="0"/>
        </c:ser>
        <c:dLbls>
          <c:showLegendKey val="0"/>
          <c:showVal val="0"/>
          <c:showCatName val="0"/>
          <c:showSerName val="0"/>
          <c:showPercent val="0"/>
          <c:showBubbleSize val="0"/>
        </c:dLbls>
        <c:marker val="1"/>
        <c:smooth val="0"/>
        <c:axId val="482149944"/>
        <c:axId val="482151512"/>
      </c:lineChart>
      <c:dateAx>
        <c:axId val="482149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51512"/>
        <c:crosses val="autoZero"/>
        <c:auto val="1"/>
        <c:lblOffset val="100"/>
        <c:baseTimeUnit val="days"/>
      </c:dateAx>
      <c:valAx>
        <c:axId val="48215151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49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2151120"/>
        <c:axId val="482151904"/>
      </c:lineChart>
      <c:dateAx>
        <c:axId val="482151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51904"/>
        <c:crosses val="autoZero"/>
        <c:auto val="1"/>
        <c:lblOffset val="100"/>
        <c:baseTimeUnit val="days"/>
      </c:dateAx>
      <c:valAx>
        <c:axId val="482151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51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2155824"/>
        <c:axId val="470373016"/>
      </c:lineChart>
      <c:dateAx>
        <c:axId val="482155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73016"/>
        <c:crosses val="autoZero"/>
        <c:auto val="1"/>
        <c:lblOffset val="100"/>
        <c:baseTimeUnit val="days"/>
      </c:dateAx>
      <c:valAx>
        <c:axId val="470373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55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5491456"/>
        <c:axId val="485491848"/>
      </c:lineChart>
      <c:dateAx>
        <c:axId val="485491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91848"/>
        <c:crosses val="autoZero"/>
        <c:auto val="1"/>
        <c:lblOffset val="100"/>
        <c:baseTimeUnit val="days"/>
      </c:dateAx>
      <c:valAx>
        <c:axId val="485491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91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5493808"/>
        <c:axId val="485488712"/>
      </c:lineChart>
      <c:dateAx>
        <c:axId val="4854938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88712"/>
        <c:crosses val="autoZero"/>
        <c:auto val="1"/>
        <c:lblOffset val="100"/>
        <c:baseTimeUnit val="days"/>
      </c:dateAx>
      <c:valAx>
        <c:axId val="48548871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938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5489104"/>
        <c:axId val="485489496"/>
      </c:lineChart>
      <c:dateAx>
        <c:axId val="4854891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89496"/>
        <c:crosses val="autoZero"/>
        <c:auto val="1"/>
        <c:lblOffset val="100"/>
        <c:baseTimeUnit val="days"/>
      </c:dateAx>
      <c:valAx>
        <c:axId val="485489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8910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5492632"/>
        <c:axId val="485490280"/>
      </c:lineChart>
      <c:dateAx>
        <c:axId val="485492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90280"/>
        <c:crosses val="autoZero"/>
        <c:auto val="1"/>
        <c:lblOffset val="100"/>
        <c:baseTimeUnit val="days"/>
      </c:dateAx>
      <c:valAx>
        <c:axId val="48549028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92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5493024"/>
        <c:axId val="496933224"/>
      </c:lineChart>
      <c:dateAx>
        <c:axId val="485493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33224"/>
        <c:crosses val="autoZero"/>
        <c:auto val="1"/>
        <c:lblOffset val="100"/>
        <c:baseTimeUnit val="days"/>
      </c:dateAx>
      <c:valAx>
        <c:axId val="496933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93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6934400"/>
        <c:axId val="496937928"/>
      </c:lineChart>
      <c:dateAx>
        <c:axId val="4969344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937928"/>
        <c:crosses val="autoZero"/>
        <c:auto val="1"/>
        <c:lblOffset val="100"/>
        <c:baseTimeUnit val="days"/>
      </c:dateAx>
      <c:valAx>
        <c:axId val="49693792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934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MOS!$B$64:$B$200</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numCache>
            </c:numRef>
          </c:cat>
          <c:val>
            <c:numRef>
              <c:f>MOS!$E$64:$E$200</c:f>
              <c:numCache>
                <c:formatCode>0.00</c:formatCode>
                <c:ptCount val="137"/>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MOS!$B$64:$B$200</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numCache>
            </c:numRef>
          </c:cat>
          <c:val>
            <c:numRef>
              <c:f>MOS!$D$64:$D$200</c:f>
              <c:numCache>
                <c:formatCode>0.00</c:formatCode>
                <c:ptCount val="137"/>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numCache>
            </c:numRef>
          </c:val>
          <c:smooth val="0"/>
        </c:ser>
        <c:dLbls>
          <c:showLegendKey val="0"/>
          <c:showVal val="0"/>
          <c:showCatName val="0"/>
          <c:showSerName val="0"/>
          <c:showPercent val="0"/>
          <c:showBubbleSize val="0"/>
        </c:dLbls>
        <c:marker val="1"/>
        <c:smooth val="0"/>
        <c:axId val="496931264"/>
        <c:axId val="496934008"/>
      </c:lineChart>
      <c:dateAx>
        <c:axId val="496931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34008"/>
        <c:crosses val="autoZero"/>
        <c:auto val="1"/>
        <c:lblOffset val="100"/>
        <c:baseTimeUnit val="days"/>
      </c:dateAx>
      <c:valAx>
        <c:axId val="49693400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31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MOS!$B$64:$B$200</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numCache>
            </c:numRef>
          </c:cat>
          <c:val>
            <c:numRef>
              <c:f>MOS!$K$64:$K$200</c:f>
              <c:numCache>
                <c:formatCode>0.00</c:formatCode>
                <c:ptCount val="137"/>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numCache>
            </c:numRef>
          </c:val>
          <c:smooth val="0"/>
        </c:ser>
        <c:dLbls>
          <c:showLegendKey val="0"/>
          <c:showVal val="0"/>
          <c:showCatName val="0"/>
          <c:showSerName val="0"/>
          <c:showPercent val="0"/>
          <c:showBubbleSize val="0"/>
        </c:dLbls>
        <c:marker val="1"/>
        <c:smooth val="0"/>
        <c:axId val="496932440"/>
        <c:axId val="496934792"/>
      </c:lineChart>
      <c:dateAx>
        <c:axId val="496932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34792"/>
        <c:crosses val="autoZero"/>
        <c:auto val="1"/>
        <c:lblOffset val="100"/>
        <c:baseTimeUnit val="days"/>
      </c:dateAx>
      <c:valAx>
        <c:axId val="496934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32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numCache>
            </c:numRef>
          </c:cat>
          <c:val>
            <c:numRef>
              <c:f>MRO!$D$157:$D$420</c:f>
              <c:numCache>
                <c:formatCode>0.000</c:formatCode>
                <c:ptCount val="264"/>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numCache>
            </c:numRef>
          </c:cat>
          <c:val>
            <c:numRef>
              <c:f>MRO!$E$157:$E$420</c:f>
              <c:numCache>
                <c:formatCode>0.00</c:formatCode>
                <c:ptCount val="264"/>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numCache>
            </c:numRef>
          </c:val>
          <c:smooth val="0"/>
        </c:ser>
        <c:dLbls>
          <c:showLegendKey val="0"/>
          <c:showVal val="0"/>
          <c:showCatName val="0"/>
          <c:showSerName val="0"/>
          <c:showPercent val="0"/>
          <c:showBubbleSize val="0"/>
        </c:dLbls>
        <c:marker val="1"/>
        <c:smooth val="0"/>
        <c:axId val="496936752"/>
        <c:axId val="496930872"/>
      </c:lineChart>
      <c:dateAx>
        <c:axId val="4969367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30872"/>
        <c:crosses val="autoZero"/>
        <c:auto val="1"/>
        <c:lblOffset val="100"/>
        <c:baseTimeUnit val="days"/>
      </c:dateAx>
      <c:valAx>
        <c:axId val="4969308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367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numCache>
            </c:numRef>
          </c:cat>
          <c:val>
            <c:numRef>
              <c:f>MRO!$K$157:$K$420</c:f>
              <c:numCache>
                <c:formatCode>0.00</c:formatCode>
                <c:ptCount val="264"/>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numCache>
            </c:numRef>
          </c:val>
          <c:smooth val="0"/>
        </c:ser>
        <c:dLbls>
          <c:showLegendKey val="0"/>
          <c:showVal val="0"/>
          <c:showCatName val="0"/>
          <c:showSerName val="0"/>
          <c:showPercent val="0"/>
          <c:showBubbleSize val="0"/>
        </c:dLbls>
        <c:marker val="1"/>
        <c:smooth val="0"/>
        <c:axId val="519787344"/>
        <c:axId val="519794400"/>
      </c:lineChart>
      <c:dateAx>
        <c:axId val="5197873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794400"/>
        <c:crosses val="autoZero"/>
        <c:auto val="1"/>
        <c:lblOffset val="100"/>
        <c:baseTimeUnit val="days"/>
      </c:dateAx>
      <c:valAx>
        <c:axId val="519794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787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19791264"/>
        <c:axId val="519789304"/>
      </c:lineChart>
      <c:catAx>
        <c:axId val="5197912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789304"/>
        <c:crosses val="autoZero"/>
        <c:auto val="1"/>
        <c:lblAlgn val="ctr"/>
        <c:lblOffset val="100"/>
        <c:noMultiLvlLbl val="0"/>
      </c:catAx>
      <c:valAx>
        <c:axId val="51978930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791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9793224"/>
        <c:axId val="519788912"/>
      </c:lineChart>
      <c:dateAx>
        <c:axId val="5197932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788912"/>
        <c:crosses val="autoZero"/>
        <c:auto val="1"/>
        <c:lblOffset val="100"/>
        <c:baseTimeUnit val="days"/>
      </c:dateAx>
      <c:valAx>
        <c:axId val="51978891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793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9798712"/>
        <c:axId val="519786560"/>
      </c:lineChart>
      <c:dateAx>
        <c:axId val="5197987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786560"/>
        <c:crosses val="autoZero"/>
        <c:auto val="1"/>
        <c:lblOffset val="100"/>
        <c:baseTimeUnit val="days"/>
      </c:dateAx>
      <c:valAx>
        <c:axId val="51978656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798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numCache>
            </c:numRef>
          </c:val>
          <c:smooth val="0"/>
        </c:ser>
        <c:dLbls>
          <c:showLegendKey val="0"/>
          <c:showVal val="0"/>
          <c:showCatName val="0"/>
          <c:showSerName val="0"/>
          <c:showPercent val="0"/>
          <c:showBubbleSize val="0"/>
        </c:dLbls>
        <c:marker val="1"/>
        <c:smooth val="0"/>
        <c:axId val="485489888"/>
        <c:axId val="520018216"/>
      </c:lineChart>
      <c:dateAx>
        <c:axId val="485489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18216"/>
        <c:crosses val="autoZero"/>
        <c:auto val="1"/>
        <c:lblOffset val="100"/>
        <c:baseTimeUnit val="days"/>
      </c:dateAx>
      <c:valAx>
        <c:axId val="52001821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89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numCache>
            </c:numRef>
          </c:val>
          <c:smooth val="0"/>
        </c:ser>
        <c:dLbls>
          <c:showLegendKey val="0"/>
          <c:showVal val="0"/>
          <c:showCatName val="0"/>
          <c:showSerName val="0"/>
          <c:showPercent val="0"/>
          <c:showBubbleSize val="0"/>
        </c:dLbls>
        <c:marker val="1"/>
        <c:smooth val="0"/>
        <c:axId val="520025272"/>
        <c:axId val="520015472"/>
      </c:lineChart>
      <c:dateAx>
        <c:axId val="520025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15472"/>
        <c:crosses val="autoZero"/>
        <c:auto val="1"/>
        <c:lblOffset val="100"/>
        <c:baseTimeUnit val="days"/>
      </c:dateAx>
      <c:valAx>
        <c:axId val="520015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25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20015864"/>
        <c:axId val="520018608"/>
      </c:lineChart>
      <c:dateAx>
        <c:axId val="52001586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018608"/>
        <c:crosses val="autoZero"/>
        <c:auto val="1"/>
        <c:lblOffset val="100"/>
        <c:baseTimeUnit val="days"/>
      </c:dateAx>
      <c:valAx>
        <c:axId val="52001860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015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20019000"/>
        <c:axId val="520017432"/>
      </c:lineChart>
      <c:catAx>
        <c:axId val="5200190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017432"/>
        <c:crosses val="autoZero"/>
        <c:auto val="1"/>
        <c:lblAlgn val="ctr"/>
        <c:lblOffset val="100"/>
        <c:noMultiLvlLbl val="0"/>
      </c:catAx>
      <c:valAx>
        <c:axId val="52001743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0190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20023312"/>
        <c:axId val="520024096"/>
      </c:lineChart>
      <c:catAx>
        <c:axId val="5200233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024096"/>
        <c:crosses val="autoZero"/>
        <c:auto val="1"/>
        <c:lblAlgn val="ctr"/>
        <c:lblOffset val="100"/>
        <c:noMultiLvlLbl val="0"/>
      </c:catAx>
      <c:valAx>
        <c:axId val="52002409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0233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20024488"/>
        <c:axId val="520026056"/>
      </c:lineChart>
      <c:dateAx>
        <c:axId val="520024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26056"/>
        <c:crosses val="autoZero"/>
        <c:auto val="1"/>
        <c:lblOffset val="100"/>
        <c:baseTimeUnit val="days"/>
      </c:dateAx>
      <c:valAx>
        <c:axId val="520026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24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20014688"/>
        <c:axId val="520026840"/>
      </c:lineChart>
      <c:dateAx>
        <c:axId val="520014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26840"/>
        <c:crosses val="autoZero"/>
        <c:auto val="1"/>
        <c:lblOffset val="100"/>
        <c:baseTimeUnit val="days"/>
      </c:dateAx>
      <c:valAx>
        <c:axId val="520026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14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20029976"/>
        <c:axId val="520029584"/>
      </c:scatterChart>
      <c:valAx>
        <c:axId val="5200299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29584"/>
        <c:crosses val="autoZero"/>
        <c:crossBetween val="midCat"/>
      </c:valAx>
      <c:valAx>
        <c:axId val="520029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299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20027624"/>
        <c:axId val="520028016"/>
      </c:scatterChart>
      <c:valAx>
        <c:axId val="5200276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28016"/>
        <c:crosses val="autoZero"/>
        <c:crossBetween val="midCat"/>
      </c:valAx>
      <c:valAx>
        <c:axId val="520028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276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20028800"/>
        <c:axId val="561643224"/>
      </c:lineChart>
      <c:dateAx>
        <c:axId val="520028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43224"/>
        <c:crosses val="autoZero"/>
        <c:auto val="1"/>
        <c:lblOffset val="100"/>
        <c:baseTimeUnit val="days"/>
      </c:dateAx>
      <c:valAx>
        <c:axId val="56164322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028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1635776"/>
        <c:axId val="561638128"/>
      </c:lineChart>
      <c:dateAx>
        <c:axId val="561635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38128"/>
        <c:crosses val="autoZero"/>
        <c:auto val="1"/>
        <c:lblOffset val="100"/>
        <c:baseTimeUnit val="days"/>
      </c:dateAx>
      <c:valAx>
        <c:axId val="561638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3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TEVA!$E$38:$E$97</c:f>
              <c:numCache>
                <c:formatCode>0.00</c:formatCode>
                <c:ptCount val="6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TEVA!$D$38:$D$97</c:f>
              <c:numCache>
                <c:formatCode>0.00</c:formatCode>
                <c:ptCount val="6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numCache>
            </c:numRef>
          </c:val>
          <c:smooth val="0"/>
        </c:ser>
        <c:dLbls>
          <c:showLegendKey val="0"/>
          <c:showVal val="0"/>
          <c:showCatName val="0"/>
          <c:showSerName val="0"/>
          <c:showPercent val="0"/>
          <c:showBubbleSize val="0"/>
        </c:dLbls>
        <c:smooth val="0"/>
        <c:axId val="561644008"/>
        <c:axId val="561645576"/>
      </c:lineChart>
      <c:dateAx>
        <c:axId val="561644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45576"/>
        <c:crosses val="autoZero"/>
        <c:auto val="1"/>
        <c:lblOffset val="100"/>
        <c:baseTimeUnit val="days"/>
      </c:dateAx>
      <c:valAx>
        <c:axId val="561645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44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TEVA!$J$38:$J$97</c:f>
              <c:numCache>
                <c:formatCode>0.00</c:formatCode>
                <c:ptCount val="6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numCache>
            </c:numRef>
          </c:val>
          <c:smooth val="0"/>
        </c:ser>
        <c:dLbls>
          <c:showLegendKey val="0"/>
          <c:showVal val="0"/>
          <c:showCatName val="0"/>
          <c:showSerName val="0"/>
          <c:showPercent val="0"/>
          <c:showBubbleSize val="0"/>
        </c:dLbls>
        <c:marker val="1"/>
        <c:smooth val="0"/>
        <c:axId val="561636560"/>
        <c:axId val="561640872"/>
      </c:lineChart>
      <c:dateAx>
        <c:axId val="561636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40872"/>
        <c:crosses val="autoZero"/>
        <c:auto val="1"/>
        <c:lblOffset val="100"/>
        <c:baseTimeUnit val="days"/>
      </c:dateAx>
      <c:valAx>
        <c:axId val="561640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36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1640088"/>
        <c:axId val="561642048"/>
      </c:lineChart>
      <c:dateAx>
        <c:axId val="5616400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642048"/>
        <c:crosses val="autoZero"/>
        <c:auto val="1"/>
        <c:lblOffset val="100"/>
        <c:baseTimeUnit val="days"/>
      </c:dateAx>
      <c:valAx>
        <c:axId val="56164204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640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1645968"/>
        <c:axId val="561646360"/>
      </c:lineChart>
      <c:dateAx>
        <c:axId val="56164596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46360"/>
        <c:crosses val="autoZero"/>
        <c:auto val="1"/>
        <c:lblOffset val="100"/>
        <c:baseTimeUnit val="days"/>
      </c:dateAx>
      <c:valAx>
        <c:axId val="56164636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45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numCache>
            </c:numRef>
          </c:val>
          <c:smooth val="0"/>
        </c:ser>
        <c:dLbls>
          <c:showLegendKey val="0"/>
          <c:showVal val="0"/>
          <c:showCatName val="0"/>
          <c:showSerName val="0"/>
          <c:showPercent val="0"/>
          <c:showBubbleSize val="0"/>
        </c:dLbls>
        <c:marker val="1"/>
        <c:smooth val="0"/>
        <c:axId val="561646752"/>
        <c:axId val="561637736"/>
      </c:lineChart>
      <c:dateAx>
        <c:axId val="561646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37736"/>
        <c:crosses val="autoZero"/>
        <c:auto val="1"/>
        <c:lblOffset val="100"/>
        <c:baseTimeUnit val="days"/>
      </c:dateAx>
      <c:valAx>
        <c:axId val="561637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46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numCache>
            </c:numRef>
          </c:val>
          <c:smooth val="0"/>
        </c:ser>
        <c:dLbls>
          <c:showLegendKey val="0"/>
          <c:showVal val="0"/>
          <c:showCatName val="0"/>
          <c:showSerName val="0"/>
          <c:showPercent val="0"/>
          <c:showBubbleSize val="0"/>
        </c:dLbls>
        <c:marker val="1"/>
        <c:smooth val="0"/>
        <c:axId val="561638912"/>
        <c:axId val="561635384"/>
      </c:lineChart>
      <c:dateAx>
        <c:axId val="561638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35384"/>
        <c:crosses val="autoZero"/>
        <c:auto val="1"/>
        <c:lblOffset val="100"/>
        <c:baseTimeUnit val="days"/>
      </c:dateAx>
      <c:valAx>
        <c:axId val="561635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38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1649888"/>
        <c:axId val="561650280"/>
      </c:lineChart>
      <c:dateAx>
        <c:axId val="5616498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650280"/>
        <c:crosses val="autoZero"/>
        <c:auto val="1"/>
        <c:lblOffset val="100"/>
        <c:baseTimeUnit val="days"/>
      </c:dateAx>
      <c:valAx>
        <c:axId val="56165028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649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1651064"/>
        <c:axId val="561647928"/>
      </c:lineChart>
      <c:dateAx>
        <c:axId val="561651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47928"/>
        <c:crosses val="autoZero"/>
        <c:auto val="1"/>
        <c:lblOffset val="100"/>
        <c:baseTimeUnit val="days"/>
      </c:dateAx>
      <c:valAx>
        <c:axId val="56164792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51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5013368"/>
        <c:axId val="565006312"/>
      </c:lineChart>
      <c:dateAx>
        <c:axId val="565013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06312"/>
        <c:crosses val="autoZero"/>
        <c:auto val="1"/>
        <c:lblOffset val="100"/>
        <c:baseTimeUnit val="days"/>
      </c:dateAx>
      <c:valAx>
        <c:axId val="565006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13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5011016"/>
        <c:axId val="565011800"/>
      </c:lineChart>
      <c:catAx>
        <c:axId val="5650110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011800"/>
        <c:crosses val="autoZero"/>
        <c:auto val="1"/>
        <c:lblAlgn val="ctr"/>
        <c:lblOffset val="100"/>
        <c:noMultiLvlLbl val="0"/>
      </c:catAx>
      <c:valAx>
        <c:axId val="56501180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011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994" dataDxfId="993">
  <autoFilter ref="O15:W26"/>
  <tableColumns count="9">
    <tableColumn id="1" name="Date" dataDxfId="992"/>
    <tableColumn id="2" name="Quarter" dataDxfId="991"/>
    <tableColumn id="3" name="Time" dataDxfId="990"/>
    <tableColumn id="4" name="EPS estimate" dataDxfId="989"/>
    <tableColumn id="5" name="EPS Actual" dataDxfId="988"/>
    <tableColumn id="6" name="Sales Estiamte (B)" dataDxfId="987"/>
    <tableColumn id="7" name="Sales Actual (B)" dataDxfId="986"/>
    <tableColumn id="8" name="Guidance" dataDxfId="985"/>
    <tableColumn id="9" name="Reaction" dataDxfId="98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0.bin"/><Relationship Id="rId4" Type="http://schemas.openxmlformats.org/officeDocument/2006/relationships/queryTable" Target="../queryTables/queryTable2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2.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5.bin"/><Relationship Id="rId4" Type="http://schemas.openxmlformats.org/officeDocument/2006/relationships/queryTable" Target="../queryTables/queryTable26.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8.bin"/><Relationship Id="rId1" Type="http://schemas.openxmlformats.org/officeDocument/2006/relationships/hyperlink" Target="http://www.trendforce.com/price" TargetMode="Externa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0.bin"/><Relationship Id="rId4" Type="http://schemas.openxmlformats.org/officeDocument/2006/relationships/queryTable" Target="../queryTables/queryTable32.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2.bin"/><Relationship Id="rId4" Type="http://schemas.openxmlformats.org/officeDocument/2006/relationships/queryTable" Target="../queryTables/queryTable35.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3.bin"/><Relationship Id="rId4" Type="http://schemas.openxmlformats.org/officeDocument/2006/relationships/queryTable" Target="../queryTables/queryTable37.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4.bin"/><Relationship Id="rId4" Type="http://schemas.openxmlformats.org/officeDocument/2006/relationships/queryTable" Target="../queryTables/queryTable54.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activeCell="V13" sqref="V1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2"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2" ht="21.95" customHeight="1" x14ac:dyDescent="0.25">
      <c r="A2" s="51"/>
      <c r="B2" s="51"/>
      <c r="C2" s="51"/>
      <c r="D2"/>
      <c r="E2" s="22" t="s">
        <v>50</v>
      </c>
      <c r="F2" s="2">
        <v>11.63</v>
      </c>
      <c r="G2" s="2">
        <v>11.098878571428559</v>
      </c>
      <c r="H2">
        <v>7000</v>
      </c>
      <c r="I2" s="2">
        <v>81410</v>
      </c>
      <c r="J2" s="2">
        <v>77692.149999999907</v>
      </c>
      <c r="K2" s="2">
        <v>3717.8500000000931</v>
      </c>
      <c r="L2" s="132">
        <v>4.7853611980104793E-2</v>
      </c>
      <c r="M2" s="2">
        <v>18333.421000001719</v>
      </c>
      <c r="N2">
        <v>4000</v>
      </c>
      <c r="O2" t="s">
        <v>1402</v>
      </c>
      <c r="P2" s="132">
        <v>1.7196904557179708E-2</v>
      </c>
      <c r="Q2" s="132">
        <v>8.0000000000000004E-4</v>
      </c>
      <c r="R2" s="2">
        <v>18.460317460317462</v>
      </c>
      <c r="S2" s="29">
        <v>43471</v>
      </c>
      <c r="W2" s="655"/>
      <c r="X2" s="885"/>
      <c r="Y2" s="885"/>
    </row>
    <row r="3" spans="1:32" ht="21.95" customHeight="1" x14ac:dyDescent="0.25">
      <c r="A3" s="50"/>
      <c r="B3" s="50"/>
      <c r="C3" s="51"/>
      <c r="D3"/>
      <c r="E3" s="22" t="s">
        <v>321</v>
      </c>
      <c r="F3" s="2">
        <v>7.42</v>
      </c>
      <c r="G3" s="2">
        <v>11.377320000000006</v>
      </c>
      <c r="H3">
        <v>2500</v>
      </c>
      <c r="I3" s="2">
        <v>18550</v>
      </c>
      <c r="J3" s="2">
        <v>28443.300000000017</v>
      </c>
      <c r="K3" s="2">
        <v>-9893.3000000000175</v>
      </c>
      <c r="L3" s="132">
        <v>-0.34782532265946675</v>
      </c>
      <c r="M3" s="2">
        <v>-9608.3300000000127</v>
      </c>
      <c r="N3">
        <v>500</v>
      </c>
      <c r="O3" t="s">
        <v>1400</v>
      </c>
      <c r="P3" s="132">
        <v>0</v>
      </c>
      <c r="Q3" s="132">
        <v>-3.6999999999999998E-2</v>
      </c>
      <c r="R3" s="2">
        <v>3.0285714285714285</v>
      </c>
      <c r="S3" s="29">
        <v>43345</v>
      </c>
      <c r="W3" s="655"/>
      <c r="X3" s="885"/>
      <c r="Y3" s="885"/>
    </row>
    <row r="4" spans="1:32" ht="21.95" customHeight="1" x14ac:dyDescent="0.25">
      <c r="A4" s="50"/>
      <c r="B4" s="50"/>
      <c r="C4" s="51"/>
      <c r="D4"/>
      <c r="E4" s="22" t="s">
        <v>221</v>
      </c>
      <c r="F4" s="2">
        <v>17.96</v>
      </c>
      <c r="G4" s="2">
        <v>14.825559999999969</v>
      </c>
      <c r="H4">
        <v>1000</v>
      </c>
      <c r="I4" s="2">
        <v>17960</v>
      </c>
      <c r="J4" s="2">
        <v>14825.559999999969</v>
      </c>
      <c r="K4" s="2">
        <v>3134.4400000000314</v>
      </c>
      <c r="L4" s="132">
        <v>0.2114213560904302</v>
      </c>
      <c r="M4" s="2">
        <v>4586.7000000000298</v>
      </c>
      <c r="N4">
        <v>400</v>
      </c>
      <c r="P4" s="132">
        <v>5.5679287305122494E-3</v>
      </c>
      <c r="Q4" s="132">
        <v>-2.0400000000000001E-2</v>
      </c>
      <c r="R4" s="2">
        <v>10.262857142857143</v>
      </c>
      <c r="S4" s="29">
        <v>43421</v>
      </c>
      <c r="W4" s="655"/>
      <c r="X4" s="885"/>
      <c r="Y4" s="885"/>
    </row>
    <row r="5" spans="1:32" ht="21.95" customHeight="1" x14ac:dyDescent="0.25">
      <c r="A5" s="50"/>
      <c r="B5" s="50"/>
      <c r="C5" s="51"/>
      <c r="D5"/>
      <c r="E5" s="22" t="s">
        <v>1390</v>
      </c>
      <c r="F5" s="2">
        <v>20.9</v>
      </c>
      <c r="G5" s="2">
        <v>24.1213625</v>
      </c>
      <c r="H5">
        <v>800</v>
      </c>
      <c r="I5" s="2">
        <v>16720</v>
      </c>
      <c r="J5" s="2">
        <v>19297.09</v>
      </c>
      <c r="K5" s="2">
        <v>-2577.09</v>
      </c>
      <c r="L5" s="132">
        <v>-0.13354811528577631</v>
      </c>
      <c r="M5" s="2">
        <v>-2577.09</v>
      </c>
      <c r="N5">
        <v>500</v>
      </c>
      <c r="Q5" s="132">
        <v>-9.2999999999999992E-3</v>
      </c>
      <c r="W5" s="655"/>
      <c r="X5" s="885"/>
      <c r="Y5" s="885"/>
      <c r="Z5" s="885"/>
    </row>
    <row r="6" spans="1:32" ht="21.95" customHeight="1" x14ac:dyDescent="0.25">
      <c r="A6" s="50"/>
      <c r="B6" s="50"/>
      <c r="C6" s="51"/>
      <c r="D6"/>
      <c r="E6" s="22" t="s">
        <v>1114</v>
      </c>
      <c r="F6" s="2">
        <v>47.19</v>
      </c>
      <c r="G6" s="2">
        <v>45.452199999999998</v>
      </c>
      <c r="H6">
        <v>300</v>
      </c>
      <c r="I6" s="2">
        <v>14157</v>
      </c>
      <c r="J6" s="2">
        <v>13635.66</v>
      </c>
      <c r="K6" s="2">
        <v>521.34000000000378</v>
      </c>
      <c r="L6" s="132">
        <v>3.8233572852359184E-2</v>
      </c>
      <c r="M6" s="2">
        <v>521.34000000000378</v>
      </c>
      <c r="N6">
        <v>200</v>
      </c>
      <c r="P6" s="132">
        <v>2.7548209366391185E-2</v>
      </c>
      <c r="Q6" s="132">
        <v>-9.7000000000000003E-3</v>
      </c>
      <c r="S6" s="29">
        <v>43421</v>
      </c>
      <c r="W6" s="655"/>
      <c r="X6" s="885"/>
      <c r="Y6" s="885"/>
    </row>
    <row r="7" spans="1:32" ht="21.95" customHeight="1" x14ac:dyDescent="0.25">
      <c r="A7" s="50"/>
      <c r="B7" s="50"/>
      <c r="C7" s="51"/>
      <c r="D7"/>
      <c r="E7" s="22" t="s">
        <v>1236</v>
      </c>
      <c r="F7" s="2">
        <v>32.880000000000003</v>
      </c>
      <c r="G7" s="2">
        <v>42.259675000000023</v>
      </c>
      <c r="H7">
        <v>400</v>
      </c>
      <c r="I7" s="2">
        <v>13152.000000000002</v>
      </c>
      <c r="J7" s="2">
        <v>16903.87000000001</v>
      </c>
      <c r="K7" s="2">
        <v>-3751.8700000000081</v>
      </c>
      <c r="L7" s="132">
        <v>-0.22195331601580029</v>
      </c>
      <c r="M7" s="2">
        <v>-3751.8700000000081</v>
      </c>
      <c r="N7">
        <v>300</v>
      </c>
      <c r="O7" t="s">
        <v>1397</v>
      </c>
      <c r="P7" s="132">
        <v>5.5352798053527975E-2</v>
      </c>
      <c r="Q7" s="132">
        <v>-1.44E-2</v>
      </c>
      <c r="R7" s="2">
        <v>7.1478260869565231</v>
      </c>
      <c r="S7" s="29">
        <v>43423</v>
      </c>
      <c r="W7" s="655"/>
      <c r="X7" s="885"/>
      <c r="Y7" s="885"/>
    </row>
    <row r="8" spans="1:32" ht="21.95" customHeight="1" x14ac:dyDescent="0.25">
      <c r="A8" s="50"/>
      <c r="B8" s="50"/>
      <c r="C8" s="51"/>
      <c r="D8"/>
      <c r="E8" s="22" t="s">
        <v>916</v>
      </c>
      <c r="F8" s="2">
        <v>25.58</v>
      </c>
      <c r="G8" s="2">
        <v>57.654199999999996</v>
      </c>
      <c r="H8">
        <v>500</v>
      </c>
      <c r="I8" s="2">
        <v>12790</v>
      </c>
      <c r="J8" s="2">
        <v>28827.1</v>
      </c>
      <c r="K8" s="2">
        <v>-16037.099999999999</v>
      </c>
      <c r="L8" s="132">
        <v>-0.55632026808107649</v>
      </c>
      <c r="M8" s="2">
        <v>-16037.099999999999</v>
      </c>
      <c r="N8">
        <v>500</v>
      </c>
      <c r="O8" t="s">
        <v>1406</v>
      </c>
      <c r="P8" s="132">
        <v>9.7732603596559817E-2</v>
      </c>
      <c r="Q8" s="132">
        <v>-6.0999999999999999E-2</v>
      </c>
      <c r="R8" s="2">
        <v>9.1032028469750887</v>
      </c>
      <c r="S8" s="29">
        <v>43471</v>
      </c>
      <c r="W8" s="655"/>
      <c r="X8" s="885"/>
      <c r="Y8" s="885"/>
    </row>
    <row r="9" spans="1:32" ht="21.95" customHeight="1" x14ac:dyDescent="0.25">
      <c r="A9" s="50"/>
      <c r="B9" s="50"/>
      <c r="C9" s="51"/>
      <c r="D9"/>
      <c r="E9" s="22" t="s">
        <v>14</v>
      </c>
      <c r="F9" s="2">
        <v>47.12</v>
      </c>
      <c r="G9" s="2">
        <v>46.335299999999989</v>
      </c>
      <c r="H9">
        <v>200</v>
      </c>
      <c r="I9" s="2">
        <v>9424</v>
      </c>
      <c r="J9" s="2">
        <v>9267.0599999999977</v>
      </c>
      <c r="K9" s="2">
        <v>156.94000000000233</v>
      </c>
      <c r="L9" s="132">
        <v>1.6935252388567856E-2</v>
      </c>
      <c r="M9" s="2">
        <v>156.94000000000233</v>
      </c>
      <c r="N9">
        <v>200</v>
      </c>
      <c r="O9" t="s">
        <v>1401</v>
      </c>
      <c r="P9" s="132">
        <v>5.9422750424448216E-2</v>
      </c>
      <c r="Q9" s="132">
        <v>-7.3000000000000001E-3</v>
      </c>
      <c r="R9" s="2">
        <v>11.824341279799246</v>
      </c>
      <c r="S9" s="29">
        <v>43426</v>
      </c>
      <c r="W9" s="655"/>
      <c r="X9" s="885"/>
      <c r="Y9" s="885"/>
    </row>
    <row r="10" spans="1:32" ht="21.95" customHeight="1" x14ac:dyDescent="0.25">
      <c r="A10" s="50"/>
      <c r="B10" s="50"/>
      <c r="C10" s="51"/>
      <c r="D10"/>
      <c r="E10" s="22" t="s">
        <v>1389</v>
      </c>
      <c r="F10" s="2">
        <v>26.37</v>
      </c>
      <c r="G10" s="2">
        <v>27.367266666666669</v>
      </c>
      <c r="H10">
        <v>300</v>
      </c>
      <c r="I10" s="2">
        <v>7911</v>
      </c>
      <c r="J10" s="2">
        <v>8210.18</v>
      </c>
      <c r="K10" s="2">
        <v>-299.18000000000029</v>
      </c>
      <c r="L10" s="132">
        <v>-3.6440126769449688E-2</v>
      </c>
      <c r="M10" s="2">
        <v>-299.18000000000029</v>
      </c>
      <c r="N10">
        <v>200</v>
      </c>
      <c r="O10" t="s">
        <v>1405</v>
      </c>
      <c r="P10" s="132">
        <v>3.3371255214258627E-2</v>
      </c>
      <c r="Q10" s="132">
        <v>-5.4000000000000003E-3</v>
      </c>
      <c r="R10" s="2">
        <v>5.9931818181818182</v>
      </c>
      <c r="W10" s="655"/>
      <c r="X10" s="885"/>
      <c r="Y10" s="885"/>
    </row>
    <row r="11" spans="1:32" ht="21.95" customHeight="1" x14ac:dyDescent="0.25">
      <c r="A11" s="50"/>
      <c r="B11" s="50"/>
      <c r="C11" s="51"/>
      <c r="D11"/>
      <c r="E11" s="22" t="s">
        <v>173</v>
      </c>
      <c r="F11" s="2">
        <v>15.82</v>
      </c>
      <c r="G11" s="2">
        <v>24.833879999999994</v>
      </c>
      <c r="H11">
        <v>500</v>
      </c>
      <c r="I11" s="2">
        <v>7910</v>
      </c>
      <c r="J11" s="2">
        <v>12416.939999999997</v>
      </c>
      <c r="K11" s="2">
        <v>-4506.9400000000023</v>
      </c>
      <c r="L11" s="132">
        <v>-0.36296704341005093</v>
      </c>
      <c r="M11" s="2">
        <v>-4431.9200000000019</v>
      </c>
      <c r="N11">
        <v>300</v>
      </c>
      <c r="O11" t="s">
        <v>1398</v>
      </c>
      <c r="P11" s="132">
        <v>5.8154235145385591E-2</v>
      </c>
      <c r="Q11" s="132">
        <v>-2.2200000000000001E-2</v>
      </c>
      <c r="R11" s="2">
        <v>10.206451612903226</v>
      </c>
      <c r="S11" s="29">
        <v>43417</v>
      </c>
      <c r="T11" s="48"/>
      <c r="W11" s="655"/>
      <c r="X11" s="885"/>
      <c r="Y11" s="885"/>
    </row>
    <row r="12" spans="1:32" ht="21.95" customHeight="1" x14ac:dyDescent="0.25">
      <c r="A12" s="51"/>
      <c r="B12" s="50"/>
      <c r="C12" s="51"/>
      <c r="D12"/>
      <c r="E12" s="22" t="s">
        <v>1385</v>
      </c>
      <c r="F12" s="2">
        <v>190.44</v>
      </c>
      <c r="G12" s="2">
        <v>229.60275000000001</v>
      </c>
      <c r="H12">
        <v>40</v>
      </c>
      <c r="I12" s="2">
        <v>7617.6</v>
      </c>
      <c r="J12" s="2">
        <v>9184.11</v>
      </c>
      <c r="K12" s="2">
        <v>-1566.5100000000002</v>
      </c>
      <c r="L12" s="132">
        <v>-0.17056742569503203</v>
      </c>
      <c r="M12" s="2">
        <v>-1566.5100000000002</v>
      </c>
      <c r="N12">
        <v>20</v>
      </c>
      <c r="Q12" s="132">
        <v>-3.7000000000000002E-3</v>
      </c>
      <c r="S12" s="29">
        <v>43631</v>
      </c>
      <c r="T12" s="48"/>
      <c r="W12" s="655"/>
      <c r="X12" s="885"/>
      <c r="Y12" s="885"/>
    </row>
    <row r="13" spans="1:32" ht="21.95" customHeight="1" x14ac:dyDescent="0.25">
      <c r="A13" s="150"/>
      <c r="B13" s="50"/>
      <c r="C13" s="51"/>
      <c r="D13"/>
      <c r="E13" s="22" t="s">
        <v>799</v>
      </c>
      <c r="F13" s="2">
        <v>16.82</v>
      </c>
      <c r="G13" s="2">
        <v>25.531224999999996</v>
      </c>
      <c r="H13">
        <v>400</v>
      </c>
      <c r="I13" s="2">
        <v>6728</v>
      </c>
      <c r="J13" s="2">
        <v>10212.489999999998</v>
      </c>
      <c r="K13" s="2">
        <v>-3484.489999999998</v>
      </c>
      <c r="L13" s="132">
        <v>-0.34119886531100629</v>
      </c>
      <c r="M13" s="2">
        <v>-3484.489999999998</v>
      </c>
      <c r="N13">
        <v>300</v>
      </c>
      <c r="O13" t="s">
        <v>1391</v>
      </c>
      <c r="P13" s="132">
        <v>6.1831153388822828E-2</v>
      </c>
      <c r="Q13" s="132">
        <v>-1.1000000000000001E-3</v>
      </c>
      <c r="R13" s="2">
        <v>9.8941176470588239</v>
      </c>
      <c r="S13" s="29">
        <v>43324</v>
      </c>
      <c r="W13" s="655"/>
      <c r="X13" s="885"/>
      <c r="Y13" s="885"/>
    </row>
    <row r="14" spans="1:32" ht="21.95" customHeight="1" x14ac:dyDescent="0.25">
      <c r="A14" s="50"/>
      <c r="B14" s="51"/>
      <c r="C14" s="51"/>
      <c r="D14"/>
      <c r="E14" s="22" t="s">
        <v>1393</v>
      </c>
      <c r="F14" s="2">
        <v>64.260000000000005</v>
      </c>
      <c r="G14" s="2">
        <v>79.746200000000002</v>
      </c>
      <c r="H14">
        <v>100</v>
      </c>
      <c r="I14" s="2">
        <v>6426.0000000000009</v>
      </c>
      <c r="J14" s="2">
        <v>7974.62</v>
      </c>
      <c r="K14" s="2">
        <v>-1548.62</v>
      </c>
      <c r="L14" s="132">
        <v>-0.19419357912978921</v>
      </c>
      <c r="M14" s="2">
        <v>-1548.62</v>
      </c>
      <c r="N14">
        <v>66</v>
      </c>
      <c r="P14" s="132">
        <v>0</v>
      </c>
      <c r="Q14" s="132">
        <v>-2.4299999999999999E-2</v>
      </c>
      <c r="S14" s="29">
        <v>43436</v>
      </c>
      <c r="T14" s="48"/>
      <c r="W14" s="655"/>
      <c r="X14" s="885"/>
      <c r="Y14" s="885"/>
    </row>
    <row r="15" spans="1:32" ht="21.95" customHeight="1" x14ac:dyDescent="0.25">
      <c r="A15" s="50"/>
      <c r="B15" s="50"/>
      <c r="C15" s="51"/>
      <c r="D15"/>
      <c r="E15" s="22" t="s">
        <v>1381</v>
      </c>
      <c r="F15" s="2">
        <v>40.82</v>
      </c>
      <c r="G15" s="2">
        <v>49.105200000000004</v>
      </c>
      <c r="H15">
        <v>150</v>
      </c>
      <c r="I15" s="2">
        <v>6123</v>
      </c>
      <c r="J15" s="2">
        <v>7365.7800000000007</v>
      </c>
      <c r="K15" s="2">
        <v>-1242.7800000000007</v>
      </c>
      <c r="L15" s="132">
        <v>-0.16872347531422338</v>
      </c>
      <c r="M15" s="2">
        <v>-1242.7800000000007</v>
      </c>
      <c r="N15">
        <v>66</v>
      </c>
      <c r="Q15" s="132">
        <v>-3.2000000000000002E-3</v>
      </c>
      <c r="T15" s="48"/>
      <c r="W15" s="655"/>
      <c r="X15" s="885"/>
      <c r="Y15" s="885"/>
    </row>
    <row r="16" spans="1:32" ht="21.95" customHeight="1" x14ac:dyDescent="0.25">
      <c r="A16" s="50"/>
      <c r="B16" s="51"/>
      <c r="C16" s="51"/>
      <c r="D16"/>
      <c r="E16" s="22" t="s">
        <v>269</v>
      </c>
      <c r="F16" s="2">
        <v>60.76</v>
      </c>
      <c r="G16" s="2">
        <v>36.440999999999988</v>
      </c>
      <c r="H16">
        <v>100</v>
      </c>
      <c r="I16" s="2">
        <v>6076</v>
      </c>
      <c r="J16" s="2">
        <v>3644.099999999999</v>
      </c>
      <c r="K16" s="2">
        <v>2431.9000000000015</v>
      </c>
      <c r="L16" s="132">
        <v>0.66735270711561201</v>
      </c>
      <c r="M16" s="2">
        <v>2629.1099999999969</v>
      </c>
      <c r="N16">
        <v>100</v>
      </c>
      <c r="O16" t="s">
        <v>1400</v>
      </c>
      <c r="P16" s="132">
        <v>3.2916392363396975E-2</v>
      </c>
      <c r="Q16" s="132">
        <v>4.1999999999999997E-3</v>
      </c>
      <c r="R16" s="2">
        <v>8.9616519174041294</v>
      </c>
      <c r="S16" s="29">
        <v>43324</v>
      </c>
      <c r="W16" s="655"/>
      <c r="X16" s="885"/>
      <c r="Y16" s="885"/>
    </row>
    <row r="17" spans="1:33" ht="21.95" customHeight="1" x14ac:dyDescent="0.25">
      <c r="A17" s="50"/>
      <c r="B17" s="50"/>
      <c r="C17" s="51"/>
      <c r="D17"/>
      <c r="E17" s="22" t="s">
        <v>709</v>
      </c>
      <c r="F17" s="2">
        <v>60.71</v>
      </c>
      <c r="G17" s="2">
        <v>51.96220000000001</v>
      </c>
      <c r="H17">
        <v>100</v>
      </c>
      <c r="I17" s="2">
        <v>6071</v>
      </c>
      <c r="J17" s="2">
        <v>5196.2200000000012</v>
      </c>
      <c r="K17" s="2">
        <v>874.77999999999884</v>
      </c>
      <c r="L17" s="132">
        <v>0.16834930006812623</v>
      </c>
      <c r="M17" s="2">
        <v>1915.4999999999927</v>
      </c>
      <c r="N17" s="29">
        <v>43731</v>
      </c>
      <c r="O17" t="s">
        <v>1388</v>
      </c>
      <c r="P17" s="132">
        <v>0</v>
      </c>
      <c r="Q17" s="132">
        <v>5.4199999999999998E-2</v>
      </c>
      <c r="R17" s="2">
        <v>17.751461988304094</v>
      </c>
      <c r="T17" s="48"/>
      <c r="W17" s="655"/>
      <c r="X17" s="885"/>
      <c r="Y17" s="885"/>
    </row>
    <row r="18" spans="1:33" ht="21.95" customHeight="1" x14ac:dyDescent="0.25">
      <c r="A18" s="50"/>
      <c r="B18" s="50"/>
      <c r="C18" s="51"/>
      <c r="D18"/>
      <c r="E18" s="22" t="s">
        <v>172</v>
      </c>
      <c r="F18" s="2">
        <v>44.98</v>
      </c>
      <c r="G18" s="2">
        <v>43.5996666666667</v>
      </c>
      <c r="H18">
        <v>120</v>
      </c>
      <c r="I18" s="2">
        <v>5397.5999999999995</v>
      </c>
      <c r="J18" s="2">
        <v>5231.9600000000037</v>
      </c>
      <c r="K18" s="2">
        <v>165.63999999999305</v>
      </c>
      <c r="L18" s="132">
        <v>3.1659263450025524E-2</v>
      </c>
      <c r="M18" s="2">
        <v>1770.2199999999948</v>
      </c>
      <c r="N18">
        <v>120</v>
      </c>
      <c r="O18" t="s">
        <v>1404</v>
      </c>
      <c r="P18" s="132">
        <v>3.8239217429968879E-2</v>
      </c>
      <c r="Q18" s="132">
        <v>-2.2000000000000001E-3</v>
      </c>
      <c r="R18" s="2">
        <v>9.9513274336283182</v>
      </c>
      <c r="T18" s="279"/>
      <c r="W18" s="655"/>
      <c r="X18" s="885"/>
      <c r="Y18" s="885"/>
    </row>
    <row r="19" spans="1:33" ht="21.95" customHeight="1" x14ac:dyDescent="0.25">
      <c r="A19" s="50"/>
      <c r="B19" s="51"/>
      <c r="C19" s="51"/>
      <c r="D19"/>
      <c r="E19" s="22" t="s">
        <v>1322</v>
      </c>
      <c r="F19" s="2">
        <v>117.92</v>
      </c>
      <c r="G19" s="2">
        <v>118.68000000000002</v>
      </c>
      <c r="H19">
        <v>40</v>
      </c>
      <c r="I19" s="2">
        <v>4716.8</v>
      </c>
      <c r="J19" s="2">
        <v>4747.2000000000007</v>
      </c>
      <c r="K19" s="2">
        <v>-30.400000000000546</v>
      </c>
      <c r="L19" s="132">
        <v>-6.4037748567578297E-3</v>
      </c>
      <c r="M19" s="2">
        <v>1117.4299999999994</v>
      </c>
      <c r="N19" s="29">
        <v>43710</v>
      </c>
      <c r="O19" t="s">
        <v>1367</v>
      </c>
      <c r="P19" s="132">
        <v>9.7964721845318851E-3</v>
      </c>
      <c r="Q19" s="132">
        <v>-2.4299999999999999E-2</v>
      </c>
      <c r="W19" s="655"/>
      <c r="X19" s="885"/>
      <c r="Y19" s="885"/>
    </row>
    <row r="20" spans="1:33" ht="21.95" customHeight="1" x14ac:dyDescent="0.25">
      <c r="A20" s="51"/>
      <c r="B20" s="51"/>
      <c r="C20" s="51"/>
      <c r="D20" s="703"/>
      <c r="E20" s="22" t="s">
        <v>803</v>
      </c>
      <c r="F20" s="2">
        <v>89.79</v>
      </c>
      <c r="G20" s="2">
        <v>90.08</v>
      </c>
      <c r="H20">
        <v>50</v>
      </c>
      <c r="I20" s="2">
        <v>4489.5</v>
      </c>
      <c r="J20" s="2">
        <v>4504</v>
      </c>
      <c r="K20" s="2">
        <v>-14.5</v>
      </c>
      <c r="L20" s="132">
        <v>-3.2193605683835708E-3</v>
      </c>
      <c r="M20" s="2">
        <v>962.66999999999825</v>
      </c>
      <c r="N20" s="29">
        <v>43727</v>
      </c>
      <c r="O20" t="s">
        <v>1352</v>
      </c>
      <c r="P20" s="132">
        <v>7.5732264171956788E-3</v>
      </c>
      <c r="Q20" s="132">
        <v>2.1000000000000001E-2</v>
      </c>
      <c r="R20" s="2">
        <v>18.903157894736843</v>
      </c>
      <c r="W20" s="655"/>
      <c r="X20" s="885"/>
      <c r="Y20" s="885"/>
    </row>
    <row r="21" spans="1:33" ht="21.95" customHeight="1" x14ac:dyDescent="0.25">
      <c r="A21" s="50"/>
      <c r="B21" s="50"/>
      <c r="C21" s="51"/>
      <c r="D21"/>
      <c r="E21" s="22" t="s">
        <v>1328</v>
      </c>
      <c r="F21" s="2">
        <v>41.25</v>
      </c>
      <c r="G21" s="2">
        <v>38.5</v>
      </c>
      <c r="H21">
        <v>100</v>
      </c>
      <c r="I21" s="2">
        <v>4125</v>
      </c>
      <c r="J21" s="2">
        <v>3850</v>
      </c>
      <c r="K21" s="2">
        <v>275</v>
      </c>
      <c r="L21" s="132">
        <v>7.1428571428571425E-2</v>
      </c>
      <c r="M21" s="2">
        <v>622.42999999999893</v>
      </c>
      <c r="N21" s="29">
        <v>43712</v>
      </c>
      <c r="P21" s="132">
        <v>2.8004848484848487E-2</v>
      </c>
      <c r="Q21" s="132">
        <v>-1.61E-2</v>
      </c>
      <c r="T21" s="48"/>
      <c r="W21" s="655"/>
      <c r="X21" s="885"/>
      <c r="Y21" s="885"/>
      <c r="Z21" s="885"/>
      <c r="AC21"/>
      <c r="AD21"/>
      <c r="AE21"/>
      <c r="AF21"/>
      <c r="AG21"/>
    </row>
    <row r="22" spans="1:33" ht="21.95" customHeight="1" x14ac:dyDescent="0.25">
      <c r="A22" s="50"/>
      <c r="B22" s="50"/>
      <c r="C22" s="51"/>
      <c r="D22"/>
      <c r="E22" s="22" t="s">
        <v>757</v>
      </c>
      <c r="F22" s="2">
        <v>8.0500000000000007</v>
      </c>
      <c r="G22" s="2">
        <v>10.067620000000003</v>
      </c>
      <c r="H22">
        <v>500</v>
      </c>
      <c r="I22" s="2">
        <v>4025.0000000000005</v>
      </c>
      <c r="J22" s="2">
        <v>5033.8100000000013</v>
      </c>
      <c r="K22" s="2">
        <v>-1008.8100000000009</v>
      </c>
      <c r="L22" s="132">
        <v>-0.20040684888782076</v>
      </c>
      <c r="M22" s="2">
        <v>-1008.8100000000009</v>
      </c>
      <c r="N22" s="29">
        <v>43731</v>
      </c>
      <c r="P22" s="132">
        <v>1.9875776397515525E-2</v>
      </c>
      <c r="Q22" s="132">
        <v>6.2E-2</v>
      </c>
      <c r="R22" s="2">
        <v>8.4736842105263168</v>
      </c>
      <c r="S22" s="29">
        <v>43337</v>
      </c>
      <c r="W22" s="655"/>
      <c r="X22" s="885"/>
      <c r="Y22" s="885"/>
    </row>
    <row r="23" spans="1:33" ht="21.95" customHeight="1" x14ac:dyDescent="0.25">
      <c r="A23" s="50"/>
      <c r="B23" s="51"/>
      <c r="C23" s="51"/>
      <c r="D23"/>
      <c r="E23" s="22" t="s">
        <v>1326</v>
      </c>
      <c r="F23" s="2">
        <v>147.03</v>
      </c>
      <c r="G23" s="2">
        <v>144.53</v>
      </c>
      <c r="H23">
        <v>25</v>
      </c>
      <c r="I23" s="2">
        <v>3675.75</v>
      </c>
      <c r="J23" s="2">
        <v>3613.25</v>
      </c>
      <c r="K23" s="2">
        <v>62.5</v>
      </c>
      <c r="L23" s="132">
        <v>1.7297446896838025E-2</v>
      </c>
      <c r="M23" s="2">
        <v>319.95000000000027</v>
      </c>
      <c r="N23" s="29">
        <v>43712</v>
      </c>
      <c r="P23" s="132">
        <v>7.8568999523906686E-3</v>
      </c>
      <c r="Q23" s="132">
        <v>-1.26E-2</v>
      </c>
      <c r="W23" s="655"/>
      <c r="X23" s="885"/>
      <c r="Y23" s="885"/>
    </row>
    <row r="24" spans="1:33" ht="21.95" customHeight="1" x14ac:dyDescent="0.25">
      <c r="A24" s="50"/>
      <c r="B24" s="51"/>
      <c r="C24" s="51"/>
      <c r="D24"/>
      <c r="E24" s="22" t="s">
        <v>893</v>
      </c>
      <c r="F24" s="2">
        <v>120.96</v>
      </c>
      <c r="G24" s="2">
        <v>117.68499999999999</v>
      </c>
      <c r="H24">
        <v>30</v>
      </c>
      <c r="I24" s="2">
        <v>3628.7999999999997</v>
      </c>
      <c r="J24" s="2">
        <v>3530.5499999999997</v>
      </c>
      <c r="K24" s="2">
        <v>98.25</v>
      </c>
      <c r="L24" s="132">
        <v>2.7828525300590611E-2</v>
      </c>
      <c r="M24" s="2">
        <v>2499.9499999999825</v>
      </c>
      <c r="N24">
        <v>30</v>
      </c>
      <c r="O24" t="s">
        <v>1386</v>
      </c>
      <c r="P24" s="132">
        <v>4.2989417989417996E-3</v>
      </c>
      <c r="Q24" s="132">
        <v>-2.3199999999999998E-2</v>
      </c>
      <c r="R24" s="2">
        <v>14.032482598607888</v>
      </c>
      <c r="S24" s="29">
        <v>43324</v>
      </c>
      <c r="T24" s="48"/>
      <c r="W24" s="655"/>
      <c r="X24" s="885"/>
      <c r="Y24" s="885"/>
    </row>
    <row r="25" spans="1:33" ht="21.95" customHeight="1" x14ac:dyDescent="0.25">
      <c r="A25" s="50"/>
      <c r="B25" s="50"/>
      <c r="C25" s="51"/>
      <c r="D25"/>
      <c r="E25" s="22" t="s">
        <v>1408</v>
      </c>
      <c r="F25" s="2">
        <v>30.535</v>
      </c>
      <c r="G25" s="2">
        <v>31.2</v>
      </c>
      <c r="H25">
        <v>100</v>
      </c>
      <c r="I25" s="2">
        <v>3053.5</v>
      </c>
      <c r="J25" s="2">
        <v>3120</v>
      </c>
      <c r="K25" s="2">
        <v>-66.5</v>
      </c>
      <c r="L25" s="132">
        <v>-2.1314102564102537E-2</v>
      </c>
      <c r="M25" s="2">
        <v>-66.5</v>
      </c>
      <c r="N25" s="29">
        <v>43724</v>
      </c>
      <c r="O25" t="s">
        <v>1405</v>
      </c>
      <c r="P25" s="132">
        <v>2.8819387588013754E-2</v>
      </c>
      <c r="Q25" s="132">
        <v>-5.4000000000000003E-3</v>
      </c>
      <c r="R25" s="2">
        <v>6.939772727272727</v>
      </c>
      <c r="V25" s="2"/>
      <c r="W25" s="655"/>
      <c r="X25" s="885"/>
      <c r="Y25" s="885"/>
      <c r="AC25"/>
      <c r="AD25"/>
      <c r="AE25"/>
      <c r="AF25"/>
      <c r="AG25"/>
    </row>
    <row r="26" spans="1:33" ht="21.95" customHeight="1" x14ac:dyDescent="0.25">
      <c r="A26" s="50"/>
      <c r="B26" s="50"/>
      <c r="C26" s="51"/>
      <c r="D26"/>
      <c r="E26" s="22" t="s">
        <v>896</v>
      </c>
      <c r="F26" s="2">
        <v>28.84</v>
      </c>
      <c r="G26" s="2">
        <v>28.38</v>
      </c>
      <c r="H26">
        <v>100</v>
      </c>
      <c r="I26" s="2">
        <v>2884</v>
      </c>
      <c r="J26" s="2">
        <v>2838</v>
      </c>
      <c r="K26" s="2">
        <v>46</v>
      </c>
      <c r="L26" s="132">
        <v>1.6208597603946471E-2</v>
      </c>
      <c r="M26" s="2">
        <v>1130.2599999999984</v>
      </c>
      <c r="N26" s="29">
        <v>43712</v>
      </c>
      <c r="P26" s="132">
        <v>9.1539528432732317E-2</v>
      </c>
      <c r="Q26" s="132">
        <v>-8.0000000000000002E-3</v>
      </c>
      <c r="T26" s="48"/>
      <c r="W26" s="655"/>
      <c r="X26" s="885"/>
      <c r="Y26" s="885"/>
    </row>
    <row r="27" spans="1:33" ht="21.95" customHeight="1" x14ac:dyDescent="0.25">
      <c r="A27" s="50"/>
      <c r="B27" s="50"/>
      <c r="C27" s="51"/>
      <c r="D27"/>
      <c r="E27" s="22" t="s">
        <v>1392</v>
      </c>
      <c r="F27" s="2">
        <v>29.02</v>
      </c>
      <c r="G27" s="2">
        <v>31.630454545454548</v>
      </c>
      <c r="H27">
        <v>66</v>
      </c>
      <c r="I27" s="2">
        <v>1915.32</v>
      </c>
      <c r="J27" s="2">
        <v>2087.61</v>
      </c>
      <c r="K27" s="2">
        <v>-172.29000000000019</v>
      </c>
      <c r="L27" s="132">
        <v>-8.2529782861741494E-2</v>
      </c>
      <c r="M27" s="2">
        <v>-172.29000000000019</v>
      </c>
      <c r="N27">
        <v>66</v>
      </c>
      <c r="P27" s="132">
        <v>1.7918676774638181E-2</v>
      </c>
      <c r="Q27" s="132">
        <v>5.9999999999999995E-4</v>
      </c>
      <c r="W27" s="655"/>
      <c r="X27" s="885"/>
      <c r="Y27" s="885"/>
    </row>
    <row r="28" spans="1:33" ht="21.95" customHeight="1" x14ac:dyDescent="0.25">
      <c r="A28" s="50"/>
      <c r="B28" s="50"/>
      <c r="C28" s="51"/>
      <c r="D28"/>
      <c r="E28" s="22" t="s">
        <v>199</v>
      </c>
      <c r="F28" s="2">
        <v>206.5</v>
      </c>
      <c r="G28" s="2">
        <v>206.5</v>
      </c>
      <c r="H28">
        <v>0</v>
      </c>
      <c r="I28" s="2">
        <v>0</v>
      </c>
      <c r="J28" s="2">
        <v>0</v>
      </c>
      <c r="K28" s="2">
        <v>0</v>
      </c>
      <c r="L28" s="132">
        <v>0</v>
      </c>
      <c r="M28" s="2">
        <v>363.09999999999945</v>
      </c>
      <c r="N28">
        <v>0</v>
      </c>
      <c r="P28" s="132">
        <v>0</v>
      </c>
      <c r="Q28" s="132">
        <v>9.7000000000000003E-3</v>
      </c>
      <c r="W28" s="655"/>
      <c r="X28" s="885"/>
      <c r="Y28" s="885"/>
      <c r="AC28"/>
      <c r="AD28"/>
      <c r="AE28"/>
      <c r="AF28"/>
      <c r="AG28"/>
    </row>
    <row r="29" spans="1:33" ht="21.95" customHeight="1" x14ac:dyDescent="0.25">
      <c r="A29" s="50"/>
      <c r="B29" s="50"/>
      <c r="C29" s="51"/>
      <c r="D29"/>
      <c r="E29" s="22" t="s">
        <v>1195</v>
      </c>
      <c r="F29" s="2">
        <v>87.34</v>
      </c>
      <c r="G29" s="2">
        <v>87.34</v>
      </c>
      <c r="H29">
        <v>0</v>
      </c>
      <c r="I29" s="2">
        <v>0</v>
      </c>
      <c r="J29" s="2">
        <v>0</v>
      </c>
      <c r="K29" s="2">
        <v>1957.6999999999971</v>
      </c>
      <c r="L29" s="132">
        <v>0</v>
      </c>
      <c r="M29" s="2">
        <v>1957.6999999999971</v>
      </c>
      <c r="N29">
        <v>0</v>
      </c>
      <c r="O29" t="s">
        <v>1387</v>
      </c>
      <c r="P29" s="132">
        <v>1.7403251660178611E-2</v>
      </c>
      <c r="Q29" s="132">
        <v>-2.3099999999999999E-2</v>
      </c>
      <c r="R29" s="2">
        <v>13.457627118644067</v>
      </c>
      <c r="S29" s="29">
        <v>43359</v>
      </c>
      <c r="W29" s="655"/>
      <c r="X29" s="885"/>
      <c r="Y29" s="885"/>
    </row>
    <row r="30" spans="1:33" ht="21.95" customHeight="1" x14ac:dyDescent="0.25">
      <c r="A30" s="51"/>
      <c r="B30" s="51"/>
      <c r="C30" s="51"/>
      <c r="D30"/>
      <c r="E30" s="22" t="s">
        <v>62</v>
      </c>
      <c r="F30" s="2">
        <v>231.68</v>
      </c>
      <c r="G30" s="2">
        <v>231.68</v>
      </c>
      <c r="H30">
        <v>0</v>
      </c>
      <c r="I30" s="2">
        <v>0</v>
      </c>
      <c r="J30" s="2">
        <v>0</v>
      </c>
      <c r="K30" s="2">
        <v>0</v>
      </c>
      <c r="L30" s="132">
        <v>0</v>
      </c>
      <c r="M30" s="2">
        <v>1659.3600000000079</v>
      </c>
      <c r="N30">
        <v>0</v>
      </c>
      <c r="P30" s="132">
        <v>0</v>
      </c>
      <c r="W30" s="655"/>
      <c r="X30" s="885"/>
      <c r="Y30" s="885"/>
    </row>
    <row r="31" spans="1:33" ht="21.95" customHeight="1" x14ac:dyDescent="0.25">
      <c r="A31" s="50"/>
      <c r="B31" s="51"/>
      <c r="C31" s="51"/>
      <c r="D31"/>
      <c r="E31" s="22" t="s">
        <v>1183</v>
      </c>
      <c r="F31" s="2">
        <v>3499.9</v>
      </c>
      <c r="G31" s="2">
        <v>3499.9</v>
      </c>
      <c r="H31">
        <v>0</v>
      </c>
      <c r="I31" s="2">
        <v>0</v>
      </c>
      <c r="J31" s="2">
        <v>0</v>
      </c>
      <c r="K31" s="2">
        <v>1153.9500000000007</v>
      </c>
      <c r="L31" s="132">
        <v>0</v>
      </c>
      <c r="M31" s="2">
        <v>1153.9500000000007</v>
      </c>
      <c r="N31">
        <v>0</v>
      </c>
      <c r="O31" t="s">
        <v>1360</v>
      </c>
      <c r="P31" s="132">
        <v>0</v>
      </c>
      <c r="Q31" s="132">
        <v>2.2100000000000002E-2</v>
      </c>
      <c r="R31" s="2">
        <v>18.040721649484535</v>
      </c>
      <c r="S31" s="29">
        <v>43422</v>
      </c>
      <c r="T31" s="48"/>
      <c r="W31" s="655"/>
      <c r="X31" s="885"/>
      <c r="Y31" s="885"/>
    </row>
    <row r="32" spans="1:33" ht="21.95" customHeight="1" x14ac:dyDescent="0.25">
      <c r="A32" s="50"/>
      <c r="B32" s="50"/>
      <c r="C32" s="51"/>
      <c r="D32"/>
      <c r="E32" s="22" t="s">
        <v>209</v>
      </c>
      <c r="F32" s="2">
        <v>11.89</v>
      </c>
      <c r="G32" s="2">
        <v>11.89</v>
      </c>
      <c r="H32">
        <v>0</v>
      </c>
      <c r="I32" s="2">
        <v>0</v>
      </c>
      <c r="J32" s="2">
        <v>0</v>
      </c>
      <c r="K32" s="2">
        <v>973.83000000000175</v>
      </c>
      <c r="L32" s="132">
        <v>0</v>
      </c>
      <c r="M32" s="2">
        <v>2131.6999999999971</v>
      </c>
      <c r="N32">
        <v>0</v>
      </c>
      <c r="P32" s="132">
        <v>0.12447434819175777</v>
      </c>
      <c r="Q32" s="132">
        <v>1.47E-2</v>
      </c>
      <c r="R32" s="2">
        <v>2.9725000000000001</v>
      </c>
      <c r="W32" s="655"/>
      <c r="X32" s="885"/>
      <c r="Y32" s="885"/>
      <c r="Z32" s="885"/>
    </row>
    <row r="33" spans="1:33" ht="21.95" customHeight="1" x14ac:dyDescent="0.25">
      <c r="A33" s="50"/>
      <c r="B33" s="50"/>
      <c r="C33" s="51"/>
      <c r="D33"/>
      <c r="E33" s="22" t="s">
        <v>220</v>
      </c>
      <c r="F33" s="2">
        <v>124.63</v>
      </c>
      <c r="G33" s="2">
        <v>124.63</v>
      </c>
      <c r="H33">
        <v>0</v>
      </c>
      <c r="I33" s="2">
        <v>0</v>
      </c>
      <c r="J33" s="2">
        <v>0</v>
      </c>
      <c r="K33" s="2">
        <v>0</v>
      </c>
      <c r="L33" s="132">
        <v>0</v>
      </c>
      <c r="M33" s="2">
        <v>231.53999999999996</v>
      </c>
      <c r="N33">
        <v>0</v>
      </c>
      <c r="P33" s="132">
        <v>1.6199999999999999E-2</v>
      </c>
      <c r="Q33" s="132">
        <v>9.4999999999999998E-3</v>
      </c>
      <c r="W33" s="655"/>
      <c r="X33" s="885"/>
      <c r="Y33" s="885"/>
    </row>
    <row r="34" spans="1:33" ht="21.95" customHeight="1" x14ac:dyDescent="0.25">
      <c r="A34" s="50"/>
      <c r="B34" s="50"/>
      <c r="C34" s="51"/>
      <c r="D34"/>
      <c r="E34" s="22" t="s">
        <v>260</v>
      </c>
      <c r="F34" s="2">
        <v>135.91</v>
      </c>
      <c r="G34" s="2">
        <v>135.91</v>
      </c>
      <c r="H34">
        <v>0</v>
      </c>
      <c r="I34" s="2">
        <v>0</v>
      </c>
      <c r="J34" s="2">
        <v>0</v>
      </c>
      <c r="K34" s="2">
        <v>0</v>
      </c>
      <c r="L34" s="132">
        <v>0</v>
      </c>
      <c r="M34" s="2">
        <v>1857.7799999999988</v>
      </c>
      <c r="N34">
        <v>0</v>
      </c>
      <c r="P34" s="132">
        <v>1.49E-2</v>
      </c>
      <c r="Q34" s="132">
        <v>9.4000000000000004E-3</v>
      </c>
      <c r="T34" s="48"/>
      <c r="W34" s="655"/>
      <c r="X34" s="885"/>
      <c r="Y34" s="885"/>
    </row>
    <row r="35" spans="1:33" ht="21.95" customHeight="1" x14ac:dyDescent="0.25">
      <c r="A35" s="50"/>
      <c r="B35" s="50"/>
      <c r="C35" s="51"/>
      <c r="D35"/>
      <c r="E35" s="22" t="s">
        <v>23</v>
      </c>
      <c r="F35" s="2">
        <v>38.729999999999997</v>
      </c>
      <c r="G35" s="2">
        <v>38.729999999999997</v>
      </c>
      <c r="H35">
        <v>0</v>
      </c>
      <c r="I35" s="2">
        <v>0</v>
      </c>
      <c r="J35" s="2">
        <v>0</v>
      </c>
      <c r="K35" s="2">
        <v>0</v>
      </c>
      <c r="L35" s="132">
        <v>0</v>
      </c>
      <c r="M35" s="2">
        <v>171.89999999999964</v>
      </c>
      <c r="N35">
        <v>0</v>
      </c>
      <c r="P35" s="132">
        <v>0</v>
      </c>
      <c r="Q35" s="132">
        <v>1.14E-2</v>
      </c>
      <c r="T35" s="48"/>
      <c r="W35" s="655"/>
      <c r="X35" s="885"/>
      <c r="Y35" s="885"/>
    </row>
    <row r="36" spans="1:33" ht="21.95" customHeight="1" x14ac:dyDescent="0.25">
      <c r="A36" s="50"/>
      <c r="B36" s="50"/>
      <c r="C36" s="51"/>
      <c r="D36"/>
      <c r="E36" s="22" t="s">
        <v>261</v>
      </c>
      <c r="F36" s="2">
        <v>32.99</v>
      </c>
      <c r="G36" s="2">
        <v>32.99</v>
      </c>
      <c r="H36">
        <v>0</v>
      </c>
      <c r="I36" s="2">
        <v>0</v>
      </c>
      <c r="J36" s="2">
        <v>0</v>
      </c>
      <c r="K36" s="2">
        <v>0</v>
      </c>
      <c r="L36" s="132">
        <v>0</v>
      </c>
      <c r="M36" s="2">
        <v>98.449999999999818</v>
      </c>
      <c r="N36">
        <v>0</v>
      </c>
      <c r="P36" s="132">
        <v>1.11E-2</v>
      </c>
      <c r="Q36" s="132">
        <v>3.0999999999999999E-3</v>
      </c>
      <c r="T36" s="48"/>
      <c r="W36" s="655"/>
      <c r="X36" s="885"/>
      <c r="Y36" s="885"/>
      <c r="AC36"/>
      <c r="AD36"/>
      <c r="AE36"/>
      <c r="AF36"/>
      <c r="AG36"/>
    </row>
    <row r="37" spans="1:33" ht="21.95" customHeight="1" x14ac:dyDescent="0.25">
      <c r="A37" s="50"/>
      <c r="B37" s="50"/>
      <c r="C37" s="51"/>
      <c r="D37"/>
      <c r="E37" s="22" t="s">
        <v>318</v>
      </c>
      <c r="F37" s="2">
        <v>7.78</v>
      </c>
      <c r="G37" s="2">
        <v>7.78</v>
      </c>
      <c r="H37">
        <v>0</v>
      </c>
      <c r="I37" s="2">
        <v>0</v>
      </c>
      <c r="J37" s="2">
        <v>0</v>
      </c>
      <c r="K37" s="2">
        <v>-1184.9399999999987</v>
      </c>
      <c r="L37" s="132">
        <v>0</v>
      </c>
      <c r="M37" s="2">
        <v>98.479999999995925</v>
      </c>
      <c r="N37">
        <v>0</v>
      </c>
      <c r="P37" s="132">
        <v>0</v>
      </c>
      <c r="Q37" s="132">
        <v>2.06E-2</v>
      </c>
      <c r="R37" s="2">
        <v>24.3125</v>
      </c>
      <c r="T37" s="48"/>
      <c r="W37" s="655"/>
      <c r="X37" s="885"/>
      <c r="Y37" s="885"/>
    </row>
    <row r="38" spans="1:33" ht="21.95" customHeight="1" x14ac:dyDescent="0.25">
      <c r="A38" s="50"/>
      <c r="B38" s="51"/>
      <c r="C38" s="51"/>
      <c r="D38"/>
      <c r="E38" s="22" t="s">
        <v>36</v>
      </c>
      <c r="F38" s="2">
        <v>49.79</v>
      </c>
      <c r="G38" s="2">
        <v>49.79</v>
      </c>
      <c r="H38">
        <v>0</v>
      </c>
      <c r="I38" s="2">
        <v>0</v>
      </c>
      <c r="J38" s="2">
        <v>0</v>
      </c>
      <c r="K38" s="2">
        <v>0</v>
      </c>
      <c r="L38" s="132">
        <v>0</v>
      </c>
      <c r="M38" s="2">
        <v>117.73999999999978</v>
      </c>
      <c r="N38">
        <v>0</v>
      </c>
      <c r="P38" s="132">
        <v>0</v>
      </c>
      <c r="Q38" s="132">
        <v>-6.7999999999999996E-3</v>
      </c>
      <c r="T38" s="48"/>
      <c r="W38" s="655"/>
      <c r="X38" s="885"/>
      <c r="Y38" s="885"/>
    </row>
    <row r="39" spans="1:33" ht="21.95" customHeight="1" x14ac:dyDescent="0.25">
      <c r="A39" s="51"/>
      <c r="B39" s="51"/>
      <c r="C39" s="51"/>
      <c r="D39"/>
      <c r="E39" s="22" t="s">
        <v>1346</v>
      </c>
      <c r="F39" s="2">
        <v>55.1</v>
      </c>
      <c r="G39" s="2">
        <v>55.1</v>
      </c>
      <c r="H39">
        <v>0</v>
      </c>
      <c r="I39" s="2">
        <v>0</v>
      </c>
      <c r="J39" s="2">
        <v>0</v>
      </c>
      <c r="K39" s="2">
        <v>0</v>
      </c>
      <c r="L39" s="132">
        <v>0</v>
      </c>
      <c r="M39" s="2">
        <v>264.92000000000007</v>
      </c>
      <c r="N39">
        <v>0</v>
      </c>
      <c r="P39" s="132">
        <v>3.4200000000000001E-2</v>
      </c>
      <c r="Q39" s="132">
        <v>0</v>
      </c>
      <c r="T39" s="48"/>
      <c r="W39" s="655"/>
      <c r="X39" s="885"/>
      <c r="Y39" s="885"/>
    </row>
    <row r="40" spans="1:33" ht="21.95" customHeight="1" x14ac:dyDescent="0.25">
      <c r="A40" s="50"/>
      <c r="B40" s="51"/>
      <c r="C40" s="51"/>
      <c r="D40"/>
      <c r="E40" s="22" t="s">
        <v>292</v>
      </c>
      <c r="F40" s="2">
        <v>46.98</v>
      </c>
      <c r="G40" s="2">
        <v>46.98</v>
      </c>
      <c r="H40">
        <v>0</v>
      </c>
      <c r="I40" s="2">
        <v>0</v>
      </c>
      <c r="J40" s="2">
        <v>0</v>
      </c>
      <c r="K40" s="2">
        <v>0</v>
      </c>
      <c r="L40" s="132">
        <v>0</v>
      </c>
      <c r="M40" s="2">
        <v>910.79999999999927</v>
      </c>
      <c r="N40">
        <v>0</v>
      </c>
      <c r="P40" s="132">
        <v>2.87E-2</v>
      </c>
      <c r="Q40" s="132">
        <v>2.0400000000000001E-2</v>
      </c>
      <c r="T40" s="48"/>
      <c r="W40" s="655"/>
      <c r="X40" s="885"/>
      <c r="Y40" s="885"/>
    </row>
    <row r="41" spans="1:33" ht="21.95" customHeight="1" x14ac:dyDescent="0.25">
      <c r="A41" s="50"/>
      <c r="B41" s="50"/>
      <c r="C41" s="51"/>
      <c r="D41" s="703"/>
      <c r="E41" s="22" t="s">
        <v>670</v>
      </c>
      <c r="F41" s="2">
        <v>15.97</v>
      </c>
      <c r="G41" s="2">
        <v>15.97</v>
      </c>
      <c r="H41">
        <v>0</v>
      </c>
      <c r="I41" s="2">
        <v>0</v>
      </c>
      <c r="J41" s="2">
        <v>0</v>
      </c>
      <c r="K41" s="2">
        <v>0</v>
      </c>
      <c r="L41" s="132">
        <v>0</v>
      </c>
      <c r="M41" s="2">
        <v>557.94000000000005</v>
      </c>
      <c r="N41">
        <v>0</v>
      </c>
      <c r="P41" s="132">
        <v>4.0599999999999997E-2</v>
      </c>
      <c r="Q41" s="132">
        <v>5.4999999999999997E-3</v>
      </c>
      <c r="T41" s="48"/>
      <c r="W41" s="655"/>
      <c r="X41" s="885"/>
      <c r="Y41" s="885"/>
    </row>
    <row r="42" spans="1:33" ht="21.95" customHeight="1" x14ac:dyDescent="0.25">
      <c r="A42" s="50"/>
      <c r="B42" s="50"/>
      <c r="C42" s="51"/>
      <c r="D42"/>
      <c r="E42" s="22" t="s">
        <v>242</v>
      </c>
      <c r="F42" s="2">
        <v>86.65</v>
      </c>
      <c r="G42" s="2">
        <v>86.65</v>
      </c>
      <c r="H42">
        <v>0</v>
      </c>
      <c r="I42" s="2">
        <v>0</v>
      </c>
      <c r="J42" s="2">
        <v>0</v>
      </c>
      <c r="K42" s="2">
        <v>0</v>
      </c>
      <c r="L42" s="132">
        <v>0</v>
      </c>
      <c r="M42" s="2">
        <v>329.74000000000069</v>
      </c>
      <c r="N42">
        <v>0</v>
      </c>
      <c r="P42" s="132">
        <v>0</v>
      </c>
      <c r="Q42" s="132">
        <v>5.0000000000000001E-4</v>
      </c>
      <c r="W42" s="655"/>
      <c r="X42" s="885"/>
      <c r="Y42" s="885"/>
    </row>
    <row r="43" spans="1:33" ht="21.95" customHeight="1" x14ac:dyDescent="0.25">
      <c r="A43" s="50"/>
      <c r="B43" s="51"/>
      <c r="C43" s="51"/>
      <c r="D43"/>
      <c r="E43" s="22" t="s">
        <v>649</v>
      </c>
      <c r="F43" s="2">
        <v>24.84</v>
      </c>
      <c r="G43" s="2">
        <v>24.84</v>
      </c>
      <c r="H43">
        <v>0</v>
      </c>
      <c r="I43" s="2">
        <v>0</v>
      </c>
      <c r="J43" s="2">
        <v>0</v>
      </c>
      <c r="K43" s="2">
        <v>0</v>
      </c>
      <c r="L43" s="132">
        <v>0</v>
      </c>
      <c r="M43" s="2">
        <v>309.26000000000022</v>
      </c>
      <c r="N43">
        <v>0</v>
      </c>
      <c r="P43" s="132">
        <v>8.8000000000000005E-3</v>
      </c>
      <c r="Q43" s="132">
        <v>6.0000000000000001E-3</v>
      </c>
      <c r="T43" s="48"/>
      <c r="W43" s="655"/>
      <c r="X43" s="885"/>
      <c r="Y43" s="885"/>
    </row>
    <row r="44" spans="1:33" ht="21.95" customHeight="1" x14ac:dyDescent="0.25">
      <c r="A44" s="50"/>
      <c r="B44" s="50"/>
      <c r="C44" s="51"/>
      <c r="D44"/>
      <c r="E44" s="22" t="s">
        <v>658</v>
      </c>
      <c r="F44" s="2">
        <v>274.10000000000002</v>
      </c>
      <c r="G44" s="2">
        <v>274.10000000000002</v>
      </c>
      <c r="H44">
        <v>0</v>
      </c>
      <c r="I44" s="2">
        <v>0</v>
      </c>
      <c r="J44" s="2">
        <v>0</v>
      </c>
      <c r="K44" s="2">
        <v>1550.08</v>
      </c>
      <c r="L44" s="132">
        <v>0</v>
      </c>
      <c r="M44" s="2">
        <v>1693.1100000000001</v>
      </c>
      <c r="N44">
        <v>0</v>
      </c>
      <c r="O44" t="s">
        <v>1345</v>
      </c>
      <c r="P44" s="132">
        <v>1.8241517694272162E-3</v>
      </c>
      <c r="Q44" s="132">
        <v>1.23E-2</v>
      </c>
      <c r="R44" s="2">
        <v>39.956268221574348</v>
      </c>
      <c r="W44" s="655"/>
      <c r="X44" s="885"/>
      <c r="Y44" s="885"/>
    </row>
    <row r="45" spans="1:33" ht="21.95" customHeight="1" x14ac:dyDescent="0.25">
      <c r="A45" s="51"/>
      <c r="B45" s="51"/>
      <c r="C45" s="51"/>
      <c r="D45"/>
      <c r="E45" s="22" t="s">
        <v>10</v>
      </c>
      <c r="F45" s="2">
        <v>17.52</v>
      </c>
      <c r="G45" s="2">
        <v>17.52</v>
      </c>
      <c r="H45">
        <v>0</v>
      </c>
      <c r="I45" s="2">
        <v>0</v>
      </c>
      <c r="J45" s="2">
        <v>0</v>
      </c>
      <c r="K45" s="2">
        <v>0</v>
      </c>
      <c r="L45" s="132">
        <v>0</v>
      </c>
      <c r="M45" s="2">
        <v>1128.3800000000047</v>
      </c>
      <c r="N45">
        <v>0</v>
      </c>
      <c r="P45" s="132">
        <v>1.2500000000000001E-2</v>
      </c>
      <c r="Q45" s="132">
        <v>-8.0000000000000004E-4</v>
      </c>
      <c r="W45" s="655"/>
      <c r="X45" s="885"/>
      <c r="Y45" s="885"/>
      <c r="Z45" s="885"/>
      <c r="AC45"/>
      <c r="AD45"/>
      <c r="AE45"/>
      <c r="AF45"/>
      <c r="AG45"/>
    </row>
    <row r="46" spans="1:33" ht="21.95" customHeight="1" x14ac:dyDescent="0.25">
      <c r="A46" s="50"/>
      <c r="B46" s="51"/>
      <c r="C46" s="51"/>
      <c r="D46"/>
      <c r="E46" s="22" t="s">
        <v>712</v>
      </c>
      <c r="F46" s="2">
        <v>287.45</v>
      </c>
      <c r="G46" s="2">
        <v>287.45</v>
      </c>
      <c r="H46">
        <v>0</v>
      </c>
      <c r="I46" s="2">
        <v>0</v>
      </c>
      <c r="J46" s="2">
        <v>0</v>
      </c>
      <c r="K46" s="2">
        <v>0</v>
      </c>
      <c r="L46" s="132">
        <v>0</v>
      </c>
      <c r="M46" s="2">
        <v>843.18000000000029</v>
      </c>
      <c r="N46">
        <v>0</v>
      </c>
      <c r="P46" s="132">
        <v>2.8E-3</v>
      </c>
      <c r="Q46" s="132">
        <v>1.3899999999999999E-2</v>
      </c>
      <c r="W46" s="655"/>
      <c r="X46" s="885"/>
      <c r="Y46" s="885"/>
    </row>
    <row r="47" spans="1:33" ht="21.95" customHeight="1" x14ac:dyDescent="0.25">
      <c r="A47" s="50"/>
      <c r="B47" s="50"/>
      <c r="C47" s="51"/>
      <c r="D47"/>
      <c r="E47" s="22" t="s">
        <v>1323</v>
      </c>
      <c r="F47" s="2">
        <v>46.27</v>
      </c>
      <c r="G47" s="2">
        <v>46.27</v>
      </c>
      <c r="H47">
        <v>0</v>
      </c>
      <c r="I47" s="2">
        <v>0</v>
      </c>
      <c r="J47" s="2">
        <v>0</v>
      </c>
      <c r="K47" s="2">
        <v>229.9399999999996</v>
      </c>
      <c r="L47" s="132">
        <v>0</v>
      </c>
      <c r="M47" s="2">
        <v>229.9399999999996</v>
      </c>
      <c r="N47">
        <v>0</v>
      </c>
      <c r="O47" t="s">
        <v>1344</v>
      </c>
      <c r="P47" s="132">
        <v>2.4966500972552409E-2</v>
      </c>
      <c r="Q47" s="132">
        <v>2.4500000000000001E-2</v>
      </c>
      <c r="T47" s="48"/>
      <c r="W47" s="655"/>
      <c r="X47" s="885"/>
      <c r="Y47" s="885"/>
    </row>
    <row r="48" spans="1:33" ht="21.95" customHeight="1" x14ac:dyDescent="0.25">
      <c r="A48" s="50"/>
      <c r="B48" s="51"/>
      <c r="C48" s="51"/>
      <c r="D48"/>
      <c r="E48" s="22" t="s">
        <v>656</v>
      </c>
      <c r="F48" s="2">
        <v>136.59</v>
      </c>
      <c r="G48" s="2">
        <v>136.59</v>
      </c>
      <c r="H48">
        <v>0</v>
      </c>
      <c r="I48" s="2">
        <v>0</v>
      </c>
      <c r="J48" s="2">
        <v>0</v>
      </c>
      <c r="K48" s="2">
        <v>2714.0600000000013</v>
      </c>
      <c r="L48" s="132">
        <v>0</v>
      </c>
      <c r="M48" s="2">
        <v>2714.0600000000013</v>
      </c>
      <c r="N48">
        <v>0</v>
      </c>
      <c r="P48" s="132">
        <v>2.8E-3</v>
      </c>
      <c r="Q48" s="132">
        <v>1.29E-2</v>
      </c>
      <c r="R48" s="2">
        <v>20.417040358744394</v>
      </c>
      <c r="T48" s="48"/>
      <c r="W48" s="655"/>
      <c r="X48" s="885"/>
      <c r="Y48" s="885"/>
    </row>
    <row r="49" spans="1:33" ht="21.95" customHeight="1" x14ac:dyDescent="0.25">
      <c r="A49" s="50"/>
      <c r="B49" s="50"/>
      <c r="C49" s="51"/>
      <c r="D49"/>
      <c r="E49" s="22" t="s">
        <v>710</v>
      </c>
      <c r="F49" s="2">
        <v>1091.74</v>
      </c>
      <c r="G49" s="2">
        <v>1091.74</v>
      </c>
      <c r="H49">
        <v>0</v>
      </c>
      <c r="I49" s="2">
        <v>0</v>
      </c>
      <c r="J49" s="2">
        <v>0</v>
      </c>
      <c r="K49" s="2">
        <v>0</v>
      </c>
      <c r="L49" s="132">
        <v>0</v>
      </c>
      <c r="M49" s="2">
        <v>559.89000000000033</v>
      </c>
      <c r="N49">
        <v>0</v>
      </c>
      <c r="P49" s="132">
        <v>0</v>
      </c>
      <c r="Q49" s="132">
        <v>-8.0000000000000004E-4</v>
      </c>
      <c r="T49" s="48"/>
      <c r="W49" s="655"/>
      <c r="X49" s="885"/>
      <c r="Y49" s="885"/>
    </row>
    <row r="50" spans="1:33" ht="21.95" customHeight="1" x14ac:dyDescent="0.25">
      <c r="A50" s="50"/>
      <c r="B50" s="51"/>
      <c r="C50" s="51"/>
      <c r="D50"/>
      <c r="E50" s="22" t="s">
        <v>798</v>
      </c>
      <c r="F50" s="2">
        <v>817.2</v>
      </c>
      <c r="G50" s="2">
        <v>817.2</v>
      </c>
      <c r="H50">
        <v>0</v>
      </c>
      <c r="I50" s="2">
        <v>0</v>
      </c>
      <c r="J50" s="2">
        <v>0</v>
      </c>
      <c r="K50" s="2">
        <v>0</v>
      </c>
      <c r="L50" s="132">
        <v>0</v>
      </c>
      <c r="M50" s="2">
        <v>1264.8599999999997</v>
      </c>
      <c r="N50">
        <v>0</v>
      </c>
      <c r="P50" s="132">
        <v>0</v>
      </c>
      <c r="Q50" s="132">
        <v>1.7899999999999999E-2</v>
      </c>
      <c r="W50" s="655"/>
      <c r="X50" s="885"/>
      <c r="Y50" s="885"/>
    </row>
    <row r="51" spans="1:33" ht="21.95" customHeight="1" x14ac:dyDescent="0.25">
      <c r="A51" s="50"/>
      <c r="B51" s="50"/>
      <c r="C51" s="51"/>
      <c r="D51"/>
      <c r="E51" s="22" t="s">
        <v>1281</v>
      </c>
      <c r="F51" s="2">
        <v>156</v>
      </c>
      <c r="G51" s="2">
        <v>156</v>
      </c>
      <c r="H51">
        <v>0</v>
      </c>
      <c r="I51" s="2">
        <v>0</v>
      </c>
      <c r="J51" s="2">
        <v>0</v>
      </c>
      <c r="K51" s="2">
        <v>173.36000000000058</v>
      </c>
      <c r="L51" s="132">
        <v>0</v>
      </c>
      <c r="M51" s="2">
        <v>173.36000000000058</v>
      </c>
      <c r="N51">
        <v>0</v>
      </c>
      <c r="O51" t="s">
        <v>1343</v>
      </c>
      <c r="P51" s="132">
        <v>0</v>
      </c>
      <c r="Q51" s="132">
        <v>4.1999999999999997E-3</v>
      </c>
      <c r="W51" s="655"/>
      <c r="X51" s="885"/>
      <c r="Y51" s="885"/>
    </row>
    <row r="52" spans="1:33" ht="21.95" customHeight="1" x14ac:dyDescent="0.25">
      <c r="A52" s="51"/>
      <c r="B52" s="150"/>
      <c r="C52" s="270"/>
      <c r="D52"/>
      <c r="E52" s="22" t="s">
        <v>1280</v>
      </c>
      <c r="F52" s="2">
        <v>28.88</v>
      </c>
      <c r="G52" s="2">
        <v>28.88</v>
      </c>
      <c r="H52">
        <v>0</v>
      </c>
      <c r="I52" s="2">
        <v>0</v>
      </c>
      <c r="J52" s="2">
        <v>0</v>
      </c>
      <c r="K52" s="2">
        <v>863.92000000000007</v>
      </c>
      <c r="L52" s="132">
        <v>0</v>
      </c>
      <c r="M52" s="2">
        <v>863.92000000000007</v>
      </c>
      <c r="N52">
        <v>0</v>
      </c>
      <c r="P52" s="132">
        <v>0</v>
      </c>
      <c r="Q52" s="132">
        <v>-5.1000000000000004E-3</v>
      </c>
      <c r="W52" s="655"/>
      <c r="X52" s="885"/>
      <c r="Y52" s="885"/>
      <c r="AC52"/>
      <c r="AD52"/>
      <c r="AE52"/>
      <c r="AF52"/>
      <c r="AG52"/>
    </row>
    <row r="53" spans="1:33" ht="21.95" customHeight="1" x14ac:dyDescent="0.25">
      <c r="A53" s="50"/>
      <c r="B53" s="50"/>
      <c r="C53" s="51"/>
      <c r="D53"/>
      <c r="E53" s="22" t="s">
        <v>1309</v>
      </c>
      <c r="F53" s="2">
        <v>31.02</v>
      </c>
      <c r="G53" s="2">
        <v>31.02</v>
      </c>
      <c r="H53">
        <v>0</v>
      </c>
      <c r="I53" s="2">
        <v>0</v>
      </c>
      <c r="J53" s="2">
        <v>0</v>
      </c>
      <c r="K53" s="2">
        <v>593.93000000000029</v>
      </c>
      <c r="L53" s="132">
        <v>0</v>
      </c>
      <c r="M53" s="2">
        <v>593.93000000000029</v>
      </c>
      <c r="N53">
        <v>0</v>
      </c>
      <c r="O53" t="s">
        <v>1349</v>
      </c>
      <c r="P53" s="132">
        <v>0</v>
      </c>
      <c r="Q53" s="132">
        <v>-4.4000000000000003E-3</v>
      </c>
      <c r="R53" s="2">
        <v>7.0499999999999989</v>
      </c>
      <c r="W53" s="655"/>
      <c r="X53" s="885"/>
      <c r="Y53" s="885"/>
      <c r="Z53" s="885"/>
    </row>
    <row r="54" spans="1:33" ht="21.95" customHeight="1" x14ac:dyDescent="0.25">
      <c r="A54" s="50"/>
      <c r="B54" s="51"/>
      <c r="C54" s="51"/>
      <c r="D54"/>
      <c r="E54" s="22" t="s">
        <v>1315</v>
      </c>
      <c r="F54" s="2">
        <v>75.92</v>
      </c>
      <c r="G54" s="2">
        <v>75.92</v>
      </c>
      <c r="H54">
        <v>0</v>
      </c>
      <c r="I54" s="2">
        <v>0</v>
      </c>
      <c r="J54" s="2">
        <v>0</v>
      </c>
      <c r="K54" s="2">
        <v>117.11999999999898</v>
      </c>
      <c r="L54" s="132">
        <v>0</v>
      </c>
      <c r="M54" s="2">
        <v>117.11999999999898</v>
      </c>
      <c r="N54">
        <v>0</v>
      </c>
      <c r="O54" t="s">
        <v>1350</v>
      </c>
      <c r="P54" s="132">
        <v>1.1591148577449946E-2</v>
      </c>
      <c r="Q54" s="132">
        <v>8.6E-3</v>
      </c>
      <c r="R54" s="2">
        <v>17.254545454545454</v>
      </c>
      <c r="S54" s="29">
        <v>43436</v>
      </c>
      <c r="W54" s="655"/>
      <c r="X54" s="885"/>
      <c r="Y54" s="885"/>
      <c r="Z54" s="885"/>
    </row>
    <row r="55" spans="1:33" ht="21.95" customHeight="1" x14ac:dyDescent="0.25">
      <c r="A55" s="50"/>
      <c r="B55" s="50"/>
      <c r="C55" s="51"/>
      <c r="D55"/>
      <c r="E55" s="22" t="s">
        <v>1329</v>
      </c>
      <c r="F55" s="2">
        <v>44.93</v>
      </c>
      <c r="G55" s="2">
        <v>44.93</v>
      </c>
      <c r="H55">
        <v>0</v>
      </c>
      <c r="I55" s="2">
        <v>0</v>
      </c>
      <c r="J55" s="2">
        <v>0</v>
      </c>
      <c r="K55" s="2">
        <v>-0.63999999999987267</v>
      </c>
      <c r="L55" s="132">
        <v>0</v>
      </c>
      <c r="M55" s="2">
        <v>-0.63999999999987267</v>
      </c>
      <c r="N55">
        <v>0</v>
      </c>
      <c r="P55" s="132">
        <v>1.958602270198086E-2</v>
      </c>
      <c r="Q55" s="132">
        <v>1.2699999999999999E-2</v>
      </c>
      <c r="R55" s="2">
        <v>10.211363636363636</v>
      </c>
      <c r="T55" s="48"/>
      <c r="W55" s="655"/>
      <c r="X55" s="885"/>
      <c r="Y55" s="885"/>
    </row>
    <row r="56" spans="1:33" ht="21.95" customHeight="1" x14ac:dyDescent="0.25">
      <c r="A56" s="50"/>
      <c r="B56" s="50"/>
      <c r="C56" s="50"/>
      <c r="D56"/>
      <c r="E56" s="22" t="s">
        <v>1314</v>
      </c>
      <c r="F56" s="2">
        <v>22.54</v>
      </c>
      <c r="G56" s="2">
        <v>22.54</v>
      </c>
      <c r="H56">
        <v>0</v>
      </c>
      <c r="I56" s="2">
        <v>0</v>
      </c>
      <c r="J56" s="2">
        <v>0</v>
      </c>
      <c r="K56" s="2">
        <v>718.7599999999984</v>
      </c>
      <c r="L56" s="132">
        <v>0</v>
      </c>
      <c r="M56" s="2">
        <v>718.7599999999984</v>
      </c>
      <c r="N56">
        <v>0</v>
      </c>
      <c r="O56" t="s">
        <v>1355</v>
      </c>
      <c r="P56" s="132">
        <v>1.419698314108252E-2</v>
      </c>
      <c r="Q56" s="132">
        <v>-8.8999999999999999E-3</v>
      </c>
      <c r="T56" s="48"/>
      <c r="W56" s="655"/>
      <c r="X56" s="885"/>
      <c r="Y56" s="885"/>
      <c r="Z56" s="885"/>
    </row>
    <row r="57" spans="1:33" ht="21.95" customHeight="1" x14ac:dyDescent="0.25">
      <c r="A57" s="50"/>
      <c r="B57" s="51"/>
      <c r="C57" s="51"/>
      <c r="D57"/>
      <c r="E57" s="22" t="s">
        <v>1327</v>
      </c>
      <c r="F57" s="2">
        <v>13.47</v>
      </c>
      <c r="G57" s="2">
        <v>13.47</v>
      </c>
      <c r="H57">
        <v>0</v>
      </c>
      <c r="I57" s="2">
        <v>0</v>
      </c>
      <c r="J57" s="2">
        <v>0</v>
      </c>
      <c r="K57" s="2">
        <v>450.96000000000004</v>
      </c>
      <c r="L57" s="132">
        <v>0</v>
      </c>
      <c r="M57" s="2">
        <v>450.96000000000004</v>
      </c>
      <c r="N57">
        <v>0</v>
      </c>
      <c r="O57" t="s">
        <v>1373</v>
      </c>
      <c r="P57" s="132">
        <v>8.5760950259836669E-2</v>
      </c>
      <c r="Q57" s="132">
        <v>3.7900000000000003E-2</v>
      </c>
      <c r="W57" s="655"/>
      <c r="X57" s="885"/>
      <c r="Y57" s="885"/>
    </row>
    <row r="58" spans="1:33" ht="21.95" customHeight="1" x14ac:dyDescent="0.25">
      <c r="A58" s="50"/>
      <c r="B58" s="51"/>
      <c r="C58" s="51"/>
      <c r="D58"/>
      <c r="E58" s="22" t="s">
        <v>938</v>
      </c>
      <c r="F58" s="2">
        <v>52.33</v>
      </c>
      <c r="G58" s="2">
        <v>52.33</v>
      </c>
      <c r="H58">
        <v>0</v>
      </c>
      <c r="I58" s="2">
        <v>0</v>
      </c>
      <c r="J58" s="2">
        <v>0</v>
      </c>
      <c r="K58" s="2">
        <v>86.249999999996362</v>
      </c>
      <c r="L58" s="132">
        <v>0</v>
      </c>
      <c r="M58" s="2">
        <v>86.249999999996362</v>
      </c>
      <c r="N58">
        <v>0</v>
      </c>
      <c r="O58" t="s">
        <v>1357</v>
      </c>
      <c r="P58" s="132">
        <v>6.688324097076247E-3</v>
      </c>
      <c r="Q58" s="132">
        <v>0</v>
      </c>
      <c r="R58" s="2">
        <v>25.219277108433733</v>
      </c>
      <c r="S58" s="29">
        <v>43425</v>
      </c>
      <c r="W58" s="655"/>
      <c r="X58" s="885"/>
      <c r="Y58" s="885"/>
    </row>
    <row r="59" spans="1:33" ht="21.95" customHeight="1" x14ac:dyDescent="0.25">
      <c r="A59" s="50"/>
      <c r="B59" s="51"/>
      <c r="C59" s="51"/>
      <c r="D59"/>
      <c r="E59" s="22" t="s">
        <v>1366</v>
      </c>
      <c r="F59" s="2">
        <v>46.66</v>
      </c>
      <c r="G59" s="2">
        <v>46.66</v>
      </c>
      <c r="H59">
        <v>0</v>
      </c>
      <c r="I59" s="2">
        <v>0</v>
      </c>
      <c r="J59" s="2">
        <v>0</v>
      </c>
      <c r="K59" s="2">
        <v>469.9399999999996</v>
      </c>
      <c r="L59" s="132">
        <v>0</v>
      </c>
      <c r="M59" s="2">
        <v>469.9399999999996</v>
      </c>
      <c r="N59">
        <v>0</v>
      </c>
      <c r="P59" s="132">
        <v>7.286755250750108E-3</v>
      </c>
      <c r="Q59" s="132">
        <v>-8.6999999999999994E-3</v>
      </c>
      <c r="T59" s="48"/>
      <c r="W59" s="655"/>
      <c r="X59" s="885"/>
      <c r="Y59" s="885"/>
    </row>
    <row r="60" spans="1:33" ht="21.95" customHeight="1" x14ac:dyDescent="0.25">
      <c r="A60" s="50"/>
      <c r="B60" s="51"/>
      <c r="C60" s="51"/>
      <c r="D60"/>
      <c r="E60" s="22" t="s">
        <v>1295</v>
      </c>
      <c r="F60" s="2">
        <v>87.12</v>
      </c>
      <c r="G60" s="2">
        <v>87.12</v>
      </c>
      <c r="H60">
        <v>0</v>
      </c>
      <c r="I60" s="2">
        <v>0</v>
      </c>
      <c r="J60" s="2">
        <v>0</v>
      </c>
      <c r="K60" s="2">
        <v>74.930000000000291</v>
      </c>
      <c r="L60" s="132">
        <v>0</v>
      </c>
      <c r="M60" s="2">
        <v>74.930000000000291</v>
      </c>
      <c r="N60">
        <v>0</v>
      </c>
      <c r="O60" t="s">
        <v>1354</v>
      </c>
      <c r="P60" s="132">
        <v>2.0661157024793389E-2</v>
      </c>
      <c r="Q60" s="132">
        <v>-6.9999999999999999E-4</v>
      </c>
      <c r="W60" s="655"/>
      <c r="X60" s="885"/>
      <c r="Y60" s="885"/>
      <c r="Z60" s="885"/>
    </row>
    <row r="61" spans="1:33" ht="21.95" customHeight="1" x14ac:dyDescent="0.25">
      <c r="A61" s="50"/>
      <c r="B61" s="50"/>
      <c r="C61" s="51"/>
      <c r="D61"/>
      <c r="E61" s="22" t="s">
        <v>1321</v>
      </c>
      <c r="F61" s="2">
        <v>124.61</v>
      </c>
      <c r="G61" s="2">
        <v>124.61</v>
      </c>
      <c r="H61">
        <v>0</v>
      </c>
      <c r="I61" s="2">
        <v>0</v>
      </c>
      <c r="J61" s="2">
        <v>0</v>
      </c>
      <c r="K61" s="2">
        <v>94.199999999999818</v>
      </c>
      <c r="L61" s="132">
        <v>0</v>
      </c>
      <c r="M61" s="2">
        <v>94.199999999999818</v>
      </c>
      <c r="N61">
        <v>0</v>
      </c>
      <c r="O61" t="s">
        <v>1339</v>
      </c>
      <c r="P61" s="132">
        <v>7.0620335446593373E-3</v>
      </c>
      <c r="Q61" s="132">
        <v>3.9100000000000003E-2</v>
      </c>
      <c r="R61" s="2">
        <v>28.320454545454542</v>
      </c>
      <c r="T61" s="48"/>
      <c r="W61" s="655"/>
      <c r="X61" s="885"/>
      <c r="Y61" s="885"/>
    </row>
    <row r="62" spans="1:33" ht="21.95" customHeight="1" x14ac:dyDescent="0.25">
      <c r="A62" s="50"/>
      <c r="B62" s="50"/>
      <c r="C62" s="51"/>
      <c r="D62"/>
      <c r="E62" s="22" t="s">
        <v>46</v>
      </c>
      <c r="F62" s="2">
        <v>12.44</v>
      </c>
      <c r="G62" s="2">
        <v>12.44</v>
      </c>
      <c r="H62">
        <v>0</v>
      </c>
      <c r="I62" s="2">
        <v>0</v>
      </c>
      <c r="J62" s="2">
        <v>0</v>
      </c>
      <c r="K62" s="2">
        <v>470.39999999999964</v>
      </c>
      <c r="L62" s="132">
        <v>0</v>
      </c>
      <c r="M62" s="2">
        <v>470.39999999999964</v>
      </c>
      <c r="N62">
        <v>0</v>
      </c>
      <c r="O62" t="s">
        <v>1372</v>
      </c>
      <c r="P62" s="132">
        <v>2.0096463022508039E-2</v>
      </c>
      <c r="Q62" s="132">
        <v>4.7E-2</v>
      </c>
      <c r="R62" s="2">
        <v>9.2148148148148135</v>
      </c>
      <c r="S62" s="29">
        <v>43461</v>
      </c>
      <c r="W62" s="655"/>
      <c r="X62" s="885"/>
      <c r="Y62" s="885"/>
    </row>
    <row r="63" spans="1:33" ht="21.95" customHeight="1" x14ac:dyDescent="0.25">
      <c r="A63" s="50"/>
      <c r="B63" s="50"/>
      <c r="C63" s="51"/>
      <c r="D63"/>
      <c r="E63" s="22" t="s">
        <v>1016</v>
      </c>
      <c r="F63" s="2">
        <v>60.21</v>
      </c>
      <c r="G63" s="2">
        <v>60.21</v>
      </c>
      <c r="H63">
        <v>0</v>
      </c>
      <c r="I63" s="2">
        <v>0</v>
      </c>
      <c r="J63" s="2">
        <v>0</v>
      </c>
      <c r="K63" s="2">
        <v>458.44000000000051</v>
      </c>
      <c r="L63" s="132">
        <v>0</v>
      </c>
      <c r="M63" s="2">
        <v>458.44000000000051</v>
      </c>
      <c r="N63">
        <v>0</v>
      </c>
      <c r="P63" s="132">
        <v>2.4912805181863479E-2</v>
      </c>
      <c r="Q63" s="132">
        <v>4.1999999999999997E-3</v>
      </c>
      <c r="T63" s="48"/>
      <c r="W63" s="655"/>
      <c r="X63" s="885"/>
      <c r="Y63" s="885"/>
    </row>
    <row r="64" spans="1:33" ht="21.95" customHeight="1" x14ac:dyDescent="0.25">
      <c r="A64" s="50"/>
      <c r="B64" s="50"/>
      <c r="C64" s="51"/>
      <c r="D64"/>
      <c r="E64" s="22" t="s">
        <v>194</v>
      </c>
      <c r="F64" s="2">
        <v>8.9600000000000009</v>
      </c>
      <c r="G64" s="2">
        <v>8.9600000000000009</v>
      </c>
      <c r="H64">
        <v>0</v>
      </c>
      <c r="I64" s="2">
        <v>0</v>
      </c>
      <c r="J64" s="2">
        <v>0</v>
      </c>
      <c r="K64" s="2">
        <v>0</v>
      </c>
      <c r="L64" s="132">
        <v>0</v>
      </c>
      <c r="M64" s="2">
        <v>495.20999999999913</v>
      </c>
      <c r="N64">
        <v>0</v>
      </c>
      <c r="P64" s="132">
        <v>5.1499999999999997E-2</v>
      </c>
      <c r="Q64" s="132">
        <v>-2.0500000000000001E-2</v>
      </c>
      <c r="W64" s="655"/>
      <c r="X64" s="885"/>
      <c r="Y64" s="885"/>
    </row>
    <row r="65" spans="1:33" ht="21.95" customHeight="1" x14ac:dyDescent="0.25">
      <c r="A65" s="51"/>
      <c r="B65" s="51"/>
      <c r="C65" s="51"/>
      <c r="D65"/>
      <c r="E65" s="22" t="s">
        <v>264</v>
      </c>
      <c r="F65" s="2">
        <v>131.36000000000001</v>
      </c>
      <c r="G65" s="2">
        <v>131.36000000000001</v>
      </c>
      <c r="H65">
        <v>0</v>
      </c>
      <c r="I65" s="2">
        <v>0</v>
      </c>
      <c r="J65" s="2">
        <v>0</v>
      </c>
      <c r="K65" s="2">
        <v>765.82999999999993</v>
      </c>
      <c r="L65" s="132">
        <v>0</v>
      </c>
      <c r="M65" s="2">
        <v>920.60999999999967</v>
      </c>
      <c r="N65">
        <v>0</v>
      </c>
      <c r="P65" s="132">
        <v>2.5700000000000001E-2</v>
      </c>
      <c r="Q65" s="132">
        <v>1.49E-2</v>
      </c>
      <c r="R65" s="2">
        <v>16.177339901477836</v>
      </c>
      <c r="T65" s="48"/>
      <c r="W65" s="655"/>
      <c r="X65" s="885"/>
      <c r="Y65" s="885"/>
      <c r="AC65"/>
      <c r="AD65"/>
      <c r="AE65"/>
      <c r="AF65"/>
      <c r="AG65"/>
    </row>
    <row r="66" spans="1:33" ht="21.95" customHeight="1" x14ac:dyDescent="0.25">
      <c r="A66" s="50"/>
      <c r="B66" s="50"/>
      <c r="C66" s="51"/>
      <c r="D66"/>
      <c r="E66" s="22" t="s">
        <v>671</v>
      </c>
      <c r="F66" s="2">
        <v>322.02999999999997</v>
      </c>
      <c r="G66" s="2">
        <v>322.02999999999997</v>
      </c>
      <c r="H66">
        <v>0</v>
      </c>
      <c r="I66" s="2">
        <v>0</v>
      </c>
      <c r="J66" s="2">
        <v>0</v>
      </c>
      <c r="K66" s="2">
        <v>4854.3499999999767</v>
      </c>
      <c r="L66" s="132">
        <v>0</v>
      </c>
      <c r="M66" s="2">
        <v>5079.1199999999772</v>
      </c>
      <c r="N66">
        <v>0</v>
      </c>
      <c r="O66" t="s">
        <v>1132</v>
      </c>
      <c r="P66" s="132">
        <v>0</v>
      </c>
      <c r="Q66" s="132">
        <v>2.2499999999999999E-2</v>
      </c>
      <c r="R66" s="2">
        <v>32.88705065359477</v>
      </c>
      <c r="S66" s="29">
        <v>43324</v>
      </c>
      <c r="V66" s="2"/>
      <c r="W66" s="2"/>
      <c r="X66" s="885"/>
      <c r="Y66" s="885"/>
      <c r="AC66"/>
      <c r="AD66"/>
      <c r="AE66" s="2"/>
      <c r="AF66"/>
      <c r="AG66"/>
    </row>
    <row r="67" spans="1:33" ht="21.95" customHeight="1" x14ac:dyDescent="0.25">
      <c r="A67" s="50"/>
      <c r="B67" s="51"/>
      <c r="C67" s="51"/>
      <c r="D67"/>
      <c r="E67" s="22" t="s">
        <v>932</v>
      </c>
      <c r="F67" s="2">
        <v>43.18</v>
      </c>
      <c r="G67" s="2">
        <v>43.18</v>
      </c>
      <c r="H67">
        <v>0</v>
      </c>
      <c r="I67" s="2">
        <v>0</v>
      </c>
      <c r="J67" s="2">
        <v>0</v>
      </c>
      <c r="K67" s="2">
        <v>1966.5599999999977</v>
      </c>
      <c r="L67" s="132">
        <v>0</v>
      </c>
      <c r="M67" s="2">
        <v>1966.5599999999977</v>
      </c>
      <c r="N67">
        <v>0</v>
      </c>
      <c r="O67" t="s">
        <v>1361</v>
      </c>
      <c r="P67" s="132">
        <v>1.7600741083835109E-2</v>
      </c>
      <c r="Q67" s="132">
        <v>1.11E-2</v>
      </c>
      <c r="R67" s="2">
        <v>17.271999999999998</v>
      </c>
      <c r="S67" s="29">
        <v>43366</v>
      </c>
      <c r="T67" s="48"/>
      <c r="W67" s="655"/>
      <c r="X67" s="885"/>
      <c r="Y67" s="885"/>
    </row>
    <row r="68" spans="1:33" ht="21.95" customHeight="1" x14ac:dyDescent="0.25">
      <c r="A68" s="50"/>
      <c r="B68" s="50"/>
      <c r="C68" s="51"/>
      <c r="D68"/>
      <c r="E68" s="22" t="s">
        <v>933</v>
      </c>
      <c r="F68" s="2">
        <v>41.05</v>
      </c>
      <c r="G68" s="2">
        <v>41.05</v>
      </c>
      <c r="H68">
        <v>0</v>
      </c>
      <c r="I68" s="2">
        <v>0</v>
      </c>
      <c r="J68" s="2">
        <v>0</v>
      </c>
      <c r="K68" s="2">
        <v>500.88000000000011</v>
      </c>
      <c r="L68" s="132">
        <v>0</v>
      </c>
      <c r="M68" s="2">
        <v>500.88000000000011</v>
      </c>
      <c r="N68">
        <v>0</v>
      </c>
      <c r="P68" s="132">
        <v>1.5590742996345922E-2</v>
      </c>
      <c r="Q68" s="132">
        <v>6.7000000000000002E-3</v>
      </c>
      <c r="R68" s="2">
        <v>5.5623306233062326</v>
      </c>
      <c r="T68" s="48"/>
      <c r="W68" s="655"/>
      <c r="X68" s="885"/>
      <c r="Y68" s="885"/>
    </row>
    <row r="69" spans="1:33" ht="21.95" customHeight="1" x14ac:dyDescent="0.25">
      <c r="A69" s="50"/>
      <c r="B69" s="50"/>
      <c r="C69" s="51"/>
      <c r="D69"/>
      <c r="E69" s="22" t="s">
        <v>17</v>
      </c>
      <c r="F69" s="2">
        <v>0</v>
      </c>
      <c r="G69" s="2">
        <v>0</v>
      </c>
      <c r="H69">
        <v>0</v>
      </c>
      <c r="I69" s="2">
        <v>0</v>
      </c>
      <c r="J69" s="2">
        <v>0</v>
      </c>
      <c r="K69" s="2">
        <v>-20818.210000000079</v>
      </c>
      <c r="M69" s="2">
        <v>-20818.210000000079</v>
      </c>
      <c r="N69">
        <v>0</v>
      </c>
      <c r="P69" s="132">
        <v>0</v>
      </c>
      <c r="Q69" s="132">
        <v>0</v>
      </c>
      <c r="W69" s="655"/>
      <c r="X69" s="885"/>
      <c r="Y69" s="885"/>
    </row>
    <row r="70" spans="1:33" ht="21.95" customHeight="1" x14ac:dyDescent="0.25">
      <c r="A70" s="50"/>
      <c r="B70" s="50"/>
      <c r="C70" s="51"/>
      <c r="D70"/>
      <c r="E70" s="22" t="s">
        <v>892</v>
      </c>
      <c r="F70" s="2">
        <v>258.88</v>
      </c>
      <c r="G70" s="2">
        <v>258.88</v>
      </c>
      <c r="H70">
        <v>0</v>
      </c>
      <c r="I70" s="2">
        <v>0</v>
      </c>
      <c r="J70" s="2">
        <v>0</v>
      </c>
      <c r="K70" s="2">
        <v>423.00000000000364</v>
      </c>
      <c r="L70" s="132">
        <v>0</v>
      </c>
      <c r="M70" s="2">
        <v>423.00000000000364</v>
      </c>
      <c r="N70">
        <v>0</v>
      </c>
      <c r="P70" s="132">
        <v>1.9900000000000001E-2</v>
      </c>
      <c r="Q70" s="132">
        <v>1.18E-2</v>
      </c>
      <c r="R70" s="2">
        <v>16.34</v>
      </c>
      <c r="W70" s="655"/>
      <c r="X70" s="885"/>
      <c r="Y70" s="885"/>
    </row>
    <row r="71" spans="1:33" ht="21.95" customHeight="1" x14ac:dyDescent="0.25">
      <c r="A71" s="50"/>
      <c r="B71" s="51"/>
      <c r="C71" s="51"/>
      <c r="D71"/>
      <c r="E71" s="22" t="s">
        <v>300</v>
      </c>
      <c r="F71" s="2">
        <v>219.34</v>
      </c>
      <c r="G71" s="2">
        <v>219.34</v>
      </c>
      <c r="H71">
        <v>0</v>
      </c>
      <c r="I71" s="2">
        <v>0</v>
      </c>
      <c r="J71" s="2">
        <v>0</v>
      </c>
      <c r="K71" s="2">
        <v>0</v>
      </c>
      <c r="L71" s="132">
        <v>0</v>
      </c>
      <c r="M71" s="2">
        <v>720.56000000000131</v>
      </c>
      <c r="N71">
        <v>0</v>
      </c>
      <c r="P71" s="132">
        <v>0</v>
      </c>
      <c r="Q71" s="132">
        <v>1.83E-2</v>
      </c>
      <c r="W71" s="655"/>
      <c r="X71" s="885"/>
      <c r="Y71" s="885"/>
    </row>
    <row r="72" spans="1:33" ht="21.95" customHeight="1" x14ac:dyDescent="0.25">
      <c r="A72" s="50"/>
      <c r="B72" s="50"/>
      <c r="C72" s="51"/>
      <c r="D72"/>
      <c r="E72" s="22" t="s">
        <v>668</v>
      </c>
      <c r="F72" s="2">
        <v>51.39</v>
      </c>
      <c r="G72" s="2">
        <v>51.39</v>
      </c>
      <c r="H72">
        <v>0</v>
      </c>
      <c r="I72" s="2">
        <v>0</v>
      </c>
      <c r="J72" s="2">
        <v>0</v>
      </c>
      <c r="K72" s="2">
        <v>0</v>
      </c>
      <c r="L72" s="132">
        <v>0</v>
      </c>
      <c r="M72" s="2">
        <v>329.55999999999949</v>
      </c>
      <c r="N72">
        <v>0</v>
      </c>
      <c r="P72" s="132">
        <v>1.78E-2</v>
      </c>
      <c r="Q72" s="132">
        <v>2.1499999999999998E-2</v>
      </c>
      <c r="T72" s="48"/>
      <c r="W72" s="655"/>
      <c r="X72" s="885"/>
      <c r="Y72" s="885"/>
      <c r="AC72"/>
      <c r="AD72"/>
      <c r="AE72"/>
      <c r="AF72"/>
      <c r="AG72"/>
    </row>
    <row r="73" spans="1:33" ht="21.95" customHeight="1" x14ac:dyDescent="0.25">
      <c r="A73" s="50"/>
      <c r="B73" s="51"/>
      <c r="C73" s="51"/>
      <c r="D73"/>
      <c r="E73" s="22" t="s">
        <v>711</v>
      </c>
      <c r="F73" s="2">
        <v>50.48</v>
      </c>
      <c r="G73" s="2">
        <v>50.48</v>
      </c>
      <c r="H73">
        <v>0</v>
      </c>
      <c r="I73" s="2">
        <v>0</v>
      </c>
      <c r="J73" s="2">
        <v>0</v>
      </c>
      <c r="K73" s="2">
        <v>2113.4099999999889</v>
      </c>
      <c r="L73" s="132">
        <v>0</v>
      </c>
      <c r="M73" s="2">
        <v>2113.4099999999889</v>
      </c>
      <c r="N73">
        <v>0</v>
      </c>
      <c r="P73" s="132">
        <v>3.1695721077654518E-2</v>
      </c>
      <c r="Q73" s="132">
        <v>4.1000000000000003E-3</v>
      </c>
      <c r="R73" s="2">
        <v>8.4485355648535556</v>
      </c>
      <c r="S73" s="29">
        <v>43317</v>
      </c>
      <c r="T73" s="48"/>
      <c r="W73" s="655"/>
      <c r="X73" s="885"/>
      <c r="Y73" s="885"/>
    </row>
    <row r="74" spans="1:33" ht="21.95" customHeight="1" x14ac:dyDescent="0.25">
      <c r="A74" s="50"/>
      <c r="B74" s="50"/>
      <c r="C74" s="50"/>
      <c r="D74"/>
      <c r="E74" s="22" t="s">
        <v>920</v>
      </c>
      <c r="F74" s="2">
        <v>38.799999999999997</v>
      </c>
      <c r="G74" s="2">
        <v>38.799999999999997</v>
      </c>
      <c r="H74">
        <v>0</v>
      </c>
      <c r="I74" s="2">
        <v>0</v>
      </c>
      <c r="J74" s="2">
        <v>0</v>
      </c>
      <c r="K74" s="2">
        <v>2227.6699999999946</v>
      </c>
      <c r="L74" s="132">
        <v>0</v>
      </c>
      <c r="M74" s="2">
        <v>2227.6699999999946</v>
      </c>
      <c r="N74">
        <v>0</v>
      </c>
      <c r="O74" t="s">
        <v>1251</v>
      </c>
      <c r="P74" s="132">
        <v>3.5567010309278349E-2</v>
      </c>
      <c r="Q74" s="132">
        <v>1.7600000000000001E-2</v>
      </c>
      <c r="R74" s="2">
        <v>8.8181818181818166</v>
      </c>
      <c r="S74" s="29">
        <v>43314</v>
      </c>
      <c r="T74" s="48"/>
      <c r="W74" s="655"/>
      <c r="X74" s="885"/>
      <c r="Y74" s="885"/>
      <c r="AC74"/>
      <c r="AD74"/>
      <c r="AE74"/>
      <c r="AF74"/>
      <c r="AG74"/>
    </row>
    <row r="75" spans="1:33" ht="21.95" customHeight="1" x14ac:dyDescent="0.25">
      <c r="A75" s="50"/>
      <c r="B75" s="50"/>
      <c r="C75" s="50"/>
      <c r="D75"/>
      <c r="E75" s="22" t="s">
        <v>55</v>
      </c>
      <c r="F75" s="2">
        <v>63.14</v>
      </c>
      <c r="G75" s="2">
        <v>63.14</v>
      </c>
      <c r="H75">
        <v>0</v>
      </c>
      <c r="I75" s="2">
        <v>0</v>
      </c>
      <c r="J75" s="2">
        <v>0</v>
      </c>
      <c r="K75" s="2">
        <v>113.94999999999982</v>
      </c>
      <c r="L75" s="132">
        <v>0</v>
      </c>
      <c r="M75" s="2">
        <v>924.07999999998992</v>
      </c>
      <c r="N75">
        <v>0</v>
      </c>
      <c r="O75" t="s">
        <v>1169</v>
      </c>
      <c r="P75" s="132">
        <v>3.2942667089008552E-2</v>
      </c>
      <c r="Q75" s="132">
        <v>1.0800000000000001E-2</v>
      </c>
      <c r="R75" s="2">
        <v>9.7739938080495357</v>
      </c>
      <c r="T75" s="48"/>
    </row>
    <row r="76" spans="1:33" ht="21.95" customHeight="1" x14ac:dyDescent="0.25">
      <c r="A76" s="50"/>
      <c r="B76" s="50"/>
      <c r="C76" s="51"/>
      <c r="D76"/>
      <c r="E76" s="22" t="s">
        <v>824</v>
      </c>
      <c r="F76" s="2">
        <v>114.37</v>
      </c>
      <c r="G76" s="2">
        <v>114.37</v>
      </c>
      <c r="H76">
        <v>0</v>
      </c>
      <c r="I76" s="2">
        <v>0</v>
      </c>
      <c r="J76" s="2">
        <v>0</v>
      </c>
      <c r="K76" s="2">
        <v>1468.9799999999996</v>
      </c>
      <c r="L76" s="132">
        <v>0</v>
      </c>
      <c r="M76" s="2">
        <v>1468.9799999999996</v>
      </c>
      <c r="N76">
        <v>0</v>
      </c>
      <c r="O76" t="s">
        <v>1370</v>
      </c>
      <c r="P76" s="132">
        <v>1.9935297717933023E-2</v>
      </c>
      <c r="Q76" s="132">
        <v>2.5100000000000001E-2</v>
      </c>
      <c r="R76" s="2">
        <v>24.02731092436975</v>
      </c>
      <c r="W76" s="655"/>
      <c r="X76" s="885"/>
      <c r="Y76" s="885"/>
      <c r="AC76"/>
      <c r="AD76"/>
      <c r="AE76"/>
      <c r="AF76"/>
      <c r="AG76"/>
    </row>
    <row r="77" spans="1:33" ht="21.95" customHeight="1" x14ac:dyDescent="0.25">
      <c r="A77" s="50"/>
      <c r="B77" s="50"/>
      <c r="C77" s="51"/>
      <c r="D77"/>
      <c r="E77" s="22" t="s">
        <v>193</v>
      </c>
      <c r="F77" s="2">
        <v>22.66</v>
      </c>
      <c r="G77" s="2">
        <v>22.66</v>
      </c>
      <c r="H77">
        <v>0</v>
      </c>
      <c r="I77" s="2">
        <v>0</v>
      </c>
      <c r="J77" s="2">
        <v>0</v>
      </c>
      <c r="K77" s="2">
        <v>0</v>
      </c>
      <c r="L77" s="132">
        <v>0</v>
      </c>
      <c r="M77" s="2">
        <v>7328.5800000000963</v>
      </c>
      <c r="N77">
        <v>0</v>
      </c>
      <c r="P77" s="132">
        <v>2.4713150926743161E-2</v>
      </c>
      <c r="Q77" s="132">
        <v>7.2700000000000001E-2</v>
      </c>
      <c r="R77" s="2">
        <v>10.920481927710842</v>
      </c>
      <c r="S77" s="29">
        <v>43358</v>
      </c>
      <c r="T77" s="48"/>
      <c r="W77" s="655"/>
      <c r="X77" s="885"/>
      <c r="Y77" s="885"/>
      <c r="Z77" s="885"/>
    </row>
    <row r="78" spans="1:33" ht="21.95" customHeight="1" x14ac:dyDescent="0.25">
      <c r="A78" s="50"/>
      <c r="B78" s="51"/>
      <c r="C78" s="51"/>
      <c r="D78"/>
      <c r="E78" s="22" t="s">
        <v>919</v>
      </c>
      <c r="F78" s="2">
        <v>254.84</v>
      </c>
      <c r="G78" s="2">
        <v>254.84</v>
      </c>
      <c r="H78">
        <v>0</v>
      </c>
      <c r="I78" s="2">
        <v>0</v>
      </c>
      <c r="J78" s="2">
        <v>0</v>
      </c>
      <c r="K78" s="2">
        <v>725.41999999999462</v>
      </c>
      <c r="L78" s="132">
        <v>0</v>
      </c>
      <c r="M78" s="2">
        <v>725.41999999999462</v>
      </c>
      <c r="N78">
        <v>0</v>
      </c>
      <c r="O78" t="s">
        <v>1369</v>
      </c>
      <c r="P78" s="132">
        <v>7.5341390676502903E-3</v>
      </c>
      <c r="Q78" s="132">
        <v>1.12E-2</v>
      </c>
      <c r="R78" s="2">
        <v>29.563805104408356</v>
      </c>
      <c r="S78" s="29">
        <v>43426</v>
      </c>
      <c r="W78" s="655"/>
      <c r="X78" s="885"/>
      <c r="Y78" s="885"/>
      <c r="Z78" s="885"/>
    </row>
    <row r="79" spans="1:33" ht="21.95" customHeight="1" x14ac:dyDescent="0.25">
      <c r="A79" s="51"/>
      <c r="B79" s="51"/>
      <c r="C79" s="51"/>
      <c r="D79"/>
      <c r="E79" s="22" t="s">
        <v>897</v>
      </c>
      <c r="F79" s="2">
        <v>91.67</v>
      </c>
      <c r="G79" s="2">
        <v>91.67</v>
      </c>
      <c r="H79">
        <v>0</v>
      </c>
      <c r="I79" s="2">
        <v>0</v>
      </c>
      <c r="J79" s="2">
        <v>0</v>
      </c>
      <c r="K79" s="2">
        <v>870.23999999999796</v>
      </c>
      <c r="L79" s="132">
        <v>0</v>
      </c>
      <c r="M79" s="2">
        <v>870.23999999999796</v>
      </c>
      <c r="N79">
        <v>0</v>
      </c>
      <c r="P79" s="132">
        <v>1.0472346460128722E-2</v>
      </c>
      <c r="Q79" s="132">
        <v>1.18E-2</v>
      </c>
      <c r="R79" s="2">
        <v>25.822535211267606</v>
      </c>
      <c r="T79" s="48"/>
      <c r="W79" s="655"/>
      <c r="X79" s="885"/>
      <c r="Y79" s="885"/>
    </row>
    <row r="80" spans="1:33" ht="21.95" customHeight="1" x14ac:dyDescent="0.25">
      <c r="A80" s="51"/>
      <c r="B80" s="50"/>
      <c r="C80" s="51"/>
      <c r="D80"/>
      <c r="E80" s="22" t="s">
        <v>192</v>
      </c>
      <c r="F80" s="2">
        <v>80.28</v>
      </c>
      <c r="G80" s="2">
        <v>80.28</v>
      </c>
      <c r="H80">
        <v>0</v>
      </c>
      <c r="I80" s="2">
        <v>0</v>
      </c>
      <c r="J80" s="2">
        <v>0</v>
      </c>
      <c r="K80" s="2">
        <v>0</v>
      </c>
      <c r="L80" s="132">
        <v>0</v>
      </c>
      <c r="M80" s="2">
        <v>785.90999999999985</v>
      </c>
      <c r="N80">
        <v>0</v>
      </c>
      <c r="P80" s="132">
        <v>1.29E-2</v>
      </c>
      <c r="Q80" s="132">
        <v>1.12E-2</v>
      </c>
      <c r="W80" s="655"/>
      <c r="X80" s="885"/>
      <c r="Y80" s="885"/>
    </row>
    <row r="81" spans="1:33" ht="21.95" customHeight="1" x14ac:dyDescent="0.25">
      <c r="A81" s="50"/>
      <c r="B81" s="50"/>
      <c r="C81" s="51"/>
      <c r="D81"/>
      <c r="E81" s="22" t="s">
        <v>22</v>
      </c>
      <c r="F81" s="2">
        <v>59.82</v>
      </c>
      <c r="G81" s="2">
        <v>59.82</v>
      </c>
      <c r="H81">
        <v>0</v>
      </c>
      <c r="I81" s="2">
        <v>0</v>
      </c>
      <c r="J81" s="2">
        <v>0</v>
      </c>
      <c r="K81" s="2">
        <v>0</v>
      </c>
      <c r="L81" s="132">
        <v>0</v>
      </c>
      <c r="M81" s="2">
        <v>3178.8000000000466</v>
      </c>
      <c r="N81">
        <v>0</v>
      </c>
      <c r="P81" s="132">
        <v>2.07E-2</v>
      </c>
      <c r="Q81" s="132">
        <v>3.0000000000000001E-3</v>
      </c>
      <c r="W81" s="655"/>
      <c r="X81" s="885"/>
      <c r="Y81" s="885"/>
      <c r="Z81" s="885"/>
    </row>
    <row r="82" spans="1:33" ht="21.95" customHeight="1" x14ac:dyDescent="0.25">
      <c r="A82" s="50"/>
      <c r="B82" s="50"/>
      <c r="C82" s="51"/>
      <c r="D82"/>
      <c r="E82" s="22" t="s">
        <v>200</v>
      </c>
      <c r="F82" s="2">
        <v>18.53</v>
      </c>
      <c r="G82" s="2">
        <v>18.53</v>
      </c>
      <c r="H82">
        <v>0</v>
      </c>
      <c r="I82" s="2">
        <v>0</v>
      </c>
      <c r="J82" s="2">
        <v>0</v>
      </c>
      <c r="K82" s="2">
        <v>0</v>
      </c>
      <c r="L82" s="132">
        <v>0</v>
      </c>
      <c r="M82" s="2">
        <v>555.54</v>
      </c>
      <c r="N82">
        <v>0</v>
      </c>
      <c r="P82" s="132">
        <v>0</v>
      </c>
      <c r="Q82" s="132">
        <v>4.7999999999999996E-3</v>
      </c>
      <c r="W82" s="655"/>
      <c r="X82" s="885"/>
      <c r="Y82" s="885"/>
    </row>
    <row r="83" spans="1:33" ht="21.95" customHeight="1" x14ac:dyDescent="0.25">
      <c r="A83" s="50"/>
      <c r="B83" s="50"/>
      <c r="C83" s="51"/>
      <c r="D83"/>
      <c r="E83" s="22" t="s">
        <v>219</v>
      </c>
      <c r="F83" s="2">
        <v>51.55</v>
      </c>
      <c r="G83" s="2">
        <v>51.55</v>
      </c>
      <c r="H83">
        <v>0</v>
      </c>
      <c r="I83" s="2">
        <v>0</v>
      </c>
      <c r="J83" s="2">
        <v>0</v>
      </c>
      <c r="K83" s="2">
        <v>0</v>
      </c>
      <c r="L83" s="132">
        <v>0</v>
      </c>
      <c r="M83" s="2">
        <v>257.64999999999964</v>
      </c>
      <c r="N83">
        <v>0</v>
      </c>
      <c r="P83" s="132">
        <v>0</v>
      </c>
      <c r="Q83" s="132">
        <v>4.4999999999999997E-3</v>
      </c>
      <c r="W83" s="655"/>
      <c r="X83" s="885"/>
      <c r="Y83" s="885"/>
    </row>
    <row r="84" spans="1:33" ht="21.95" customHeight="1" x14ac:dyDescent="0.25">
      <c r="A84" s="50"/>
      <c r="B84" s="51"/>
      <c r="C84" s="51"/>
      <c r="D84"/>
      <c r="E84" s="22" t="s">
        <v>34</v>
      </c>
      <c r="F84" s="2">
        <v>43.55</v>
      </c>
      <c r="G84" s="2">
        <v>43.55</v>
      </c>
      <c r="H84">
        <v>0</v>
      </c>
      <c r="I84" s="2">
        <v>0</v>
      </c>
      <c r="J84" s="2">
        <v>0</v>
      </c>
      <c r="K84" s="2">
        <v>0</v>
      </c>
      <c r="L84" s="132">
        <v>0</v>
      </c>
      <c r="M84" s="2">
        <v>21137.586999999941</v>
      </c>
      <c r="N84">
        <v>0</v>
      </c>
      <c r="P84" s="132">
        <v>0</v>
      </c>
      <c r="Q84" s="132">
        <v>5.1000000000000004E-3</v>
      </c>
      <c r="T84" s="48"/>
      <c r="W84" s="655"/>
      <c r="X84" s="885"/>
      <c r="Y84" s="885"/>
      <c r="Z84" s="885"/>
    </row>
    <row r="85" spans="1:33" ht="21.95" customHeight="1" x14ac:dyDescent="0.25">
      <c r="A85" s="50"/>
      <c r="B85" s="51"/>
      <c r="C85" s="51"/>
      <c r="D85"/>
      <c r="E85" s="22" t="s">
        <v>171</v>
      </c>
      <c r="F85" s="2">
        <v>38.99</v>
      </c>
      <c r="G85" s="2">
        <v>38.99</v>
      </c>
      <c r="H85">
        <v>0</v>
      </c>
      <c r="I85" s="2">
        <v>0</v>
      </c>
      <c r="J85" s="2">
        <v>0</v>
      </c>
      <c r="K85" s="2">
        <v>0</v>
      </c>
      <c r="L85" s="132">
        <v>0</v>
      </c>
      <c r="M85" s="2">
        <v>119.92000000000053</v>
      </c>
      <c r="N85">
        <v>0</v>
      </c>
      <c r="P85" s="132">
        <v>3.6400000000000002E-2</v>
      </c>
      <c r="Q85" s="132">
        <v>1.38E-2</v>
      </c>
      <c r="W85" s="655"/>
      <c r="X85" s="885"/>
      <c r="Y85" s="885"/>
      <c r="Z85" s="885"/>
      <c r="AC85"/>
      <c r="AD85"/>
      <c r="AE85"/>
      <c r="AF85"/>
      <c r="AG85"/>
    </row>
    <row r="86" spans="1:33" ht="21.95" customHeight="1" x14ac:dyDescent="0.25">
      <c r="A86" s="50"/>
      <c r="B86" s="50"/>
      <c r="C86" s="51"/>
      <c r="D86"/>
      <c r="E86" s="22" t="s">
        <v>27</v>
      </c>
      <c r="F86" s="2">
        <v>46.5</v>
      </c>
      <c r="G86" s="2">
        <v>46.5</v>
      </c>
      <c r="H86">
        <v>0</v>
      </c>
      <c r="I86" s="2">
        <v>0</v>
      </c>
      <c r="J86" s="2">
        <v>0</v>
      </c>
      <c r="K86" s="2">
        <v>0</v>
      </c>
      <c r="L86" s="132">
        <v>0</v>
      </c>
      <c r="M86" s="2">
        <v>1407.5400000000009</v>
      </c>
      <c r="N86">
        <v>0</v>
      </c>
      <c r="P86" s="132">
        <v>3.0200000000000001E-2</v>
      </c>
      <c r="Q86" s="132">
        <v>3.8999999999999998E-3</v>
      </c>
      <c r="T86" s="48"/>
      <c r="W86" s="655"/>
      <c r="X86" s="885"/>
      <c r="Y86" s="885"/>
    </row>
    <row r="87" spans="1:33" ht="21.95" customHeight="1" x14ac:dyDescent="0.25">
      <c r="A87" s="51"/>
      <c r="B87" s="51"/>
      <c r="C87" s="51"/>
      <c r="D87"/>
      <c r="E87" s="22" t="s">
        <v>42</v>
      </c>
      <c r="F87" s="2">
        <v>166.25</v>
      </c>
      <c r="G87" s="2">
        <v>166.25</v>
      </c>
      <c r="H87">
        <v>0</v>
      </c>
      <c r="I87" s="2">
        <v>0</v>
      </c>
      <c r="J87" s="2">
        <v>0</v>
      </c>
      <c r="K87" s="2">
        <v>0</v>
      </c>
      <c r="L87" s="132">
        <v>0</v>
      </c>
      <c r="M87" s="2">
        <v>128.08999999999833</v>
      </c>
      <c r="N87">
        <v>0</v>
      </c>
      <c r="P87" s="132">
        <v>2.18E-2</v>
      </c>
      <c r="Q87" s="132">
        <v>1.0500000000000001E-2</v>
      </c>
      <c r="W87" s="655"/>
      <c r="X87" s="885"/>
      <c r="Y87" s="885"/>
    </row>
    <row r="88" spans="1:33" ht="21.95" customHeight="1" x14ac:dyDescent="0.25">
      <c r="A88" s="50"/>
      <c r="B88" s="51"/>
      <c r="C88" s="51"/>
      <c r="D88"/>
      <c r="E88" s="22" t="s">
        <v>262</v>
      </c>
      <c r="F88" s="2">
        <v>50.48</v>
      </c>
      <c r="G88" s="2">
        <v>50.48</v>
      </c>
      <c r="H88">
        <v>0</v>
      </c>
      <c r="I88" s="2">
        <v>0</v>
      </c>
      <c r="J88" s="2">
        <v>0</v>
      </c>
      <c r="K88" s="2">
        <v>0</v>
      </c>
      <c r="L88" s="132">
        <v>0</v>
      </c>
      <c r="M88" s="2">
        <v>427.92000000000007</v>
      </c>
      <c r="N88">
        <v>0</v>
      </c>
      <c r="P88" s="132">
        <v>0</v>
      </c>
      <c r="Q88" s="132">
        <v>9.2999999999999992E-3</v>
      </c>
      <c r="W88" s="655"/>
      <c r="X88" s="885"/>
      <c r="Y88" s="885"/>
    </row>
    <row r="89" spans="1:33" ht="21.95" customHeight="1" x14ac:dyDescent="0.25">
      <c r="A89" s="51"/>
      <c r="B89" s="51"/>
      <c r="C89" s="51"/>
      <c r="D89"/>
      <c r="E89" s="22" t="s">
        <v>169</v>
      </c>
      <c r="F89" s="2">
        <v>76.66</v>
      </c>
      <c r="G89" s="2">
        <v>76.66</v>
      </c>
      <c r="H89">
        <v>0</v>
      </c>
      <c r="I89" s="2">
        <v>0</v>
      </c>
      <c r="J89" s="2">
        <v>0</v>
      </c>
      <c r="K89" s="2">
        <v>0</v>
      </c>
      <c r="L89" s="132">
        <v>0</v>
      </c>
      <c r="M89" s="2">
        <v>1368.9000000000015</v>
      </c>
      <c r="N89">
        <v>0</v>
      </c>
      <c r="P89" s="132">
        <v>1.14E-2</v>
      </c>
      <c r="Q89" s="132">
        <v>-3.0000000000000001E-3</v>
      </c>
      <c r="T89" s="48"/>
      <c r="W89" s="655"/>
      <c r="X89" s="885"/>
      <c r="Y89" s="885"/>
      <c r="Z89" s="885"/>
    </row>
    <row r="90" spans="1:33" ht="21.95" customHeight="1" x14ac:dyDescent="0.25">
      <c r="A90" s="50"/>
      <c r="B90" s="50"/>
      <c r="C90" s="51"/>
      <c r="D90"/>
      <c r="E90" s="22" t="s">
        <v>8</v>
      </c>
      <c r="F90" s="2">
        <v>92.48</v>
      </c>
      <c r="G90" s="2">
        <v>92.48</v>
      </c>
      <c r="H90">
        <v>0</v>
      </c>
      <c r="I90" s="2">
        <v>0</v>
      </c>
      <c r="J90" s="2">
        <v>0</v>
      </c>
      <c r="K90" s="2">
        <v>0</v>
      </c>
      <c r="L90" s="132">
        <v>0</v>
      </c>
      <c r="M90" s="2">
        <v>121.94999999999982</v>
      </c>
      <c r="N90">
        <v>0</v>
      </c>
      <c r="P90" s="132">
        <v>1.67E-2</v>
      </c>
      <c r="Q90" s="132">
        <v>7.1999999999999998E-3</v>
      </c>
      <c r="T90" s="48"/>
      <c r="W90" s="655"/>
      <c r="X90" s="885"/>
      <c r="Y90" s="885"/>
    </row>
    <row r="91" spans="1:33" ht="21.95" customHeight="1" x14ac:dyDescent="0.25">
      <c r="A91" s="50"/>
      <c r="B91" s="50"/>
      <c r="C91" s="51"/>
      <c r="D91"/>
      <c r="E91" s="22" t="s">
        <v>218</v>
      </c>
      <c r="F91" s="2">
        <v>48.18</v>
      </c>
      <c r="G91" s="2">
        <v>48.18</v>
      </c>
      <c r="H91">
        <v>0</v>
      </c>
      <c r="I91" s="2">
        <v>0</v>
      </c>
      <c r="J91" s="2">
        <v>0</v>
      </c>
      <c r="K91" s="2">
        <v>0</v>
      </c>
      <c r="L91" s="132">
        <v>0</v>
      </c>
      <c r="M91" s="2">
        <v>4376.9599999999991</v>
      </c>
      <c r="N91">
        <v>0</v>
      </c>
      <c r="O91" t="s">
        <v>1170</v>
      </c>
      <c r="P91" s="132">
        <v>4.0899999999999999E-2</v>
      </c>
      <c r="Q91" s="132">
        <v>2.69E-2</v>
      </c>
      <c r="T91" s="48"/>
      <c r="W91" s="655"/>
      <c r="X91" s="885"/>
      <c r="Y91" s="885"/>
    </row>
    <row r="92" spans="1:33" ht="21.95" customHeight="1" x14ac:dyDescent="0.25">
      <c r="A92" s="150"/>
      <c r="B92" s="50"/>
      <c r="C92" s="51"/>
      <c r="D92"/>
      <c r="E92" s="22" t="s">
        <v>332</v>
      </c>
      <c r="F92" s="2">
        <v>84.21</v>
      </c>
      <c r="G92" s="2">
        <v>84.21</v>
      </c>
      <c r="H92">
        <v>0</v>
      </c>
      <c r="I92" s="2">
        <v>0</v>
      </c>
      <c r="J92" s="2">
        <v>0</v>
      </c>
      <c r="K92" s="2">
        <v>129.92000000000007</v>
      </c>
      <c r="L92" s="132">
        <v>0</v>
      </c>
      <c r="M92" s="2">
        <v>2190.3500000000004</v>
      </c>
      <c r="N92">
        <v>0</v>
      </c>
      <c r="P92" s="132">
        <v>4.3499999999999997E-2</v>
      </c>
      <c r="Q92" s="132">
        <v>1.61E-2</v>
      </c>
      <c r="R92" s="2">
        <v>16.04</v>
      </c>
      <c r="W92" s="655"/>
      <c r="X92" s="885"/>
      <c r="Y92" s="885"/>
      <c r="Z92" s="885"/>
      <c r="AC92"/>
      <c r="AD92"/>
      <c r="AE92"/>
      <c r="AF92"/>
      <c r="AG92"/>
    </row>
    <row r="93" spans="1:33" ht="21.95" customHeight="1" x14ac:dyDescent="0.25">
      <c r="A93" s="50"/>
      <c r="B93" s="50"/>
      <c r="C93" s="51"/>
      <c r="D93"/>
      <c r="E93" s="22" t="s">
        <v>934</v>
      </c>
      <c r="F93" s="2">
        <v>185.48</v>
      </c>
      <c r="G93" s="2">
        <v>185.48</v>
      </c>
      <c r="H93">
        <v>0</v>
      </c>
      <c r="I93" s="2">
        <v>0</v>
      </c>
      <c r="J93" s="2">
        <v>0</v>
      </c>
      <c r="K93" s="2">
        <v>1372.8899999999921</v>
      </c>
      <c r="L93" s="132">
        <v>0</v>
      </c>
      <c r="M93" s="2">
        <v>1372.8899999999921</v>
      </c>
      <c r="N93">
        <v>0</v>
      </c>
      <c r="P93" s="132">
        <v>6.9010135863704983E-3</v>
      </c>
      <c r="Q93" s="132">
        <v>4.1999999999999997E-3</v>
      </c>
      <c r="R93" s="2">
        <v>19.68</v>
      </c>
      <c r="T93" s="48"/>
      <c r="W93" s="655"/>
      <c r="X93" s="885"/>
      <c r="Y93" s="885"/>
      <c r="Z93" s="885"/>
    </row>
    <row r="94" spans="1:33" ht="21.95" customHeight="1" x14ac:dyDescent="0.25">
      <c r="A94" s="50"/>
      <c r="B94" s="50"/>
      <c r="C94" s="51"/>
      <c r="D94"/>
      <c r="E94" s="22" t="s">
        <v>174</v>
      </c>
      <c r="F94" s="2">
        <v>288.85000000000002</v>
      </c>
      <c r="G94" s="2">
        <v>288.85000000000002</v>
      </c>
      <c r="H94">
        <v>0</v>
      </c>
      <c r="I94" s="2">
        <v>0</v>
      </c>
      <c r="J94" s="2">
        <v>0</v>
      </c>
      <c r="K94" s="2">
        <v>1100.2300000000032</v>
      </c>
      <c r="L94" s="132">
        <v>0</v>
      </c>
      <c r="M94" s="2">
        <v>1261.0600000000031</v>
      </c>
      <c r="N94">
        <v>0</v>
      </c>
      <c r="P94" s="132">
        <v>1.84E-2</v>
      </c>
      <c r="Q94" s="132">
        <v>8.8000000000000005E-3</v>
      </c>
      <c r="R94" s="2">
        <v>22.219230769230769</v>
      </c>
      <c r="W94" s="655"/>
      <c r="X94" s="885"/>
      <c r="Y94" s="885"/>
    </row>
    <row r="95" spans="1:33" ht="21.95" customHeight="1" x14ac:dyDescent="0.25">
      <c r="A95" s="58"/>
      <c r="B95" s="59"/>
      <c r="C95" s="58"/>
      <c r="D95"/>
      <c r="E95" s="22" t="s">
        <v>1371</v>
      </c>
      <c r="F95" s="2">
        <v>28.24</v>
      </c>
      <c r="G95" s="2">
        <v>28.24</v>
      </c>
      <c r="H95">
        <v>0</v>
      </c>
      <c r="I95" s="2">
        <v>0</v>
      </c>
      <c r="J95" s="2">
        <v>0</v>
      </c>
      <c r="K95" s="2">
        <v>0</v>
      </c>
      <c r="L95" s="132">
        <v>0</v>
      </c>
      <c r="M95" s="2">
        <v>937.36999999999534</v>
      </c>
      <c r="N95">
        <v>0</v>
      </c>
      <c r="P95" s="132">
        <v>0</v>
      </c>
      <c r="Q95" s="132">
        <v>1.9099999999999999E-2</v>
      </c>
      <c r="W95" s="655"/>
      <c r="X95" s="885"/>
      <c r="Y95" s="885"/>
      <c r="Z95" s="885"/>
    </row>
    <row r="96" spans="1:33" ht="21.95" customHeight="1" x14ac:dyDescent="0.25">
      <c r="A96" s="50"/>
      <c r="B96" s="50"/>
      <c r="C96" s="51"/>
      <c r="D96"/>
      <c r="E96" s="22" t="s">
        <v>45</v>
      </c>
      <c r="F96" s="2">
        <v>103.22</v>
      </c>
      <c r="G96" s="2">
        <v>103.22</v>
      </c>
      <c r="H96">
        <v>0</v>
      </c>
      <c r="I96" s="2">
        <v>0</v>
      </c>
      <c r="J96" s="2">
        <v>0</v>
      </c>
      <c r="K96" s="2">
        <v>0</v>
      </c>
      <c r="L96" s="132">
        <v>0</v>
      </c>
      <c r="M96" s="2">
        <v>523.61999999999898</v>
      </c>
      <c r="N96">
        <v>0</v>
      </c>
      <c r="P96" s="132">
        <v>1.67E-2</v>
      </c>
      <c r="Q96" s="132">
        <v>7.4000000000000003E-3</v>
      </c>
      <c r="T96" s="48"/>
      <c r="W96" s="655"/>
      <c r="X96" s="885"/>
      <c r="Y96" s="885"/>
    </row>
    <row r="97" spans="1:33" ht="21.95" customHeight="1" x14ac:dyDescent="0.25">
      <c r="A97" s="50"/>
      <c r="B97" s="50"/>
      <c r="C97" s="51"/>
      <c r="D97"/>
      <c r="E97" s="22" t="s">
        <v>47</v>
      </c>
      <c r="F97" s="2">
        <v>173</v>
      </c>
      <c r="G97" s="2">
        <v>173</v>
      </c>
      <c r="H97">
        <v>0</v>
      </c>
      <c r="I97" s="2">
        <v>0</v>
      </c>
      <c r="J97" s="2">
        <v>0</v>
      </c>
      <c r="K97" s="2">
        <v>0</v>
      </c>
      <c r="L97" s="132">
        <v>0</v>
      </c>
      <c r="M97" s="2">
        <v>-168.6200000000008</v>
      </c>
      <c r="N97">
        <v>0</v>
      </c>
      <c r="P97" s="132">
        <v>0</v>
      </c>
      <c r="Q97" s="132">
        <v>1.04E-2</v>
      </c>
      <c r="V97" s="2"/>
      <c r="W97" s="655"/>
      <c r="X97" s="885"/>
      <c r="Y97" s="885"/>
    </row>
    <row r="98" spans="1:33" ht="21.95" customHeight="1" x14ac:dyDescent="0.25">
      <c r="A98" s="51"/>
      <c r="B98" s="51"/>
      <c r="C98" s="51"/>
      <c r="D98"/>
      <c r="E98" s="22" t="s">
        <v>33</v>
      </c>
      <c r="F98" s="2">
        <v>273.77999999999997</v>
      </c>
      <c r="G98" s="2">
        <v>273.77999999999997</v>
      </c>
      <c r="H98">
        <v>0</v>
      </c>
      <c r="I98" s="2">
        <v>0</v>
      </c>
      <c r="J98" s="2">
        <v>0</v>
      </c>
      <c r="K98" s="2">
        <v>0</v>
      </c>
      <c r="L98" s="132">
        <v>0</v>
      </c>
      <c r="M98" s="2">
        <v>780.73999999999796</v>
      </c>
      <c r="N98">
        <v>0</v>
      </c>
      <c r="P98" s="132">
        <v>1.8599999999999998E-2</v>
      </c>
      <c r="Q98" s="132">
        <v>2.7000000000000001E-3</v>
      </c>
      <c r="T98" s="48"/>
      <c r="W98" s="655"/>
      <c r="X98" s="885"/>
      <c r="Y98" s="885"/>
    </row>
    <row r="99" spans="1:33" ht="21.95" customHeight="1" x14ac:dyDescent="0.25">
      <c r="A99" s="50"/>
      <c r="B99" s="50"/>
      <c r="C99" s="51"/>
      <c r="D99"/>
      <c r="E99" s="22" t="s">
        <v>13</v>
      </c>
      <c r="F99" s="2">
        <v>82.94</v>
      </c>
      <c r="G99" s="2">
        <v>82.94</v>
      </c>
      <c r="H99">
        <v>0</v>
      </c>
      <c r="I99" s="2">
        <v>0</v>
      </c>
      <c r="J99" s="2">
        <v>0</v>
      </c>
      <c r="K99" s="2">
        <v>0</v>
      </c>
      <c r="L99" s="132">
        <v>0</v>
      </c>
      <c r="M99" s="2">
        <v>1461.5600000000013</v>
      </c>
      <c r="N99">
        <v>0</v>
      </c>
      <c r="P99" s="132">
        <v>0</v>
      </c>
      <c r="Q99" s="132">
        <v>6.7000000000000002E-3</v>
      </c>
      <c r="W99" s="655"/>
      <c r="X99" s="885"/>
      <c r="Y99" s="885"/>
    </row>
    <row r="100" spans="1:33" ht="21.95" customHeight="1" x14ac:dyDescent="0.25">
      <c r="A100" s="50"/>
      <c r="B100" s="50"/>
      <c r="C100" s="51"/>
      <c r="D100"/>
      <c r="E100" s="22" t="s">
        <v>52</v>
      </c>
      <c r="F100" s="2">
        <v>43.19</v>
      </c>
      <c r="G100" s="2">
        <v>43.19</v>
      </c>
      <c r="H100">
        <v>0</v>
      </c>
      <c r="I100" s="2">
        <v>0</v>
      </c>
      <c r="J100" s="2">
        <v>0</v>
      </c>
      <c r="K100" s="2">
        <v>1824.2300000000032</v>
      </c>
      <c r="L100" s="132">
        <v>0</v>
      </c>
      <c r="M100" s="2">
        <v>2880.9700000000012</v>
      </c>
      <c r="N100">
        <v>0</v>
      </c>
      <c r="O100" t="s">
        <v>1368</v>
      </c>
      <c r="P100" s="132">
        <v>4.4084278768233391E-2</v>
      </c>
      <c r="Q100" s="132">
        <v>2.3599999999999999E-2</v>
      </c>
      <c r="R100" s="2">
        <v>8.8142857142857132</v>
      </c>
      <c r="S100" s="29">
        <v>43323</v>
      </c>
      <c r="W100" s="655"/>
      <c r="X100" s="885"/>
      <c r="Y100" s="885"/>
      <c r="AC100"/>
      <c r="AD100"/>
      <c r="AE100"/>
      <c r="AF100"/>
      <c r="AG100"/>
    </row>
    <row r="101" spans="1:33" ht="21.95" customHeight="1" x14ac:dyDescent="0.25">
      <c r="A101" s="50"/>
      <c r="B101" s="50"/>
      <c r="C101" s="51"/>
      <c r="D101"/>
      <c r="E101" s="22" t="s">
        <v>32</v>
      </c>
      <c r="F101" s="2">
        <v>58.04</v>
      </c>
      <c r="G101" s="2">
        <v>58.04</v>
      </c>
      <c r="H101">
        <v>0</v>
      </c>
      <c r="I101" s="2">
        <v>0</v>
      </c>
      <c r="J101" s="2">
        <v>0</v>
      </c>
      <c r="K101" s="2">
        <v>2229.1399999999994</v>
      </c>
      <c r="L101" s="132">
        <v>0</v>
      </c>
      <c r="M101" s="2">
        <v>3427.6099999999965</v>
      </c>
      <c r="N101">
        <v>0</v>
      </c>
      <c r="P101" s="132">
        <v>2.101998621640248E-2</v>
      </c>
      <c r="Q101" s="132">
        <v>-5.5999999999999999E-3</v>
      </c>
      <c r="R101" s="2">
        <v>10.504977375565611</v>
      </c>
      <c r="W101" s="655"/>
      <c r="X101" s="885"/>
      <c r="Y101" s="885"/>
      <c r="Z101" s="885"/>
    </row>
    <row r="102" spans="1:33" ht="21.95" customHeight="1" x14ac:dyDescent="0.25">
      <c r="A102" s="50"/>
      <c r="B102" s="50"/>
      <c r="C102" s="50"/>
      <c r="D102"/>
      <c r="E102" s="22" t="s">
        <v>895</v>
      </c>
      <c r="F102" s="2">
        <v>34.97</v>
      </c>
      <c r="G102" s="2">
        <v>34.97</v>
      </c>
      <c r="H102">
        <v>0</v>
      </c>
      <c r="I102" s="2">
        <v>0</v>
      </c>
      <c r="J102" s="2">
        <v>0</v>
      </c>
      <c r="K102" s="2">
        <v>3232.7200000000012</v>
      </c>
      <c r="L102" s="132">
        <v>0</v>
      </c>
      <c r="M102" s="2">
        <v>3232.7200000000012</v>
      </c>
      <c r="N102">
        <v>0</v>
      </c>
      <c r="O102" t="s">
        <v>1363</v>
      </c>
      <c r="P102" s="132">
        <v>5.7191878753217046E-2</v>
      </c>
      <c r="Q102" s="132">
        <v>2.9999999999999997E-4</v>
      </c>
      <c r="R102" s="2">
        <v>9.9914285714285711</v>
      </c>
      <c r="S102" s="29">
        <v>43429</v>
      </c>
      <c r="T102" s="48"/>
      <c r="W102" s="655"/>
      <c r="X102" s="885"/>
      <c r="Y102" s="885"/>
    </row>
    <row r="103" spans="1:33" ht="21.95" customHeight="1" x14ac:dyDescent="0.25">
      <c r="A103" s="50"/>
      <c r="B103" s="50"/>
      <c r="C103" s="51"/>
      <c r="D103"/>
      <c r="E103" s="22" t="s">
        <v>63</v>
      </c>
      <c r="F103" s="2">
        <v>135.19999999999999</v>
      </c>
      <c r="G103" s="2">
        <v>135.19999999999999</v>
      </c>
      <c r="H103">
        <v>0</v>
      </c>
      <c r="I103" s="2">
        <v>0</v>
      </c>
      <c r="J103" s="2">
        <v>0</v>
      </c>
      <c r="K103" s="2">
        <v>0</v>
      </c>
      <c r="L103" s="132">
        <v>0</v>
      </c>
      <c r="M103" s="2">
        <v>257.30999999999949</v>
      </c>
      <c r="N103">
        <v>0</v>
      </c>
      <c r="P103" s="132">
        <v>1.38E-2</v>
      </c>
      <c r="Q103" s="132">
        <v>2.1899999999999999E-2</v>
      </c>
      <c r="V103" s="2"/>
      <c r="W103" s="655"/>
      <c r="X103" s="885"/>
      <c r="Y103" s="885"/>
    </row>
    <row r="104" spans="1:33" ht="21.95" customHeight="1" x14ac:dyDescent="0.25">
      <c r="A104" s="50"/>
      <c r="B104" s="51"/>
      <c r="C104" s="51"/>
      <c r="D104"/>
      <c r="E104" s="22" t="s">
        <v>9</v>
      </c>
      <c r="F104" s="2">
        <v>0.78</v>
      </c>
      <c r="G104" s="2">
        <v>0.78</v>
      </c>
      <c r="H104">
        <v>0</v>
      </c>
      <c r="I104" s="2">
        <v>0</v>
      </c>
      <c r="J104" s="2">
        <v>0</v>
      </c>
      <c r="K104" s="2">
        <v>-8332.1133333333346</v>
      </c>
      <c r="L104" s="132">
        <v>0</v>
      </c>
      <c r="M104" s="2">
        <v>-7897.1833333333343</v>
      </c>
      <c r="N104">
        <v>0</v>
      </c>
      <c r="P104" s="132">
        <v>0.04</v>
      </c>
      <c r="Q104" s="132">
        <v>2.5899999999999999E-2</v>
      </c>
      <c r="T104" s="48"/>
      <c r="W104" s="655"/>
      <c r="X104" s="885"/>
      <c r="Y104" s="885"/>
    </row>
    <row r="105" spans="1:33" ht="21.95" customHeight="1" x14ac:dyDescent="0.25">
      <c r="A105" s="50"/>
      <c r="B105" s="50"/>
      <c r="C105" s="51"/>
      <c r="D105"/>
      <c r="E105" s="22" t="s">
        <v>1319</v>
      </c>
      <c r="F105" s="2">
        <v>80.8</v>
      </c>
      <c r="G105" s="2">
        <v>80.8</v>
      </c>
      <c r="H105">
        <v>0</v>
      </c>
      <c r="I105" s="2">
        <v>0</v>
      </c>
      <c r="J105" s="2">
        <v>0</v>
      </c>
      <c r="K105" s="2">
        <v>149.8799999999992</v>
      </c>
      <c r="L105" s="132">
        <v>0</v>
      </c>
      <c r="M105" s="2">
        <v>149.8799999999992</v>
      </c>
      <c r="N105">
        <v>0</v>
      </c>
      <c r="O105" t="s">
        <v>1374</v>
      </c>
      <c r="P105" s="132">
        <v>1.4297029702970298E-2</v>
      </c>
      <c r="Q105" s="132">
        <v>-5.0000000000000001E-3</v>
      </c>
      <c r="W105" s="655"/>
      <c r="X105" s="885"/>
      <c r="Y105" s="885"/>
      <c r="AC105"/>
      <c r="AD105"/>
      <c r="AE105"/>
      <c r="AF105"/>
      <c r="AG105"/>
    </row>
    <row r="106" spans="1:33" ht="21.95" customHeight="1" x14ac:dyDescent="0.25">
      <c r="A106" s="50"/>
      <c r="B106" s="50"/>
      <c r="C106" s="51"/>
      <c r="D106"/>
      <c r="E106" s="22" t="s">
        <v>1277</v>
      </c>
      <c r="F106" s="2">
        <v>41.89</v>
      </c>
      <c r="G106" s="2">
        <v>41.89</v>
      </c>
      <c r="H106">
        <v>0</v>
      </c>
      <c r="I106" s="2">
        <v>0</v>
      </c>
      <c r="J106" s="2">
        <v>0</v>
      </c>
      <c r="K106" s="2">
        <v>1589.75</v>
      </c>
      <c r="L106" s="132">
        <v>0</v>
      </c>
      <c r="M106" s="2">
        <v>1589.75</v>
      </c>
      <c r="N106">
        <v>0</v>
      </c>
      <c r="P106" s="132">
        <v>1.1816662687992362E-3</v>
      </c>
      <c r="Q106" s="132">
        <v>1.2999999999999999E-3</v>
      </c>
      <c r="T106" s="48"/>
      <c r="W106" s="655"/>
      <c r="X106" s="885"/>
      <c r="Y106" s="885"/>
    </row>
    <row r="107" spans="1:33" ht="21.95" customHeight="1" x14ac:dyDescent="0.25">
      <c r="A107" s="51"/>
      <c r="B107" s="150"/>
      <c r="C107" s="270"/>
      <c r="D107"/>
      <c r="E107" s="22" t="s">
        <v>54</v>
      </c>
      <c r="F107" s="2">
        <v>125.05</v>
      </c>
      <c r="G107" s="2">
        <v>125.05</v>
      </c>
      <c r="H107">
        <v>0</v>
      </c>
      <c r="I107" s="2">
        <v>0</v>
      </c>
      <c r="J107" s="2">
        <v>0</v>
      </c>
      <c r="K107" s="2">
        <v>0</v>
      </c>
      <c r="L107" s="132">
        <v>0</v>
      </c>
      <c r="M107" s="2">
        <v>114.84999999999991</v>
      </c>
      <c r="N107">
        <v>0</v>
      </c>
      <c r="P107" s="132">
        <v>2.35E-2</v>
      </c>
      <c r="Q107" s="132">
        <v>9.7999999999999997E-3</v>
      </c>
      <c r="T107" s="48"/>
      <c r="W107" s="655"/>
      <c r="X107" s="885"/>
      <c r="Y107" s="885"/>
      <c r="Z107" s="885"/>
      <c r="AC107"/>
      <c r="AD107"/>
      <c r="AE107" s="2"/>
      <c r="AF107"/>
      <c r="AG107"/>
    </row>
    <row r="108" spans="1:33" ht="21.95" customHeight="1" x14ac:dyDescent="0.25">
      <c r="A108" s="51"/>
      <c r="B108" s="51"/>
      <c r="C108" s="51"/>
      <c r="D108"/>
      <c r="E108" s="22" t="s">
        <v>51</v>
      </c>
      <c r="F108" s="2">
        <v>245.69</v>
      </c>
      <c r="G108" s="2">
        <v>245.69</v>
      </c>
      <c r="H108">
        <v>0</v>
      </c>
      <c r="I108" s="2">
        <v>0</v>
      </c>
      <c r="J108" s="2">
        <v>0</v>
      </c>
      <c r="K108" s="2">
        <v>0</v>
      </c>
      <c r="L108" s="132">
        <v>0</v>
      </c>
      <c r="M108" s="2">
        <v>176.70000000000073</v>
      </c>
      <c r="N108">
        <v>0</v>
      </c>
      <c r="P108" s="132">
        <v>1.52E-2</v>
      </c>
      <c r="Q108" s="132">
        <v>1.01E-2</v>
      </c>
      <c r="W108" s="655"/>
      <c r="X108" s="885"/>
      <c r="Y108" s="885"/>
    </row>
    <row r="109" spans="1:33" ht="21.95" customHeight="1" x14ac:dyDescent="0.25">
      <c r="A109" s="50"/>
      <c r="B109" s="50"/>
      <c r="C109" s="51"/>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W109" s="655"/>
      <c r="X109" s="885"/>
      <c r="Y109" s="885"/>
    </row>
    <row r="110" spans="1:33"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33"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8" location="AAPL!A1" display="AAPL"/>
    <hyperlink ref="E29" location="ABC!A1" display="ABC"/>
    <hyperlink ref="E30" location="BIIB!A1" display="BIIB"/>
    <hyperlink ref="E31" location="NVR!A1" display="NVR"/>
    <hyperlink ref="E32" location="SIG!A1" display="SIG"/>
    <hyperlink ref="E12" location="ABMD!A1" display="ABMD"/>
    <hyperlink ref="E33" location="AXP!A1" display="AXP"/>
    <hyperlink ref="E34" location="DG!A1" display="DG"/>
    <hyperlink ref="E35" location="PINC!A1" display="PINC"/>
    <hyperlink ref="E36" location="FOXA!A1" display="FOXA"/>
    <hyperlink ref="E37" location="AOBC!A1" display="AOBC"/>
    <hyperlink ref="E38" location="LUV!A1" display="LUV"/>
    <hyperlink ref="E39" location="CCEP!A1" display="CCEP"/>
    <hyperlink ref="E40" location="BMY!A1" display="BMY"/>
    <hyperlink ref="E41" location="GPS!A1" display="GPS"/>
    <hyperlink ref="E42" location="AKAM!A1" display="AKAM"/>
    <hyperlink ref="E43" location="ARNC!A1" display="ARNC"/>
    <hyperlink ref="E24" location="AYI!A1" display="AYI"/>
    <hyperlink ref="E27" location="CTVA!A1" display="CTVA"/>
    <hyperlink ref="E44" location="COST!A1" display="COST"/>
    <hyperlink ref="E45" location="AA!A1" display="AA"/>
    <hyperlink ref="E46" location="ADBE!A1" display="ADBE"/>
    <hyperlink ref="E47" location="AOS!A1" display="AOS"/>
    <hyperlink ref="E48" location="AAP!A1" display="AAP"/>
    <hyperlink ref="E49" location="AZO!A1" display="AZO"/>
    <hyperlink ref="E50" location="CMG!A1" display="CMG"/>
    <hyperlink ref="E16" location="CVS!A1" display="CVS"/>
    <hyperlink ref="E51" location="FDX!A1" display="FDX"/>
    <hyperlink ref="E52" location="PPC!A1" display="PPC"/>
    <hyperlink ref="E53" location="SKX!A1" display="SKX"/>
    <hyperlink ref="E54" location="EOG!A1" display="EOG"/>
    <hyperlink ref="E55" location="CCL!A1" display="CCL"/>
    <hyperlink ref="E14" location="DD!A1" display="DD"/>
    <hyperlink ref="E15" location="DOW!A1" display="DOW"/>
    <hyperlink ref="E56" location="DVN!A1" display="DVN"/>
    <hyperlink ref="E57" location="ET!A1" display="ET"/>
    <hyperlink ref="E21" location="KWEB!A1" display="KWEB"/>
    <hyperlink ref="E22" location="GE!A1" display="GE"/>
    <hyperlink ref="E58" location="XRAY!A1" display="XRAY"/>
    <hyperlink ref="E59" location="ATVI!A1" display="ATVI"/>
    <hyperlink ref="E60" location="CRI!A1" display="CRI"/>
    <hyperlink ref="E23" location="IWM!A1" display="IWM"/>
    <hyperlink ref="E61" location="PXD!A1" display="PXD"/>
    <hyperlink ref="E19" location="IPGP!A1" display="IPGP"/>
    <hyperlink ref="E62" location="SLCA!A1" display="SLCA"/>
    <hyperlink ref="E63" location="XLP!A1" display="XLP"/>
    <hyperlink ref="E64" location="F!A1" display="F"/>
    <hyperlink ref="E65" location="JNJ!A1" display="JNJ"/>
    <hyperlink ref="E66" location="ULTA!A1" display="ULTA"/>
    <hyperlink ref="E20" location="FRC!A1" display="FRC"/>
    <hyperlink ref="E67" location="CMCSA!A1" display="CMCSA"/>
    <hyperlink ref="E68" location="XEC!A1" display="XEC"/>
    <hyperlink ref="E69" location="CPN!A1" display="CPN"/>
    <hyperlink ref="E70" location="DIA!A1" display="DIA"/>
    <hyperlink ref="E71" location="EW!A1" display="EW"/>
    <hyperlink ref="E72" location="TJX!A1" display="TJX"/>
    <hyperlink ref="E73" location="WBA!A1" display="WBA"/>
    <hyperlink ref="E74" location="FL!A1" display="FL"/>
    <hyperlink ref="E75" location="GILD!A1" display="GILD"/>
    <hyperlink ref="E76" location="HAS!A1" display="HAS"/>
    <hyperlink ref="E6" location="IEMG!A1" display="IEMG"/>
    <hyperlink ref="E8" location="KHC!A1" display="KHC"/>
    <hyperlink ref="E77" location="KR!A1" display="KR"/>
    <hyperlink ref="E78" location="MLM!A1" display="MLM"/>
    <hyperlink ref="E26" location="KBWY!A1" display="KBWY"/>
    <hyperlink ref="E79" location="ICE!A1" display="ICE"/>
    <hyperlink ref="E80" location="NKE!A1" display="NKE"/>
    <hyperlink ref="E9" location="MO!A1" display="MO"/>
    <hyperlink ref="E81" location="HES!A1" display="HES"/>
    <hyperlink ref="E4" location="MOS!A1" display="MOS"/>
    <hyperlink ref="E2" location="MRO!A1" display="MRO"/>
    <hyperlink ref="E82" location="MYL!A1" display="MYL"/>
    <hyperlink ref="E83" location="VGK!A1" display="VGK"/>
    <hyperlink ref="E17" location="HSIC!A1" display="HSIC"/>
    <hyperlink ref="E84" location="MU!A1" display="MU"/>
    <hyperlink ref="E85" location="IP!A1" display="IP"/>
    <hyperlink ref="E86" location="INTC!A1" display="INTC"/>
    <hyperlink ref="E87" location="UNP!A1" display="UNP"/>
    <hyperlink ref="E88" location="NCLH!A1" display="NCLH"/>
    <hyperlink ref="E89" location="SWKS!A1" display="SWKS"/>
    <hyperlink ref="E90" location="CNI!A1" display="CNI"/>
    <hyperlink ref="E91" location="CF!A1" display="CF"/>
    <hyperlink ref="E92" location="TGT!A1" display="TGT"/>
    <hyperlink ref="E11" location="NWL!A1" display="NWL"/>
    <hyperlink ref="E93" location="QQQ!A1" display="QQQ"/>
    <hyperlink ref="E94" location="SPY!A1" display="SPY"/>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13" location="PDCO!A1" display="PDCO"/>
    <hyperlink ref="E102" location="T!A1" display="T"/>
    <hyperlink ref="E3" location="TEVA!A1" display="TEVA"/>
    <hyperlink ref="E103" location="DIS!A1" display="DIS"/>
    <hyperlink ref="E104" location="FTR!A1" display="FTR"/>
    <hyperlink ref="E25" location="STNE!A1" display="STNE"/>
    <hyperlink ref="E10" location="UVE!A1" display="UVE"/>
    <hyperlink ref="E105" location="TIF!A1" display="TIF"/>
    <hyperlink ref="E106" location="TCEHY!A1" display="TCEHY"/>
    <hyperlink ref="E107" location="UTX!A1" display="UTX"/>
    <hyperlink ref="E108" location="UNH!A1" display="UNH"/>
    <hyperlink ref="E18" location="WFC!A1" display="WFC"/>
    <hyperlink ref="E7" location="WRK!A1" display="WRK"/>
    <hyperlink ref="E109" location="XLB!A1" display="XLB"/>
    <hyperlink ref="E5"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67"/>
  <sheetViews>
    <sheetView zoomScaleNormal="100" workbookViewId="0">
      <pane ySplit="1" topLeftCell="A954" activePane="bottomLeft" state="frozen"/>
      <selection activeCell="M33" sqref="M33"/>
      <selection pane="bottomLeft" activeCell="P971" sqref="P971"/>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68114.25</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N962/(A962/365.25)</f>
        <v>8.7182292074363996E-2</v>
      </c>
      <c r="P962" s="825" t="b">
        <f t="shared" ref="P962" si="1837">L962&gt;D962</f>
        <v>1</v>
      </c>
      <c r="Q962" s="810">
        <f>COUNTIF(P$2:P962, TRUE)/(COUNTIF(P$2:P962,FALSE) + COUNTIF(P$2:P962, TRUE))</f>
        <v>0.48595213319458896</v>
      </c>
      <c r="R962" s="852">
        <v>264453.88</v>
      </c>
      <c r="S962" s="854">
        <f t="shared" ref="S962" si="1838">I962-R962</f>
        <v>18729.119999999995</v>
      </c>
      <c r="T962" s="808"/>
      <c r="U962" s="808"/>
      <c r="V962" s="810">
        <f>STDEV(D$2:D962)*SQRT(252)</f>
        <v>0.14517781290090198</v>
      </c>
      <c r="W962" s="810">
        <f>STDEV(L$2:L962)*SQRT(252)</f>
        <v>0.24290730927840837</v>
      </c>
      <c r="X962" s="809">
        <f t="shared" ref="X962" si="1839">E962/(A962/365.25)/V962</f>
        <v>0.64441945533283185</v>
      </c>
      <c r="Y962" s="809">
        <f t="shared" ref="Y962" si="1840">O962/W962</f>
        <v>0.35891176899267346</v>
      </c>
      <c r="Z962" s="815">
        <f t="shared" ref="Z962" si="1841">-(E962-N962)</f>
        <v>-2.5475011528554914E-2</v>
      </c>
    </row>
    <row r="963" spans="1:26" ht="20.100000000000001" customHeight="1" x14ac:dyDescent="0.2">
      <c r="A963" s="784">
        <f t="shared" si="1828"/>
        <v>1463</v>
      </c>
      <c r="B963" s="803">
        <v>43696</v>
      </c>
      <c r="C963" s="828">
        <v>2923.65</v>
      </c>
      <c r="D963" s="800">
        <f t="shared" ref="D963" si="1842">(C963-C962)/C962</f>
        <v>1.2105875347909861E-2</v>
      </c>
      <c r="E963" s="827">
        <f t="shared" ref="E963" si="1843">(C963-$C$2)/$C$2</f>
        <v>0.39059854264568789</v>
      </c>
      <c r="F963" s="824">
        <v>8002.81</v>
      </c>
      <c r="G963" s="800">
        <f t="shared" ref="G963" si="1844">(F963-F962)/F962</f>
        <v>1.3528385927540514E-2</v>
      </c>
      <c r="H963" s="805">
        <f t="shared" ref="H963" si="1845">(F963-F$2)/F$2</f>
        <v>0.57173635524481037</v>
      </c>
      <c r="I963" s="849">
        <v>290017.02</v>
      </c>
      <c r="J963" s="808">
        <v>210000</v>
      </c>
      <c r="K963" s="808">
        <f t="shared" ref="K963" si="1846">I963-I962-J963+J962</f>
        <v>6834.0200000000186</v>
      </c>
      <c r="L963" s="800">
        <f t="shared" ref="L963" si="1847">K963/I962</f>
        <v>2.4132875207904494E-2</v>
      </c>
      <c r="M963" s="825">
        <f t="shared" ref="M963" si="1848">I963-J963</f>
        <v>80017.020000000019</v>
      </c>
      <c r="N963" s="810">
        <f t="shared" ref="N963" si="1849">M963/J963</f>
        <v>0.38103342857142863</v>
      </c>
      <c r="O963" s="794">
        <f>N963/(A963/365.25)</f>
        <v>9.5128133824821812E-2</v>
      </c>
      <c r="P963" s="825" t="b">
        <f t="shared" ref="P963" si="1850">L963&gt;D963</f>
        <v>1</v>
      </c>
      <c r="Q963" s="810">
        <f>COUNTIF(P$2:P963, TRUE)/(COUNTIF(P$2:P963,FALSE) + COUNTIF(P$2:P963, TRUE))</f>
        <v>0.48648648648648651</v>
      </c>
      <c r="R963" s="852">
        <v>254628.24</v>
      </c>
      <c r="S963" s="854">
        <f t="shared" ref="S963" si="1851">I963-R963</f>
        <v>35388.780000000028</v>
      </c>
      <c r="T963" s="808"/>
      <c r="U963" s="808"/>
      <c r="V963" s="810">
        <f>STDEV(D$2:D963)*SQRT(252)</f>
        <v>0.14522651984110871</v>
      </c>
      <c r="W963" s="810">
        <f>STDEV(L$2:L963)*SQRT(252)</f>
        <v>0.24308525958324595</v>
      </c>
      <c r="X963" s="809">
        <f t="shared" ref="X963" si="1852">E963/(A963/365.25)/V963</f>
        <v>0.67147614253386834</v>
      </c>
      <c r="Y963" s="809">
        <f t="shared" ref="Y963" si="1853">O963/W963</f>
        <v>0.39133649645360186</v>
      </c>
      <c r="Z963" s="815">
        <f t="shared" ref="Z963" si="1854">-(E963-N963)</f>
        <v>-9.5651140742592511E-3</v>
      </c>
    </row>
    <row r="964" spans="1:26" ht="20.100000000000001" customHeight="1" x14ac:dyDescent="0.2">
      <c r="A964" s="784">
        <f t="shared" ref="A964" si="1855">B964-$B$2</f>
        <v>1464</v>
      </c>
      <c r="B964" s="803">
        <v>43697</v>
      </c>
      <c r="C964" s="828">
        <v>2900.51</v>
      </c>
      <c r="D964" s="800">
        <f t="shared" ref="D964" si="1856">(C964-C963)/C963</f>
        <v>-7.9147640791475977E-3</v>
      </c>
      <c r="E964" s="827">
        <f t="shared" ref="E964" si="1857">(C964-$C$2)/$C$2</f>
        <v>0.3795922832518408</v>
      </c>
      <c r="F964" s="824">
        <v>7948.56</v>
      </c>
      <c r="G964" s="800">
        <f t="shared" ref="G964" si="1858">(F964-F963)/F963</f>
        <v>-6.7788689222910451E-3</v>
      </c>
      <c r="H964" s="805">
        <f t="shared" ref="H964" si="1859">(F964-F$2)/F$2</f>
        <v>0.56108176051220626</v>
      </c>
      <c r="I964" s="849">
        <v>287447.59000000003</v>
      </c>
      <c r="J964" s="808">
        <v>210000</v>
      </c>
      <c r="K964" s="808">
        <f t="shared" ref="K964" si="1860">I964-I963-J964+J963</f>
        <v>-2569.429999999993</v>
      </c>
      <c r="L964" s="800">
        <f t="shared" ref="L964" si="1861">K964/I963</f>
        <v>-8.8595834823762855E-3</v>
      </c>
      <c r="M964" s="825">
        <f t="shared" ref="M964" si="1862">I964-J964</f>
        <v>77447.590000000026</v>
      </c>
      <c r="N964" s="810">
        <f t="shared" ref="N964" si="1863">M964/J964</f>
        <v>0.36879804761904772</v>
      </c>
      <c r="O964" s="794">
        <f>N964/(A964/365.25)</f>
        <v>9.2010578478727581E-2</v>
      </c>
      <c r="P964" s="825" t="b">
        <f t="shared" ref="P964" si="1864">L964&gt;D964</f>
        <v>0</v>
      </c>
      <c r="Q964" s="810">
        <f>COUNTIF(P$2:P964, TRUE)/(COUNTIF(P$2:P964,FALSE) + COUNTIF(P$2:P964, TRUE))</f>
        <v>0.48598130841121495</v>
      </c>
      <c r="R964" s="852">
        <v>260022.21</v>
      </c>
      <c r="S964" s="854">
        <f t="shared" ref="S964" si="1865">I964-R964</f>
        <v>27425.380000000034</v>
      </c>
      <c r="T964" s="808"/>
      <c r="U964" s="808"/>
      <c r="V964" s="810">
        <f>STDEV(D$2:D964)*SQRT(252)</f>
        <v>0.14521308629558402</v>
      </c>
      <c r="W964" s="810">
        <f>STDEV(L$2:L964)*SQRT(252)</f>
        <v>0.24300501842326361</v>
      </c>
      <c r="X964" s="809">
        <f t="shared" ref="X964" si="1866">E964/(A964/365.25)/V964</f>
        <v>0.65216992468796209</v>
      </c>
      <c r="Y964" s="809">
        <f t="shared" ref="Y964" si="1867">O964/W964</f>
        <v>0.37863653629763527</v>
      </c>
      <c r="Z964" s="815">
        <f t="shared" ref="Z964" si="1868">-(E964-N964)</f>
        <v>-1.0794235632793081E-2</v>
      </c>
    </row>
    <row r="965" spans="1:26" ht="20.100000000000001" customHeight="1" x14ac:dyDescent="0.2">
      <c r="A965" s="784">
        <f t="shared" ref="A965" si="1869">B965-$B$2</f>
        <v>1465</v>
      </c>
      <c r="B965" s="803">
        <v>43698</v>
      </c>
      <c r="C965" s="828">
        <v>2924.43</v>
      </c>
      <c r="D965" s="800">
        <f t="shared" ref="D965" si="1870">(C965-C964)/C964</f>
        <v>8.2468255582637592E-3</v>
      </c>
      <c r="E965" s="827">
        <f t="shared" ref="E965" si="1871">(C965-$C$2)/$C$2</f>
        <v>0.39096954015334551</v>
      </c>
      <c r="F965" s="824">
        <v>8020.2</v>
      </c>
      <c r="G965" s="800">
        <f t="shared" ref="G965" si="1872">(F965-F964)/F964</f>
        <v>9.0129532896523912E-3</v>
      </c>
      <c r="H965" s="805">
        <f t="shared" ref="H965" si="1873">(F965-F$2)/F$2</f>
        <v>0.57515171750103111</v>
      </c>
      <c r="I965" s="849">
        <v>288115.06</v>
      </c>
      <c r="J965" s="808">
        <v>210000</v>
      </c>
      <c r="K965" s="808">
        <f t="shared" ref="K965" si="1874">I965-I964-J965+J964</f>
        <v>667.46999999997206</v>
      </c>
      <c r="L965" s="800">
        <f t="shared" ref="L965" si="1875">K965/I964</f>
        <v>2.3220580837013524E-3</v>
      </c>
      <c r="M965" s="825">
        <f t="shared" ref="M965" si="1876">I965-J965</f>
        <v>78115.06</v>
      </c>
      <c r="N965" s="810">
        <f t="shared" ref="N965" si="1877">M965/J965</f>
        <v>0.37197647619047619</v>
      </c>
      <c r="O965" s="794">
        <f>N965/(A965/365.25)</f>
        <v>9.2740210190151148E-2</v>
      </c>
      <c r="P965" s="825" t="b">
        <f t="shared" ref="P965" si="1878">L965&gt;D965</f>
        <v>0</v>
      </c>
      <c r="Q965" s="810">
        <f>COUNTIF(P$2:P965, TRUE)/(COUNTIF(P$2:P965,FALSE) + COUNTIF(P$2:P965, TRUE))</f>
        <v>0.48547717842323651</v>
      </c>
      <c r="R965" s="852">
        <v>264415.68</v>
      </c>
      <c r="S965" s="854">
        <f t="shared" ref="S965" si="1879">I965-R965</f>
        <v>23699.380000000005</v>
      </c>
      <c r="T965" s="808"/>
      <c r="U965" s="808"/>
      <c r="V965" s="810">
        <f>STDEV(D$2:D965)*SQRT(252)</f>
        <v>0.14519342364182886</v>
      </c>
      <c r="W965" s="810">
        <f>STDEV(L$2:L965)*SQRT(252)</f>
        <v>0.24288068341235566</v>
      </c>
      <c r="X965" s="809">
        <f t="shared" ref="X965" si="1880">E965/(A965/365.25)/V965</f>
        <v>0.67134935720330102</v>
      </c>
      <c r="Y965" s="809">
        <f t="shared" ref="Y965" si="1881">O965/W965</f>
        <v>0.3818344418633719</v>
      </c>
      <c r="Z965" s="815">
        <f t="shared" ref="Z965" si="1882">-(E965-N965)</f>
        <v>-1.8993063962869317E-2</v>
      </c>
    </row>
    <row r="966" spans="1:26" ht="20.100000000000001" customHeight="1" x14ac:dyDescent="0.2">
      <c r="A966" s="784">
        <f t="shared" ref="A966" si="1883">B966-$B$2</f>
        <v>1467</v>
      </c>
      <c r="B966" s="803">
        <v>43700</v>
      </c>
      <c r="C966" s="828">
        <v>2847.11</v>
      </c>
      <c r="D966" s="800">
        <f t="shared" ref="D966" si="1884">(C966-C965)/C965</f>
        <v>-2.6439340315890521E-2</v>
      </c>
      <c r="E966" s="827">
        <f t="shared" ref="E966" si="1885">(C966-$C$2)/$C$2</f>
        <v>0.35419322311219348</v>
      </c>
      <c r="F966" s="824">
        <v>7751.76</v>
      </c>
      <c r="G966" s="800">
        <f t="shared" ref="G966" si="1886">(F966-F965)/F965</f>
        <v>-3.3470487020273762E-2</v>
      </c>
      <c r="H966" s="805">
        <f t="shared" ref="H966" si="1887">(F966-F$2)/F$2</f>
        <v>0.5224306223854509</v>
      </c>
      <c r="I966" s="849">
        <v>282099.93</v>
      </c>
      <c r="J966" s="808">
        <v>215000</v>
      </c>
      <c r="K966" s="808">
        <f t="shared" ref="K966" si="1888">I966-I965-J966+J965</f>
        <v>-11015.130000000005</v>
      </c>
      <c r="L966" s="800">
        <f t="shared" ref="L966" si="1889">K966/I965</f>
        <v>-3.8231705069495518E-2</v>
      </c>
      <c r="M966" s="825">
        <f t="shared" ref="M966" si="1890">I966-J966</f>
        <v>67099.929999999993</v>
      </c>
      <c r="N966" s="810">
        <f t="shared" ref="N966" si="1891">M966/J966</f>
        <v>0.31209269767441855</v>
      </c>
      <c r="O966" s="794">
        <f>N966/(A966/365.25)</f>
        <v>7.7704061230798482E-2</v>
      </c>
      <c r="P966" s="825" t="b">
        <f t="shared" ref="P966" si="1892">L966&gt;D966</f>
        <v>0</v>
      </c>
      <c r="Q966" s="810">
        <f>COUNTIF(P$2:P966, TRUE)/(COUNTIF(P$2:P966,FALSE) + COUNTIF(P$2:P966, TRUE))</f>
        <v>0.48497409326424873</v>
      </c>
      <c r="R966" s="852">
        <v>275922.55</v>
      </c>
      <c r="S966" s="854">
        <f t="shared" ref="S966" si="1893">I966-R966</f>
        <v>6177.3800000000047</v>
      </c>
      <c r="T966" s="808"/>
      <c r="U966" s="808"/>
      <c r="V966" s="810">
        <f>STDEV(D$2:D966)*SQRT(252)</f>
        <v>0.14576463822621741</v>
      </c>
      <c r="W966" s="810">
        <f>STDEV(L$2:L966)*SQRT(252)</f>
        <v>0.24355666039905371</v>
      </c>
      <c r="X966" s="809">
        <f t="shared" ref="X966" si="1894">E966/(A966/365.25)/V966</f>
        <v>0.60498997624760464</v>
      </c>
      <c r="Y966" s="809">
        <f t="shared" ref="Y966" si="1895">O966/W966</f>
        <v>0.31903895012965283</v>
      </c>
      <c r="Z966" s="815">
        <f t="shared" ref="Z966" si="1896">-(E966-N966)</f>
        <v>-4.2100525437774927E-2</v>
      </c>
    </row>
    <row r="967" spans="1:26" ht="20.100000000000001" customHeight="1" x14ac:dyDescent="0.2">
      <c r="A967" s="784">
        <f t="shared" ref="A967" si="1897">B967-$B$2</f>
        <v>1470</v>
      </c>
      <c r="B967" s="803">
        <v>43703</v>
      </c>
      <c r="C967" s="828">
        <v>2878.38</v>
      </c>
      <c r="D967" s="800">
        <f t="shared" ref="D967" si="1898">(C967-C966)/C966</f>
        <v>1.098306703991064E-2</v>
      </c>
      <c r="E967" s="827">
        <f t="shared" ref="E967" si="1899">(C967-$C$2)/$C$2</f>
        <v>0.36906641806662738</v>
      </c>
      <c r="F967" s="824">
        <v>7853.73</v>
      </c>
      <c r="G967" s="800">
        <f t="shared" ref="G967" si="1900">(F967-F966)/F966</f>
        <v>1.3154432025759227E-2</v>
      </c>
      <c r="H967" s="805">
        <f t="shared" ref="H967" si="1901">(F967-F$2)/F$2</f>
        <v>0.5424573325215547</v>
      </c>
      <c r="I967" s="849">
        <v>283114.25</v>
      </c>
      <c r="J967" s="808">
        <v>215000</v>
      </c>
      <c r="K967" s="808">
        <f t="shared" ref="K967" si="1902">I967-I966-J967+J966</f>
        <v>1014.320000000007</v>
      </c>
      <c r="L967" s="800">
        <f t="shared" ref="L967" si="1903">K967/I966</f>
        <v>3.5956052878141692E-3</v>
      </c>
      <c r="M967" s="825">
        <f t="shared" ref="M967" si="1904">I967-J967</f>
        <v>68114.25</v>
      </c>
      <c r="N967" s="810">
        <f t="shared" ref="N967" si="1905">M967/J967</f>
        <v>0.31681046511627908</v>
      </c>
      <c r="O967" s="794">
        <f>N967/(A967/365.25)</f>
        <v>7.8717702301850975E-2</v>
      </c>
      <c r="P967" s="825" t="b">
        <f t="shared" ref="P967" si="1906">L967&gt;D967</f>
        <v>0</v>
      </c>
      <c r="Q967" s="810">
        <f>COUNTIF(P$2:P967, TRUE)/(COUNTIF(P$2:P967,FALSE) + COUNTIF(P$2:P967, TRUE))</f>
        <v>0.48447204968944102</v>
      </c>
      <c r="R967" s="852">
        <v>276936.87</v>
      </c>
      <c r="S967" s="854">
        <f t="shared" ref="S967" si="1907">I967-R967</f>
        <v>6177.3800000000047</v>
      </c>
      <c r="T967" s="808"/>
      <c r="U967" s="808"/>
      <c r="V967" s="810">
        <f>STDEV(D$2:D967)*SQRT(252)</f>
        <v>0.14579018022699047</v>
      </c>
      <c r="W967" s="810">
        <f>STDEV(L$2:L967)*SQRT(252)</f>
        <v>0.24343592635772884</v>
      </c>
      <c r="X967" s="809">
        <f t="shared" ref="X967" si="1908">E967/(A967/365.25)/V967</f>
        <v>0.62899782958774686</v>
      </c>
      <c r="Y967" s="809">
        <f t="shared" ref="Y967" si="1909">O967/W967</f>
        <v>0.32336107278666582</v>
      </c>
      <c r="Z967" s="815">
        <f t="shared" ref="Z967" si="1910">-(E967-N967)</f>
        <v>-5.2255952950348294E-2</v>
      </c>
    </row>
  </sheetData>
  <conditionalFormatting sqref="L1:L2 L968: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67">
    <cfRule type="colorScale" priority="1002">
      <colorScale>
        <cfvo type="min"/>
        <cfvo type="num" val="0"/>
        <cfvo type="max"/>
        <color rgb="FFF8696B"/>
        <color rgb="FFFFEB84"/>
        <color rgb="FF63BE7B"/>
      </colorScale>
    </cfRule>
  </conditionalFormatting>
  <conditionalFormatting sqref="G3:G967">
    <cfRule type="colorScale" priority="1004">
      <colorScale>
        <cfvo type="min"/>
        <cfvo type="num" val="0"/>
        <cfvo type="max"/>
        <color rgb="FFF8696B"/>
        <color rgb="FFFFEB84"/>
        <color rgb="FF63BE7B"/>
      </colorScale>
    </cfRule>
  </conditionalFormatting>
  <conditionalFormatting sqref="L3:L967">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3" sqref="M33"/>
      <selection pane="bottomLeft" activeCell="U277" sqref="U277"/>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1405.5800000000002</v>
      </c>
      <c r="Q266" s="280"/>
      <c r="R266" s="358"/>
      <c r="S266" s="377">
        <v>43573</v>
      </c>
      <c r="T266" s="337">
        <v>15.44</v>
      </c>
    </row>
    <row r="267" spans="1:21" ht="18" customHeight="1" x14ac:dyDescent="0.25">
      <c r="M267" s="25" t="s">
        <v>129</v>
      </c>
      <c r="N267" s="139">
        <f>SUM(ACTIVE!M:M)</f>
        <v>69022.404666668313</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68114.254666668377</v>
      </c>
      <c r="Q269" s="280"/>
      <c r="R269" s="358"/>
      <c r="S269" s="377">
        <v>43616</v>
      </c>
      <c r="T269" s="337">
        <v>1.2</v>
      </c>
    </row>
    <row r="270" spans="1:21" ht="18" customHeight="1" x14ac:dyDescent="0.25">
      <c r="M270" s="25" t="s">
        <v>143</v>
      </c>
      <c r="N270" s="139">
        <f>Balance!AA2</f>
        <v>68114.25</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4.6666683774674311E-3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SUM(T207:T277)</f>
        <v>1405.5800000000002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170" priority="7">
      <formula>#REF!&gt;0</formula>
    </cfRule>
    <cfRule type="expression" dxfId="416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206.5</v>
      </c>
      <c r="X3" s="1"/>
      <c r="AB3" s="180"/>
      <c r="AE3" s="180"/>
    </row>
    <row r="4" spans="1:31" x14ac:dyDescent="0.25">
      <c r="B4" s="283"/>
      <c r="C4" s="4"/>
      <c r="D4" s="3"/>
      <c r="E4" s="3"/>
      <c r="F4" s="3"/>
      <c r="G4" s="70"/>
      <c r="H4" s="159"/>
      <c r="I4" s="3"/>
      <c r="J4" s="3"/>
      <c r="K4" s="3"/>
      <c r="L4" s="4"/>
      <c r="M4" s="4"/>
      <c r="O4" s="11" t="s">
        <v>66</v>
      </c>
      <c r="Q4" s="53">
        <v>206.5</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227.15</v>
      </c>
      <c r="Q43" s="2"/>
      <c r="T43" s="104"/>
      <c r="U43" s="285"/>
    </row>
    <row r="44" spans="2:21" x14ac:dyDescent="0.25">
      <c r="B44" s="162"/>
      <c r="C44" s="10"/>
      <c r="D44" s="39"/>
      <c r="E44" s="39"/>
      <c r="F44" s="39"/>
      <c r="G44" s="39"/>
      <c r="H44" s="177"/>
      <c r="I44" s="39"/>
      <c r="O44" s="79">
        <v>1.0900000000000001</v>
      </c>
      <c r="P44" s="79">
        <f t="shared" ref="P44:P63" si="6">O44*$Q$4</f>
        <v>225.08500000000001</v>
      </c>
      <c r="Q44" s="2"/>
      <c r="T44" s="104"/>
      <c r="U44" s="285"/>
    </row>
    <row r="45" spans="2:21" x14ac:dyDescent="0.25">
      <c r="B45" s="162"/>
      <c r="C45" s="10"/>
      <c r="D45" s="39"/>
      <c r="E45" s="39"/>
      <c r="F45" s="39"/>
      <c r="G45" s="39"/>
      <c r="H45" s="177"/>
      <c r="I45" s="39"/>
      <c r="O45" s="79">
        <v>1.08</v>
      </c>
      <c r="P45" s="79">
        <f t="shared" si="6"/>
        <v>223.02</v>
      </c>
      <c r="Q45" s="2"/>
      <c r="T45" s="104"/>
      <c r="U45" s="285"/>
    </row>
    <row r="46" spans="2:21" x14ac:dyDescent="0.25">
      <c r="B46" s="162"/>
      <c r="C46" s="10"/>
      <c r="D46" s="39"/>
      <c r="E46" s="39"/>
      <c r="F46" s="39"/>
      <c r="G46" s="39"/>
      <c r="H46" s="177"/>
      <c r="I46" s="39"/>
      <c r="O46" s="79">
        <v>1.07</v>
      </c>
      <c r="P46" s="79">
        <f t="shared" si="6"/>
        <v>220.95500000000001</v>
      </c>
      <c r="Q46" s="2"/>
      <c r="T46" s="104"/>
      <c r="U46" s="285"/>
    </row>
    <row r="47" spans="2:21" x14ac:dyDescent="0.25">
      <c r="B47" s="162"/>
      <c r="C47" s="10"/>
      <c r="D47" s="39"/>
      <c r="E47" s="39"/>
      <c r="F47" s="39"/>
      <c r="G47" s="39"/>
      <c r="H47" s="177"/>
      <c r="I47" s="39"/>
      <c r="O47" s="79">
        <v>1.06</v>
      </c>
      <c r="P47" s="79">
        <f t="shared" si="6"/>
        <v>218.89000000000001</v>
      </c>
      <c r="Q47" s="2"/>
      <c r="T47" s="104"/>
      <c r="U47" s="285"/>
    </row>
    <row r="48" spans="2:21" x14ac:dyDescent="0.25">
      <c r="O48" s="79">
        <v>1.05</v>
      </c>
      <c r="P48" s="79">
        <f t="shared" si="6"/>
        <v>216.82500000000002</v>
      </c>
      <c r="Q48" s="2"/>
      <c r="T48" s="104"/>
      <c r="U48" s="285"/>
    </row>
    <row r="49" spans="1:21" x14ac:dyDescent="0.25">
      <c r="O49" s="79">
        <v>1.04</v>
      </c>
      <c r="P49" s="79">
        <f t="shared" si="6"/>
        <v>214.76000000000002</v>
      </c>
      <c r="Q49" s="2"/>
      <c r="T49" s="104"/>
      <c r="U49" s="285"/>
    </row>
    <row r="50" spans="1:21" x14ac:dyDescent="0.25">
      <c r="O50" s="79">
        <v>1.03</v>
      </c>
      <c r="P50" s="79">
        <f t="shared" si="6"/>
        <v>212.69499999999999</v>
      </c>
      <c r="Q50" s="2"/>
      <c r="T50" s="104"/>
      <c r="U50" s="286"/>
    </row>
    <row r="51" spans="1:21" x14ac:dyDescent="0.25">
      <c r="O51" s="79">
        <v>1.02</v>
      </c>
      <c r="P51" s="79">
        <f t="shared" si="6"/>
        <v>210.63</v>
      </c>
      <c r="Q51" s="2"/>
      <c r="T51" s="104"/>
      <c r="U51" s="286"/>
    </row>
    <row r="52" spans="1:21" x14ac:dyDescent="0.25">
      <c r="O52" s="79">
        <v>1.01</v>
      </c>
      <c r="P52" s="79">
        <f t="shared" si="6"/>
        <v>208.565</v>
      </c>
      <c r="Q52" s="2"/>
      <c r="T52" s="104"/>
      <c r="U52" s="285"/>
    </row>
    <row r="53" spans="1:21" x14ac:dyDescent="0.25">
      <c r="O53" s="79">
        <v>1</v>
      </c>
      <c r="P53" s="79">
        <f t="shared" si="6"/>
        <v>206.5</v>
      </c>
      <c r="Q53" s="2"/>
      <c r="T53" s="104"/>
      <c r="U53" s="285"/>
    </row>
    <row r="54" spans="1:21" x14ac:dyDescent="0.25">
      <c r="O54" s="79">
        <v>0.99</v>
      </c>
      <c r="P54" s="79">
        <f t="shared" si="6"/>
        <v>204.435</v>
      </c>
      <c r="Q54" s="2"/>
      <c r="T54" s="104"/>
      <c r="U54" s="285"/>
    </row>
    <row r="55" spans="1:21" x14ac:dyDescent="0.25">
      <c r="L55" t="s">
        <v>65</v>
      </c>
      <c r="M55" s="2">
        <f>M73+K73-F73</f>
        <v>363.09999999999945</v>
      </c>
      <c r="O55" s="79">
        <v>0.98</v>
      </c>
      <c r="P55" s="79">
        <f t="shared" si="6"/>
        <v>202.37</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200.30500000000001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198.23999999999998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196.17499999999998</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194.10999999999999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192.04500000000002</v>
      </c>
    </row>
    <row r="61" spans="1:21" x14ac:dyDescent="0.25">
      <c r="A61" s="195"/>
      <c r="B61" s="367"/>
      <c r="C61" s="195"/>
      <c r="D61" s="196"/>
      <c r="E61" s="196"/>
      <c r="F61" s="196"/>
      <c r="G61" s="200"/>
      <c r="H61" s="201"/>
      <c r="I61" s="196"/>
      <c r="J61" s="196"/>
      <c r="K61" s="196"/>
      <c r="L61" s="195"/>
      <c r="M61" s="195"/>
      <c r="O61" s="79">
        <v>0.92</v>
      </c>
      <c r="P61" s="79">
        <f t="shared" si="6"/>
        <v>189.98000000000002</v>
      </c>
    </row>
    <row r="62" spans="1:21" x14ac:dyDescent="0.25">
      <c r="A62" s="195"/>
      <c r="B62" s="367"/>
      <c r="C62" s="195"/>
      <c r="D62" s="196"/>
      <c r="E62" s="196"/>
      <c r="F62" s="196"/>
      <c r="G62" s="200"/>
      <c r="H62" s="201"/>
      <c r="I62" s="196"/>
      <c r="J62" s="196"/>
      <c r="K62" s="196"/>
      <c r="L62" s="195"/>
      <c r="M62" s="195"/>
      <c r="O62" s="79">
        <v>0.91</v>
      </c>
      <c r="P62" s="79">
        <f t="shared" si="6"/>
        <v>187.91500000000002</v>
      </c>
    </row>
    <row r="63" spans="1:21" x14ac:dyDescent="0.25">
      <c r="A63" s="195"/>
      <c r="B63" s="200"/>
      <c r="C63" s="195"/>
      <c r="D63" s="196"/>
      <c r="E63" s="196"/>
      <c r="F63" s="196"/>
      <c r="G63" s="200"/>
      <c r="H63" s="201"/>
      <c r="I63" s="196"/>
      <c r="J63" s="196"/>
      <c r="K63" s="196"/>
      <c r="L63" s="195"/>
      <c r="M63" s="195"/>
      <c r="O63" s="79">
        <v>0.9</v>
      </c>
      <c r="P63" s="79">
        <f t="shared" si="6"/>
        <v>185.85</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168" priority="35">
      <formula>N19&gt;0</formula>
    </cfRule>
    <cfRule type="expression" dxfId="416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66" priority="21">
      <formula>F25&gt;0</formula>
    </cfRule>
    <cfRule type="expression" dxfId="4165" priority="22">
      <formula>F25&lt;0</formula>
    </cfRule>
  </conditionalFormatting>
  <conditionalFormatting sqref="H25:H47">
    <cfRule type="expression" dxfId="4164" priority="19">
      <formula>H25&gt;0</formula>
    </cfRule>
    <cfRule type="expression" dxfId="4163" priority="20">
      <formula>H25&lt;0</formula>
    </cfRule>
  </conditionalFormatting>
  <conditionalFormatting sqref="I25:I27">
    <cfRule type="expression" dxfId="4162" priority="15">
      <formula>I25&gt;0</formula>
    </cfRule>
    <cfRule type="expression" dxfId="4161" priority="16">
      <formula>I25&lt;0</formula>
    </cfRule>
  </conditionalFormatting>
  <conditionalFormatting sqref="Q7">
    <cfRule type="expression" dxfId="4160" priority="5">
      <formula>Q7&gt;0</formula>
    </cfRule>
    <cfRule type="expression" dxfId="4159" priority="6">
      <formula>Q7&lt;0</formula>
    </cfRule>
  </conditionalFormatting>
  <conditionalFormatting sqref="Q8">
    <cfRule type="expression" dxfId="4158" priority="3">
      <formula>Q8&gt;0</formula>
    </cfRule>
    <cfRule type="expression" dxfId="415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56" priority="31">
      <formula>F7&gt;0</formula>
    </cfRule>
    <cfRule type="expression" dxfId="4155" priority="32">
      <formula>F7&lt;0</formula>
    </cfRule>
  </conditionalFormatting>
  <conditionalFormatting sqref="Q8">
    <cfRule type="expression" dxfId="4154" priority="29">
      <formula>Q8&gt;0</formula>
    </cfRule>
    <cfRule type="expression" dxfId="4153" priority="30">
      <formula>Q8&lt;0</formula>
    </cfRule>
  </conditionalFormatting>
  <conditionalFormatting sqref="Q10">
    <cfRule type="expression" dxfId="4152" priority="23">
      <formula>Q10&gt;0</formula>
    </cfRule>
    <cfRule type="expression" dxfId="4151" priority="24">
      <formula>Q10&lt;0</formula>
    </cfRule>
  </conditionalFormatting>
  <conditionalFormatting sqref="J25:J38">
    <cfRule type="expression" dxfId="4150" priority="21">
      <formula>J25&gt;0</formula>
    </cfRule>
    <cfRule type="expression" dxfId="4149" priority="22">
      <formula>J25&lt;0</formula>
    </cfRule>
  </conditionalFormatting>
  <conditionalFormatting sqref="L25:L38">
    <cfRule type="expression" dxfId="4148" priority="17">
      <formula>L25&gt;0</formula>
    </cfRule>
    <cfRule type="expression" dxfId="4147" priority="18">
      <formula>L25&lt;0</formula>
    </cfRule>
  </conditionalFormatting>
  <conditionalFormatting sqref="F93:F114">
    <cfRule type="expression" dxfId="4146" priority="15">
      <formula>F93&gt;0</formula>
    </cfRule>
    <cfRule type="expression" dxfId="4145" priority="16">
      <formula>F93&lt;0</formula>
    </cfRule>
  </conditionalFormatting>
  <conditionalFormatting sqref="H93:H114">
    <cfRule type="expression" dxfId="4144" priority="13">
      <formula>H93&gt;0</formula>
    </cfRule>
    <cfRule type="expression" dxfId="4143" priority="14">
      <formula>H93&lt;0</formula>
    </cfRule>
  </conditionalFormatting>
  <conditionalFormatting sqref="J93:J106">
    <cfRule type="expression" dxfId="4142" priority="11">
      <formula>J93&gt;0</formula>
    </cfRule>
    <cfRule type="expression" dxfId="4141" priority="12">
      <formula>J93&lt;0</formula>
    </cfRule>
  </conditionalFormatting>
  <conditionalFormatting sqref="K93:K106">
    <cfRule type="expression" dxfId="4140" priority="9">
      <formula>K93&gt;0</formula>
    </cfRule>
    <cfRule type="expression" dxfId="4139" priority="10">
      <formula>K93&lt;0</formula>
    </cfRule>
  </conditionalFormatting>
  <conditionalFormatting sqref="L93:L106">
    <cfRule type="expression" dxfId="4138" priority="7">
      <formula>L93&gt;0</formula>
    </cfRule>
    <cfRule type="expression" dxfId="4137" priority="8">
      <formula>L93&lt;0</formula>
    </cfRule>
  </conditionalFormatting>
  <conditionalFormatting sqref="F25:F32">
    <cfRule type="expression" dxfId="4136" priority="5">
      <formula>F25&gt;0</formula>
    </cfRule>
    <cfRule type="expression" dxfId="4135" priority="6">
      <formula>F25&lt;0</formula>
    </cfRule>
  </conditionalFormatting>
  <conditionalFormatting sqref="H25:H32">
    <cfRule type="expression" dxfId="4134" priority="3">
      <formula>H25&gt;0</formula>
    </cfRule>
    <cfRule type="expression" dxfId="4133" priority="4">
      <formula>H25&lt;0</formula>
    </cfRule>
  </conditionalFormatting>
  <conditionalFormatting sqref="H60:H63 F60:F63">
    <cfRule type="expression" dxfId="4132" priority="1">
      <formula>F60&gt;0</formula>
    </cfRule>
    <cfRule type="expression" dxfId="413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130" priority="58">
      <formula>F19&gt;0</formula>
    </cfRule>
    <cfRule type="expression" dxfId="412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128" priority="47">
      <formula>H25&gt;0</formula>
    </cfRule>
    <cfRule type="expression" dxfId="4127" priority="48">
      <formula>H25&lt;0</formula>
    </cfRule>
  </conditionalFormatting>
  <conditionalFormatting sqref="M39">
    <cfRule type="expression" dxfId="4126" priority="45">
      <formula>M39&gt;0</formula>
    </cfRule>
    <cfRule type="expression" dxfId="4125" priority="46">
      <formula>M39&lt;0</formula>
    </cfRule>
  </conditionalFormatting>
  <conditionalFormatting sqref="F61:F67">
    <cfRule type="expression" dxfId="4124" priority="43">
      <formula>F61&gt;0</formula>
    </cfRule>
    <cfRule type="expression" dxfId="4123" priority="44">
      <formula>F61&lt;0</formula>
    </cfRule>
  </conditionalFormatting>
  <conditionalFormatting sqref="H61:H67">
    <cfRule type="expression" dxfId="4122" priority="41">
      <formula>H61&gt;0</formula>
    </cfRule>
    <cfRule type="expression" dxfId="4121" priority="42">
      <formula>H61&lt;0</formula>
    </cfRule>
  </conditionalFormatting>
  <conditionalFormatting sqref="F21:F24">
    <cfRule type="expression" dxfId="4120" priority="39">
      <formula>F21&gt;0</formula>
    </cfRule>
    <cfRule type="expression" dxfId="4119" priority="40">
      <formula>F21&lt;0</formula>
    </cfRule>
  </conditionalFormatting>
  <conditionalFormatting sqref="H21:H24">
    <cfRule type="expression" dxfId="4118" priority="37">
      <formula>H21&gt;0</formula>
    </cfRule>
    <cfRule type="expression" dxfId="4117" priority="38">
      <formula>H21&lt;0</formula>
    </cfRule>
  </conditionalFormatting>
  <conditionalFormatting sqref="I25:I28">
    <cfRule type="expression" dxfId="4116" priority="31">
      <formula>I25&gt;0</formula>
    </cfRule>
    <cfRule type="expression" dxfId="4115" priority="32">
      <formula>I25&lt;0</formula>
    </cfRule>
  </conditionalFormatting>
  <conditionalFormatting sqref="I21:I24">
    <cfRule type="expression" dxfId="4114" priority="29">
      <formula>I21&gt;0</formula>
    </cfRule>
    <cfRule type="expression" dxfId="4113" priority="30">
      <formula>I21&lt;0</formula>
    </cfRule>
  </conditionalFormatting>
  <conditionalFormatting sqref="H29">
    <cfRule type="expression" dxfId="4112" priority="27">
      <formula>H29&gt;0</formula>
    </cfRule>
    <cfRule type="expression" dxfId="4111" priority="28">
      <formula>H29&lt;0</formula>
    </cfRule>
  </conditionalFormatting>
  <conditionalFormatting sqref="H30">
    <cfRule type="expression" dxfId="4110" priority="25">
      <formula>H30&gt;0</formula>
    </cfRule>
    <cfRule type="expression" dxfId="4109" priority="26">
      <formula>H30&lt;0</formula>
    </cfRule>
  </conditionalFormatting>
  <conditionalFormatting sqref="H31">
    <cfRule type="expression" dxfId="4108" priority="23">
      <formula>H31&gt;0</formula>
    </cfRule>
    <cfRule type="expression" dxfId="4107" priority="24">
      <formula>H31&lt;0</formula>
    </cfRule>
  </conditionalFormatting>
  <conditionalFormatting sqref="Q7">
    <cfRule type="expression" dxfId="4106" priority="21">
      <formula>Q7&gt;0</formula>
    </cfRule>
    <cfRule type="expression" dxfId="4105" priority="22">
      <formula>Q7&lt;0</formula>
    </cfRule>
  </conditionalFormatting>
  <conditionalFormatting sqref="Q8">
    <cfRule type="expression" dxfId="4104" priority="19">
      <formula>Q8&gt;0</formula>
    </cfRule>
    <cfRule type="expression" dxfId="4103" priority="20">
      <formula>Q8&lt;0</formula>
    </cfRule>
  </conditionalFormatting>
  <conditionalFormatting sqref="F73:F82">
    <cfRule type="expression" dxfId="4102" priority="17">
      <formula>F73&gt;0</formula>
    </cfRule>
    <cfRule type="expression" dxfId="4101" priority="18">
      <formula>F73&lt;0</formula>
    </cfRule>
  </conditionalFormatting>
  <conditionalFormatting sqref="H73:H76">
    <cfRule type="expression" dxfId="4100" priority="15">
      <formula>H73&gt;0</formula>
    </cfRule>
    <cfRule type="expression" dxfId="4099" priority="16">
      <formula>H73&lt;0</formula>
    </cfRule>
  </conditionalFormatting>
  <conditionalFormatting sqref="F69:F72">
    <cfRule type="expression" dxfId="4098" priority="13">
      <formula>F69&gt;0</formula>
    </cfRule>
    <cfRule type="expression" dxfId="4097" priority="14">
      <formula>F69&lt;0</formula>
    </cfRule>
  </conditionalFormatting>
  <conditionalFormatting sqref="H69:H72">
    <cfRule type="expression" dxfId="4096" priority="11">
      <formula>H69&gt;0</formula>
    </cfRule>
    <cfRule type="expression" dxfId="4095" priority="12">
      <formula>H69&lt;0</formula>
    </cfRule>
  </conditionalFormatting>
  <conditionalFormatting sqref="I73:I76">
    <cfRule type="expression" dxfId="4094" priority="9">
      <formula>I73&gt;0</formula>
    </cfRule>
    <cfRule type="expression" dxfId="4093" priority="10">
      <formula>I73&lt;0</formula>
    </cfRule>
  </conditionalFormatting>
  <conditionalFormatting sqref="I69:I72">
    <cfRule type="expression" dxfId="4092" priority="7">
      <formula>I69&gt;0</formula>
    </cfRule>
    <cfRule type="expression" dxfId="4091" priority="8">
      <formula>I69&lt;0</formula>
    </cfRule>
  </conditionalFormatting>
  <conditionalFormatting sqref="H77">
    <cfRule type="expression" dxfId="4090" priority="5">
      <formula>H77&gt;0</formula>
    </cfRule>
    <cfRule type="expression" dxfId="4089" priority="6">
      <formula>H77&lt;0</formula>
    </cfRule>
  </conditionalFormatting>
  <conditionalFormatting sqref="H78">
    <cfRule type="expression" dxfId="4088" priority="3">
      <formula>H78&gt;0</formula>
    </cfRule>
    <cfRule type="expression" dxfId="4087" priority="4">
      <formula>H78&lt;0</formula>
    </cfRule>
  </conditionalFormatting>
  <conditionalFormatting sqref="H79">
    <cfRule type="expression" dxfId="4086" priority="1">
      <formula>H79&gt;0</formula>
    </cfRule>
    <cfRule type="expression" dxfId="408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4084" priority="33">
      <formula>F54&gt;0</formula>
    </cfRule>
    <cfRule type="expression" dxfId="4083" priority="34">
      <formula>F54&lt;0</formula>
    </cfRule>
  </conditionalFormatting>
  <conditionalFormatting sqref="Q7">
    <cfRule type="expression" dxfId="4082" priority="31">
      <formula>Q7&gt;0</formula>
    </cfRule>
    <cfRule type="expression" dxfId="4081" priority="32">
      <formula>Q7&lt;0</formula>
    </cfRule>
  </conditionalFormatting>
  <conditionalFormatting sqref="Q8">
    <cfRule type="expression" dxfId="4080" priority="29">
      <formula>Q8&gt;0</formula>
    </cfRule>
    <cfRule type="expression" dxfId="4079" priority="30">
      <formula>Q8&lt;0</formula>
    </cfRule>
  </conditionalFormatting>
  <conditionalFormatting sqref="F31:F53">
    <cfRule type="expression" dxfId="4078" priority="27">
      <formula>F31&gt;0</formula>
    </cfRule>
    <cfRule type="expression" dxfId="4077" priority="28">
      <formula>F31&lt;0</formula>
    </cfRule>
  </conditionalFormatting>
  <conditionalFormatting sqref="H31:H53">
    <cfRule type="expression" dxfId="4076" priority="25">
      <formula>H31&gt;0</formula>
    </cfRule>
    <cfRule type="expression" dxfId="4075" priority="26">
      <formula>H31&lt;0</formula>
    </cfRule>
  </conditionalFormatting>
  <conditionalFormatting sqref="Q10">
    <cfRule type="expression" dxfId="4074" priority="23">
      <formula>Q10&gt;0</formula>
    </cfRule>
    <cfRule type="expression" dxfId="4073" priority="24">
      <formula>Q10&lt;0</formula>
    </cfRule>
  </conditionalFormatting>
  <conditionalFormatting sqref="J25:J38">
    <cfRule type="expression" dxfId="4072" priority="21">
      <formula>J25&gt;0</formula>
    </cfRule>
    <cfRule type="expression" dxfId="4071" priority="22">
      <formula>J25&lt;0</formula>
    </cfRule>
  </conditionalFormatting>
  <conditionalFormatting sqref="L25:L38">
    <cfRule type="expression" dxfId="4070" priority="17">
      <formula>L25&gt;0</formula>
    </cfRule>
    <cfRule type="expression" dxfId="4069" priority="18">
      <formula>L25&lt;0</formula>
    </cfRule>
  </conditionalFormatting>
  <conditionalFormatting sqref="F89:F110">
    <cfRule type="expression" dxfId="4068" priority="15">
      <formula>F89&gt;0</formula>
    </cfRule>
    <cfRule type="expression" dxfId="4067" priority="16">
      <formula>F89&lt;0</formula>
    </cfRule>
  </conditionalFormatting>
  <conditionalFormatting sqref="H89:H110">
    <cfRule type="expression" dxfId="4066" priority="13">
      <formula>H89&gt;0</formula>
    </cfRule>
    <cfRule type="expression" dxfId="4065" priority="14">
      <formula>H89&lt;0</formula>
    </cfRule>
  </conditionalFormatting>
  <conditionalFormatting sqref="J89:J102">
    <cfRule type="expression" dxfId="4064" priority="11">
      <formula>J89&gt;0</formula>
    </cfRule>
    <cfRule type="expression" dxfId="4063" priority="12">
      <formula>J89&lt;0</formula>
    </cfRule>
  </conditionalFormatting>
  <conditionalFormatting sqref="K89:K102">
    <cfRule type="expression" dxfId="4062" priority="9">
      <formula>K89&gt;0</formula>
    </cfRule>
    <cfRule type="expression" dxfId="4061" priority="10">
      <formula>K89&lt;0</formula>
    </cfRule>
  </conditionalFormatting>
  <conditionalFormatting sqref="L89:L102">
    <cfRule type="expression" dxfId="4060" priority="7">
      <formula>L89&gt;0</formula>
    </cfRule>
    <cfRule type="expression" dxfId="4059" priority="8">
      <formula>L89&lt;0</formula>
    </cfRule>
  </conditionalFormatting>
  <conditionalFormatting sqref="F25:F30">
    <cfRule type="expression" dxfId="4058" priority="5">
      <formula>F25&gt;0</formula>
    </cfRule>
    <cfRule type="expression" dxfId="4057" priority="6">
      <formula>F25&lt;0</formula>
    </cfRule>
  </conditionalFormatting>
  <conditionalFormatting sqref="H25:H30">
    <cfRule type="expression" dxfId="4056" priority="3">
      <formula>H25&gt;0</formula>
    </cfRule>
    <cfRule type="expression" dxfId="4055" priority="4">
      <formula>H25&lt;0</formula>
    </cfRule>
  </conditionalFormatting>
  <conditionalFormatting sqref="J45">
    <cfRule type="expression" dxfId="4054" priority="1">
      <formula>J45&gt;0</formula>
    </cfRule>
    <cfRule type="expression" dxfId="4053"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052" priority="64">
      <formula>N23&gt;0</formula>
    </cfRule>
    <cfRule type="expression" dxfId="405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050" priority="58">
      <formula>F79&gt;0</formula>
    </cfRule>
    <cfRule type="expression" dxfId="4049" priority="59">
      <formula>F79&lt;0</formula>
    </cfRule>
  </conditionalFormatting>
  <conditionalFormatting sqref="H79:H97 H101:H118">
    <cfRule type="expression" dxfId="4048" priority="56">
      <formula>H79&gt;0</formula>
    </cfRule>
    <cfRule type="expression" dxfId="4047" priority="57">
      <formula>H79&lt;0</formula>
    </cfRule>
  </conditionalFormatting>
  <conditionalFormatting sqref="I75:I97 I100:I118">
    <cfRule type="expression" dxfId="4046" priority="54">
      <formula>I75&gt;0</formula>
    </cfRule>
    <cfRule type="expression" dxfId="4045" priority="55">
      <formula>I75&lt;0</formula>
    </cfRule>
  </conditionalFormatting>
  <conditionalFormatting sqref="Q7">
    <cfRule type="expression" dxfId="4044" priority="52">
      <formula>Q7&gt;0</formula>
    </cfRule>
    <cfRule type="expression" dxfId="4043" priority="53">
      <formula>Q7&lt;0</formula>
    </cfRule>
  </conditionalFormatting>
  <conditionalFormatting sqref="Q8">
    <cfRule type="expression" dxfId="4042" priority="50">
      <formula>Q8&gt;0</formula>
    </cfRule>
    <cfRule type="expression" dxfId="4041" priority="51">
      <formula>Q8&lt;0</formula>
    </cfRule>
  </conditionalFormatting>
  <conditionalFormatting sqref="F75:F78">
    <cfRule type="expression" dxfId="4040" priority="48">
      <formula>F75&gt;0</formula>
    </cfRule>
    <cfRule type="expression" dxfId="4039" priority="49">
      <formula>F75&lt;0</formula>
    </cfRule>
  </conditionalFormatting>
  <conditionalFormatting sqref="H75:H78">
    <cfRule type="expression" dxfId="4038" priority="46">
      <formula>H75&gt;0</formula>
    </cfRule>
    <cfRule type="expression" dxfId="4037" priority="47">
      <formula>H75&lt;0</formula>
    </cfRule>
  </conditionalFormatting>
  <conditionalFormatting sqref="F100:F114">
    <cfRule type="expression" dxfId="4036" priority="40">
      <formula>F100&gt;0</formula>
    </cfRule>
    <cfRule type="expression" dxfId="4035" priority="41">
      <formula>F100&lt;0</formula>
    </cfRule>
  </conditionalFormatting>
  <conditionalFormatting sqref="H100:H114">
    <cfRule type="expression" dxfId="4034" priority="38">
      <formula>H100&gt;0</formula>
    </cfRule>
    <cfRule type="expression" dxfId="4033" priority="39">
      <formula>H100&lt;0</formula>
    </cfRule>
  </conditionalFormatting>
  <conditionalFormatting sqref="F29:F67">
    <cfRule type="expression" dxfId="4032" priority="36">
      <formula>F29&gt;0</formula>
    </cfRule>
    <cfRule type="expression" dxfId="4031" priority="37">
      <formula>F29&lt;0</formula>
    </cfRule>
  </conditionalFormatting>
  <conditionalFormatting sqref="H29:H63">
    <cfRule type="expression" dxfId="4030" priority="34">
      <formula>H29&gt;0</formula>
    </cfRule>
    <cfRule type="expression" dxfId="4029" priority="35">
      <formula>H29&lt;0</formula>
    </cfRule>
  </conditionalFormatting>
  <conditionalFormatting sqref="J38:J68">
    <cfRule type="expression" dxfId="4028" priority="32">
      <formula>J38&gt;0</formula>
    </cfRule>
    <cfRule type="expression" dxfId="4027" priority="33">
      <formula>J38&lt;0</formula>
    </cfRule>
  </conditionalFormatting>
  <conditionalFormatting sqref="J43">
    <cfRule type="expression" dxfId="4026" priority="30">
      <formula>J43&gt;0</formula>
    </cfRule>
    <cfRule type="expression" dxfId="4025" priority="31">
      <formula>J43&lt;0</formula>
    </cfRule>
  </conditionalFormatting>
  <conditionalFormatting sqref="Q9">
    <cfRule type="expression" dxfId="4024" priority="24">
      <formula>Q9&gt;0</formula>
    </cfRule>
    <cfRule type="expression" dxfId="4023" priority="25">
      <formula>Q9&lt;0</formula>
    </cfRule>
  </conditionalFormatting>
  <conditionalFormatting sqref="R4">
    <cfRule type="expression" dxfId="4022" priority="26">
      <formula>R4&gt;0</formula>
    </cfRule>
    <cfRule type="expression" dxfId="402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020" priority="21">
      <formula>F120&gt;0</formula>
    </cfRule>
    <cfRule type="expression" dxfId="4019" priority="22">
      <formula>F120&lt;0</formula>
    </cfRule>
  </conditionalFormatting>
  <conditionalFormatting sqref="H120:H160">
    <cfRule type="expression" dxfId="4018" priority="19">
      <formula>H120&gt;0</formula>
    </cfRule>
    <cfRule type="expression" dxfId="4017" priority="20">
      <formula>H120&lt;0</formula>
    </cfRule>
  </conditionalFormatting>
  <conditionalFormatting sqref="J129:J160">
    <cfRule type="expression" dxfId="4016" priority="17">
      <formula>J129&gt;0</formula>
    </cfRule>
    <cfRule type="expression" dxfId="4015" priority="18">
      <formula>J129&lt;0</formula>
    </cfRule>
  </conditionalFormatting>
  <conditionalFormatting sqref="J134">
    <cfRule type="expression" dxfId="4014" priority="15">
      <formula>J134&gt;0</formula>
    </cfRule>
    <cfRule type="expression" dxfId="4013" priority="16">
      <formula>J134&lt;0</formula>
    </cfRule>
  </conditionalFormatting>
  <conditionalFormatting sqref="J31:J40">
    <cfRule type="expression" dxfId="4012" priority="13">
      <formula>J31&gt;0</formula>
    </cfRule>
    <cfRule type="expression" dxfId="4011" priority="14">
      <formula>J31&lt;0</formula>
    </cfRule>
  </conditionalFormatting>
  <conditionalFormatting sqref="J36:J37">
    <cfRule type="expression" dxfId="4010" priority="11">
      <formula>J36&gt;0</formula>
    </cfRule>
    <cfRule type="expression" dxfId="4009" priority="12">
      <formula>J36&lt;0</formula>
    </cfRule>
  </conditionalFormatting>
  <conditionalFormatting sqref="Q10">
    <cfRule type="expression" dxfId="4008" priority="9">
      <formula>Q10&gt;0</formula>
    </cfRule>
    <cfRule type="expression" dxfId="4007" priority="10">
      <formula>Q10&lt;0</formula>
    </cfRule>
  </conditionalFormatting>
  <conditionalFormatting sqref="K38:K55 K57:K68">
    <cfRule type="expression" dxfId="4006" priority="7">
      <formula>K38&gt;0</formula>
    </cfRule>
    <cfRule type="expression" dxfId="4005" priority="8">
      <formula>K38&lt;0</formula>
    </cfRule>
  </conditionalFormatting>
  <conditionalFormatting sqref="K43">
    <cfRule type="expression" dxfId="4004" priority="5">
      <formula>K43&gt;0</formula>
    </cfRule>
    <cfRule type="expression" dxfId="4003" priority="6">
      <formula>K43&lt;0</formula>
    </cfRule>
  </conditionalFormatting>
  <conditionalFormatting sqref="K31:K40">
    <cfRule type="expression" dxfId="4002" priority="3">
      <formula>K31&gt;0</formula>
    </cfRule>
    <cfRule type="expression" dxfId="4001" priority="4">
      <formula>K31&lt;0</formula>
    </cfRule>
  </conditionalFormatting>
  <conditionalFormatting sqref="K36:K37">
    <cfRule type="expression" dxfId="4000" priority="1">
      <formula>K36&gt;0</formula>
    </cfRule>
    <cfRule type="expression" dxfId="399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399">
        <v>43678</v>
      </c>
      <c r="C4" s="4">
        <v>20</v>
      </c>
      <c r="D4" s="3">
        <v>221</v>
      </c>
      <c r="E4" s="3">
        <v>0</v>
      </c>
      <c r="F4" s="3">
        <f>C4*D4+E4</f>
        <v>4420</v>
      </c>
      <c r="G4" s="70"/>
      <c r="H4" s="159"/>
      <c r="I4" s="3"/>
      <c r="J4" s="3"/>
      <c r="K4" s="3"/>
      <c r="L4" s="4"/>
      <c r="M4" s="4"/>
      <c r="O4" s="11" t="s">
        <v>66</v>
      </c>
      <c r="Q4" s="53">
        <v>190.44</v>
      </c>
      <c r="R4" s="420">
        <v>-3.7000000000000002E-3</v>
      </c>
      <c r="T4" s="1">
        <v>43678</v>
      </c>
      <c r="U4" t="s">
        <v>1407</v>
      </c>
    </row>
    <row r="5" spans="1:21" x14ac:dyDescent="0.25">
      <c r="B5" s="70"/>
      <c r="C5" s="4"/>
      <c r="D5" s="3"/>
      <c r="E5" s="3"/>
      <c r="F5" s="3"/>
      <c r="G5" s="70"/>
      <c r="H5" s="159"/>
      <c r="I5" s="3"/>
      <c r="J5" s="3"/>
      <c r="K5" s="3"/>
      <c r="L5" s="4"/>
      <c r="M5" s="4"/>
      <c r="O5" s="11" t="s">
        <v>67</v>
      </c>
      <c r="Q5" s="3">
        <f>Q4*Q2</f>
        <v>7617.6</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-1566.5100000000002</v>
      </c>
      <c r="R7">
        <v>20</v>
      </c>
    </row>
    <row r="8" spans="1:21" x14ac:dyDescent="0.25">
      <c r="B8" s="70"/>
      <c r="C8" s="4"/>
      <c r="D8" s="3"/>
      <c r="E8" s="3"/>
      <c r="F8" s="3"/>
      <c r="G8" s="70"/>
      <c r="H8" s="159"/>
      <c r="I8" s="3"/>
      <c r="J8" s="3"/>
      <c r="K8" s="3"/>
      <c r="L8" s="4"/>
      <c r="M8" s="4"/>
      <c r="O8" s="11" t="s">
        <v>179</v>
      </c>
      <c r="P8" s="33"/>
      <c r="Q8" s="2">
        <f>K18+M18-F18+Q2*Q4</f>
        <v>-1566.5100000000002</v>
      </c>
      <c r="T8" s="1"/>
      <c r="U8" s="736"/>
    </row>
    <row r="9" spans="1:21" x14ac:dyDescent="0.25">
      <c r="B9" s="70"/>
      <c r="C9" s="4"/>
      <c r="D9" s="3"/>
      <c r="E9" s="3"/>
      <c r="F9" s="3"/>
      <c r="G9" s="4"/>
      <c r="H9" s="159"/>
      <c r="I9" s="3"/>
      <c r="J9" s="3"/>
      <c r="K9" s="3"/>
      <c r="L9" s="4"/>
      <c r="M9" s="4"/>
      <c r="O9" s="11" t="s">
        <v>204</v>
      </c>
      <c r="Q9" s="132">
        <f>IF(Q2=0, 0, Q8/Q6)</f>
        <v>-0.17056742569503197</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209.48400000000001</v>
      </c>
    </row>
    <row r="20" spans="1:20" x14ac:dyDescent="0.25">
      <c r="O20" s="79">
        <v>1.0900000000000001</v>
      </c>
      <c r="P20" s="79">
        <f t="shared" ref="P20:P39" si="0">O20*$Q$4</f>
        <v>207.5796</v>
      </c>
    </row>
    <row r="21" spans="1:20" x14ac:dyDescent="0.25">
      <c r="O21" s="79">
        <v>1.08</v>
      </c>
      <c r="P21" s="79">
        <f t="shared" si="0"/>
        <v>205.67520000000002</v>
      </c>
      <c r="T21" s="1"/>
    </row>
    <row r="22" spans="1:20" x14ac:dyDescent="0.25">
      <c r="O22" s="79">
        <v>1.07</v>
      </c>
      <c r="P22" s="79">
        <f t="shared" si="0"/>
        <v>203.77080000000001</v>
      </c>
    </row>
    <row r="23" spans="1:20" x14ac:dyDescent="0.25">
      <c r="O23" s="79">
        <v>1.06</v>
      </c>
      <c r="P23" s="79">
        <f t="shared" si="0"/>
        <v>201.8664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199.96200000000002</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198.05760000000001</v>
      </c>
    </row>
    <row r="26" spans="1:20" x14ac:dyDescent="0.25">
      <c r="B26" s="162">
        <v>43626</v>
      </c>
      <c r="C26" s="10">
        <v>0</v>
      </c>
      <c r="D26" s="39">
        <v>252.2</v>
      </c>
      <c r="E26" s="39">
        <v>275.81</v>
      </c>
      <c r="F26" s="39"/>
      <c r="G26" s="39"/>
      <c r="H26" s="177"/>
      <c r="I26" s="39"/>
      <c r="J26" s="39">
        <v>476.09</v>
      </c>
      <c r="K26" s="39"/>
      <c r="L26" s="39"/>
      <c r="O26" s="79">
        <v>1.03</v>
      </c>
      <c r="P26" s="79">
        <f t="shared" si="0"/>
        <v>196.1532</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194.24879999999999</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192.34440000000001</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190.44</v>
      </c>
      <c r="T29" s="154"/>
    </row>
    <row r="30" spans="1:20" x14ac:dyDescent="0.25">
      <c r="B30" s="162"/>
      <c r="C30" s="10"/>
      <c r="D30" s="39"/>
      <c r="E30" s="39"/>
      <c r="F30" s="39"/>
      <c r="G30" s="39"/>
      <c r="H30" s="177"/>
      <c r="I30" s="39"/>
      <c r="J30" s="39"/>
      <c r="K30" s="39"/>
      <c r="L30" s="39"/>
      <c r="O30" s="79">
        <v>0.99</v>
      </c>
      <c r="P30" s="79">
        <f t="shared" si="0"/>
        <v>188.53559999999999</v>
      </c>
      <c r="T30" s="154"/>
    </row>
    <row r="31" spans="1:20" x14ac:dyDescent="0.25">
      <c r="B31" s="162"/>
      <c r="C31" s="10"/>
      <c r="D31" s="39"/>
      <c r="E31" s="39"/>
      <c r="F31" s="39"/>
      <c r="G31" s="39"/>
      <c r="H31" s="177"/>
      <c r="I31" s="39"/>
      <c r="J31" s="39"/>
      <c r="K31" s="39"/>
      <c r="L31" s="39"/>
      <c r="O31" s="79">
        <v>0.98</v>
      </c>
      <c r="P31" s="79">
        <f t="shared" si="0"/>
        <v>186.63120000000001</v>
      </c>
    </row>
    <row r="32" spans="1:20" x14ac:dyDescent="0.25">
      <c r="B32" s="162"/>
      <c r="C32" s="10"/>
      <c r="D32" s="39"/>
      <c r="E32" s="39"/>
      <c r="F32" s="39"/>
      <c r="G32" s="39"/>
      <c r="H32" s="177"/>
      <c r="I32" s="39"/>
      <c r="J32" s="39"/>
      <c r="K32" s="39"/>
      <c r="L32" s="39"/>
      <c r="O32" s="79">
        <v>0.97</v>
      </c>
      <c r="P32" s="79">
        <f t="shared" si="0"/>
        <v>184.7268</v>
      </c>
    </row>
    <row r="33" spans="2:17" x14ac:dyDescent="0.25">
      <c r="B33" s="162"/>
      <c r="C33" s="10"/>
      <c r="D33" s="39"/>
      <c r="E33" s="39"/>
      <c r="F33" s="39"/>
      <c r="G33" s="39"/>
      <c r="H33" s="177"/>
      <c r="I33" s="39"/>
      <c r="J33" s="39"/>
      <c r="K33" s="39"/>
      <c r="L33" s="39"/>
      <c r="O33" s="79">
        <v>0.96</v>
      </c>
      <c r="P33" s="79">
        <f t="shared" si="0"/>
        <v>182.82239999999999</v>
      </c>
    </row>
    <row r="34" spans="2:17" x14ac:dyDescent="0.25">
      <c r="B34" s="162"/>
      <c r="C34" s="10"/>
      <c r="D34" s="39"/>
      <c r="E34" s="39"/>
      <c r="F34" s="39"/>
      <c r="G34" s="39"/>
      <c r="H34" s="177"/>
      <c r="I34" s="39"/>
      <c r="J34" s="39"/>
      <c r="K34" s="39"/>
      <c r="L34" s="39"/>
      <c r="O34" s="79">
        <v>0.95</v>
      </c>
      <c r="P34" s="79">
        <f t="shared" si="0"/>
        <v>180.91799999999998</v>
      </c>
    </row>
    <row r="35" spans="2:17" x14ac:dyDescent="0.25">
      <c r="B35" s="162"/>
      <c r="C35" s="10"/>
      <c r="D35" s="39"/>
      <c r="E35" s="39"/>
      <c r="F35" s="39"/>
      <c r="G35" s="39"/>
      <c r="H35" s="177"/>
      <c r="I35" s="39"/>
      <c r="J35" s="39"/>
      <c r="K35" s="39"/>
      <c r="L35" s="39"/>
      <c r="O35" s="79">
        <v>0.94</v>
      </c>
      <c r="P35" s="79">
        <f t="shared" si="0"/>
        <v>179.0136</v>
      </c>
    </row>
    <row r="36" spans="2:17" x14ac:dyDescent="0.25">
      <c r="B36" s="162"/>
      <c r="C36" s="10"/>
      <c r="D36" s="39"/>
      <c r="E36" s="39"/>
      <c r="F36" s="39"/>
      <c r="G36" s="39"/>
      <c r="H36" s="177"/>
      <c r="I36" s="39"/>
      <c r="J36" s="39"/>
      <c r="K36" s="39"/>
      <c r="L36" s="39"/>
      <c r="O36" s="79">
        <v>0.93</v>
      </c>
      <c r="P36" s="79">
        <f t="shared" si="0"/>
        <v>177.10920000000002</v>
      </c>
    </row>
    <row r="37" spans="2:17" x14ac:dyDescent="0.25">
      <c r="B37" s="162"/>
      <c r="C37" s="10"/>
      <c r="D37" s="39"/>
      <c r="E37" s="39"/>
      <c r="F37" s="39"/>
      <c r="G37" s="39"/>
      <c r="H37" s="177"/>
      <c r="I37" s="39"/>
      <c r="J37" s="39"/>
      <c r="K37" s="39"/>
      <c r="L37" s="39"/>
      <c r="O37" s="79">
        <v>0.92</v>
      </c>
      <c r="P37" s="79">
        <f t="shared" si="0"/>
        <v>175.20480000000001</v>
      </c>
    </row>
    <row r="38" spans="2:17" x14ac:dyDescent="0.25">
      <c r="B38" s="162"/>
      <c r="C38" s="10"/>
      <c r="D38" s="39"/>
      <c r="E38" s="39"/>
      <c r="F38" s="39"/>
      <c r="G38" s="39"/>
      <c r="H38" s="177"/>
      <c r="I38" s="39"/>
      <c r="J38" s="39"/>
      <c r="K38" s="39"/>
      <c r="L38" s="39"/>
      <c r="O38" s="79">
        <v>0.91</v>
      </c>
      <c r="P38" s="79">
        <f t="shared" si="0"/>
        <v>173.3004</v>
      </c>
    </row>
    <row r="39" spans="2:17" x14ac:dyDescent="0.25">
      <c r="B39" s="162"/>
      <c r="C39" s="10"/>
      <c r="D39" s="39"/>
      <c r="E39" s="39"/>
      <c r="F39" s="39"/>
      <c r="G39" s="39"/>
      <c r="H39" s="177"/>
      <c r="I39" s="39"/>
      <c r="J39" s="39"/>
      <c r="K39" s="39"/>
      <c r="L39" s="39"/>
      <c r="O39" s="79">
        <v>0.9</v>
      </c>
      <c r="P39" s="79">
        <f t="shared" si="0"/>
        <v>171.39600000000002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998" priority="35">
      <formula>Q7&gt;0</formula>
    </cfRule>
    <cfRule type="expression" dxfId="3997" priority="36">
      <formula>Q7&lt;0</formula>
    </cfRule>
  </conditionalFormatting>
  <conditionalFormatting sqref="Q8">
    <cfRule type="expression" dxfId="3996" priority="33">
      <formula>Q8&gt;0</formula>
    </cfRule>
    <cfRule type="expression" dxfId="3995" priority="34">
      <formula>Q8&lt;0</formula>
    </cfRule>
  </conditionalFormatting>
  <conditionalFormatting sqref="F34:F54 F58:F63">
    <cfRule type="expression" dxfId="3994" priority="31">
      <formula>F34&gt;0</formula>
    </cfRule>
    <cfRule type="expression" dxfId="3993" priority="32">
      <formula>F34&lt;0</formula>
    </cfRule>
  </conditionalFormatting>
  <conditionalFormatting sqref="H34:H54 H58:H63">
    <cfRule type="expression" dxfId="3992" priority="29">
      <formula>H34&gt;0</formula>
    </cfRule>
    <cfRule type="expression" dxfId="3991" priority="30">
      <formula>H34&lt;0</formula>
    </cfRule>
  </conditionalFormatting>
  <conditionalFormatting sqref="Q10">
    <cfRule type="expression" dxfId="3990" priority="27">
      <formula>Q10&gt;0</formula>
    </cfRule>
    <cfRule type="expression" dxfId="3989" priority="28">
      <formula>Q10&lt;0</formula>
    </cfRule>
  </conditionalFormatting>
  <conditionalFormatting sqref="J25:J38">
    <cfRule type="expression" dxfId="3988" priority="25">
      <formula>J25&gt;0</formula>
    </cfRule>
    <cfRule type="expression" dxfId="3987" priority="26">
      <formula>J25&lt;0</formula>
    </cfRule>
  </conditionalFormatting>
  <conditionalFormatting sqref="K25:K35 K37:K38">
    <cfRule type="expression" dxfId="3986" priority="23">
      <formula>K25&gt;0</formula>
    </cfRule>
    <cfRule type="expression" dxfId="3985" priority="24">
      <formula>K25&lt;0</formula>
    </cfRule>
  </conditionalFormatting>
  <conditionalFormatting sqref="F89:F110">
    <cfRule type="expression" dxfId="3984" priority="21">
      <formula>F89&gt;0</formula>
    </cfRule>
    <cfRule type="expression" dxfId="3983" priority="22">
      <formula>F89&lt;0</formula>
    </cfRule>
  </conditionalFormatting>
  <conditionalFormatting sqref="H89:H110">
    <cfRule type="expression" dxfId="3982" priority="19">
      <formula>H89&gt;0</formula>
    </cfRule>
    <cfRule type="expression" dxfId="3981" priority="20">
      <formula>H89&lt;0</formula>
    </cfRule>
  </conditionalFormatting>
  <conditionalFormatting sqref="J89:J102">
    <cfRule type="expression" dxfId="3980" priority="17">
      <formula>J89&gt;0</formula>
    </cfRule>
    <cfRule type="expression" dxfId="3979" priority="18">
      <formula>J89&lt;0</formula>
    </cfRule>
  </conditionalFormatting>
  <conditionalFormatting sqref="K89:K102">
    <cfRule type="expression" dxfId="3978" priority="15">
      <formula>K89&gt;0</formula>
    </cfRule>
    <cfRule type="expression" dxfId="3977" priority="16">
      <formula>K89&lt;0</formula>
    </cfRule>
  </conditionalFormatting>
  <conditionalFormatting sqref="L89:L102">
    <cfRule type="expression" dxfId="3976" priority="13">
      <formula>L89&gt;0</formula>
    </cfRule>
    <cfRule type="expression" dxfId="3975" priority="14">
      <formula>L89&lt;0</formula>
    </cfRule>
  </conditionalFormatting>
  <conditionalFormatting sqref="F25:F26 F30:F33">
    <cfRule type="expression" dxfId="3974" priority="11">
      <formula>F25&gt;0</formula>
    </cfRule>
    <cfRule type="expression" dxfId="3973" priority="12">
      <formula>F25&lt;0</formula>
    </cfRule>
  </conditionalFormatting>
  <conditionalFormatting sqref="H25:H33">
    <cfRule type="expression" dxfId="3972" priority="9">
      <formula>H25&gt;0</formula>
    </cfRule>
    <cfRule type="expression" dxfId="3971" priority="10">
      <formula>H25&lt;0</formula>
    </cfRule>
  </conditionalFormatting>
  <conditionalFormatting sqref="J54">
    <cfRule type="expression" dxfId="3970" priority="7">
      <formula>J54&gt;0</formula>
    </cfRule>
    <cfRule type="expression" dxfId="3969" priority="8">
      <formula>J54&lt;0</formula>
    </cfRule>
  </conditionalFormatting>
  <conditionalFormatting sqref="F55:F57">
    <cfRule type="expression" dxfId="3968" priority="5">
      <formula>F55&gt;0</formula>
    </cfRule>
    <cfRule type="expression" dxfId="3967" priority="6">
      <formula>F55&lt;0</formula>
    </cfRule>
  </conditionalFormatting>
  <conditionalFormatting sqref="H55:H57">
    <cfRule type="expression" dxfId="3966" priority="3">
      <formula>H55&gt;0</formula>
    </cfRule>
    <cfRule type="expression" dxfId="3965" priority="4">
      <formula>H55&lt;0</formula>
    </cfRule>
  </conditionalFormatting>
  <conditionalFormatting sqref="F27:F29">
    <cfRule type="expression" dxfId="3964" priority="1">
      <formula>F27&gt;0</formula>
    </cfRule>
    <cfRule type="expression" dxfId="396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962" priority="9">
      <formula>F36&gt;0</formula>
    </cfRule>
    <cfRule type="expression" dxfId="3961" priority="10">
      <formula>F36&lt;0</formula>
    </cfRule>
  </conditionalFormatting>
  <conditionalFormatting sqref="F25:F35">
    <cfRule type="expression" dxfId="3960" priority="7">
      <formula>F25&gt;0</formula>
    </cfRule>
    <cfRule type="expression" dxfId="3959" priority="8">
      <formula>F25&lt;0</formula>
    </cfRule>
  </conditionalFormatting>
  <conditionalFormatting sqref="H25:H35">
    <cfRule type="expression" dxfId="3958" priority="5">
      <formula>H25&gt;0</formula>
    </cfRule>
    <cfRule type="expression" dxfId="3957" priority="6">
      <formula>H25&lt;0</formula>
    </cfRule>
  </conditionalFormatting>
  <conditionalFormatting sqref="Q7">
    <cfRule type="expression" dxfId="3956" priority="3">
      <formula>Q7&gt;0</formula>
    </cfRule>
    <cfRule type="expression" dxfId="3955" priority="4">
      <formula>Q7&lt;0</formula>
    </cfRule>
  </conditionalFormatting>
  <conditionalFormatting sqref="Q8">
    <cfRule type="expression" dxfId="3954" priority="1">
      <formula>Q8&gt;0</formula>
    </cfRule>
    <cfRule type="expression" dxfId="395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952" priority="37">
      <formula>F25&gt;0</formula>
    </cfRule>
    <cfRule type="expression" dxfId="3951" priority="38">
      <formula>F25&lt;0</formula>
    </cfRule>
  </conditionalFormatting>
  <conditionalFormatting sqref="Q7">
    <cfRule type="expression" dxfId="3950" priority="35">
      <formula>Q7&gt;0</formula>
    </cfRule>
    <cfRule type="expression" dxfId="3949" priority="36">
      <formula>Q7&lt;0</formula>
    </cfRule>
  </conditionalFormatting>
  <conditionalFormatting sqref="Q8">
    <cfRule type="expression" dxfId="3948" priority="33">
      <formula>Q8&gt;0</formula>
    </cfRule>
    <cfRule type="expression" dxfId="3947" priority="34">
      <formula>Q8&lt;0</formula>
    </cfRule>
  </conditionalFormatting>
  <conditionalFormatting sqref="F44:F46">
    <cfRule type="expression" dxfId="3946" priority="31">
      <formula>F44&gt;0</formula>
    </cfRule>
    <cfRule type="expression" dxfId="3945" priority="32">
      <formula>F44&lt;0</formula>
    </cfRule>
  </conditionalFormatting>
  <conditionalFormatting sqref="H44:H46">
    <cfRule type="expression" dxfId="3944" priority="29">
      <formula>H44&gt;0</formula>
    </cfRule>
    <cfRule type="expression" dxfId="3943" priority="30">
      <formula>H44&lt;0</formula>
    </cfRule>
  </conditionalFormatting>
  <conditionalFormatting sqref="F89:F110">
    <cfRule type="expression" dxfId="3942" priority="27">
      <formula>F89&gt;0</formula>
    </cfRule>
    <cfRule type="expression" dxfId="3941" priority="28">
      <formula>F89&lt;0</formula>
    </cfRule>
  </conditionalFormatting>
  <conditionalFormatting sqref="H89:H110">
    <cfRule type="expression" dxfId="3940" priority="25">
      <formula>H89&gt;0</formula>
    </cfRule>
    <cfRule type="expression" dxfId="3939" priority="26">
      <formula>H89&lt;0</formula>
    </cfRule>
  </conditionalFormatting>
  <conditionalFormatting sqref="Q10">
    <cfRule type="expression" dxfId="3938" priority="23">
      <formula>Q10&gt;0</formula>
    </cfRule>
    <cfRule type="expression" dxfId="3937" priority="24">
      <formula>Q10&lt;0</formula>
    </cfRule>
  </conditionalFormatting>
  <conditionalFormatting sqref="J25:J38">
    <cfRule type="expression" dxfId="3936" priority="21">
      <formula>J25&gt;0</formula>
    </cfRule>
    <cfRule type="expression" dxfId="3935" priority="22">
      <formula>J25&lt;0</formula>
    </cfRule>
  </conditionalFormatting>
  <conditionalFormatting sqref="K25:K38">
    <cfRule type="expression" dxfId="3934" priority="19">
      <formula>K25&gt;0</formula>
    </cfRule>
    <cfRule type="expression" dxfId="3933" priority="20">
      <formula>K25&lt;0</formula>
    </cfRule>
  </conditionalFormatting>
  <conditionalFormatting sqref="L25:L38">
    <cfRule type="expression" dxfId="3932" priority="17">
      <formula>L25&gt;0</formula>
    </cfRule>
    <cfRule type="expression" dxfId="3931" priority="18">
      <formula>L25&lt;0</formula>
    </cfRule>
  </conditionalFormatting>
  <conditionalFormatting sqref="J40">
    <cfRule type="expression" dxfId="3930" priority="15">
      <formula>J40&gt;0</formula>
    </cfRule>
    <cfRule type="expression" dxfId="3929" priority="16">
      <formula>J40&lt;0</formula>
    </cfRule>
  </conditionalFormatting>
  <conditionalFormatting sqref="L39">
    <cfRule type="expression" dxfId="3928" priority="11">
      <formula>L39&gt;0</formula>
    </cfRule>
    <cfRule type="expression" dxfId="3927" priority="12">
      <formula>L39&lt;0</formula>
    </cfRule>
  </conditionalFormatting>
  <conditionalFormatting sqref="F39">
    <cfRule type="expression" dxfId="3926" priority="9">
      <formula>F39&gt;0</formula>
    </cfRule>
    <cfRule type="expression" dxfId="3925" priority="10">
      <formula>F39&lt;0</formula>
    </cfRule>
  </conditionalFormatting>
  <conditionalFormatting sqref="H39">
    <cfRule type="expression" dxfId="3924" priority="7">
      <formula>H39&gt;0</formula>
    </cfRule>
    <cfRule type="expression" dxfId="3923" priority="8">
      <formula>H39&lt;0</formula>
    </cfRule>
  </conditionalFormatting>
  <conditionalFormatting sqref="J41">
    <cfRule type="expression" dxfId="3922" priority="5">
      <formula>J41&gt;0</formula>
    </cfRule>
    <cfRule type="expression" dxfId="3921" priority="6">
      <formula>J41&lt;0</formula>
    </cfRule>
  </conditionalFormatting>
  <conditionalFormatting sqref="J43">
    <cfRule type="expression" dxfId="3920" priority="3">
      <formula>J43&gt;0</formula>
    </cfRule>
    <cfRule type="expression" dxfId="3919" priority="4">
      <formula>J43&lt;0</formula>
    </cfRule>
  </conditionalFormatting>
  <conditionalFormatting sqref="J44">
    <cfRule type="expression" dxfId="3918" priority="1">
      <formula>J44&gt;0</formula>
    </cfRule>
    <cfRule type="expression" dxfId="391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916" priority="31">
      <formula>F29&gt;0</formula>
    </cfRule>
    <cfRule type="expression" dxfId="3915" priority="32">
      <formula>F29&lt;0</formula>
    </cfRule>
  </conditionalFormatting>
  <conditionalFormatting sqref="F29 F31:F35">
    <cfRule type="expression" dxfId="3914" priority="33">
      <formula>F29&gt;0</formula>
    </cfRule>
    <cfRule type="expression" dxfId="3913" priority="34">
      <formula>F29&lt;0</formula>
    </cfRule>
  </conditionalFormatting>
  <conditionalFormatting sqref="H29 H31:H35">
    <cfRule type="expression" dxfId="3912" priority="29">
      <formula>H29&gt;0</formula>
    </cfRule>
    <cfRule type="expression" dxfId="3911" priority="30">
      <formula>H29&lt;0</formula>
    </cfRule>
  </conditionalFormatting>
  <conditionalFormatting sqref="F21:F28">
    <cfRule type="expression" dxfId="3910" priority="27">
      <formula>F21&gt;0</formula>
    </cfRule>
    <cfRule type="expression" dxfId="3909" priority="28">
      <formula>F21&lt;0</formula>
    </cfRule>
  </conditionalFormatting>
  <conditionalFormatting sqref="H21:H28">
    <cfRule type="expression" dxfId="3908" priority="25">
      <formula>H21&gt;0</formula>
    </cfRule>
    <cfRule type="expression" dxfId="3907" priority="26">
      <formula>H21&lt;0</formula>
    </cfRule>
  </conditionalFormatting>
  <conditionalFormatting sqref="Q8">
    <cfRule type="expression" dxfId="3906" priority="21">
      <formula>Q8&gt;0</formula>
    </cfRule>
    <cfRule type="expression" dxfId="3905" priority="22">
      <formula>Q8&lt;0</formula>
    </cfRule>
  </conditionalFormatting>
  <conditionalFormatting sqref="Q7">
    <cfRule type="expression" dxfId="3904" priority="23">
      <formula>Q7&gt;0</formula>
    </cfRule>
    <cfRule type="expression" dxfId="3903" priority="24">
      <formula>Q7&lt;0</formula>
    </cfRule>
  </conditionalFormatting>
  <conditionalFormatting sqref="F30">
    <cfRule type="expression" dxfId="3902" priority="19">
      <formula>F30&gt;0</formula>
    </cfRule>
    <cfRule type="expression" dxfId="3901" priority="20">
      <formula>F30&lt;0</formula>
    </cfRule>
  </conditionalFormatting>
  <conditionalFormatting sqref="H30">
    <cfRule type="expression" dxfId="3900" priority="17">
      <formula>H30&gt;0</formula>
    </cfRule>
    <cfRule type="expression" dxfId="3899" priority="18">
      <formula>H30&lt;0</formula>
    </cfRule>
  </conditionalFormatting>
  <conditionalFormatting sqref="F68 F70:F74">
    <cfRule type="expression" dxfId="3898" priority="13">
      <formula>F68&gt;0</formula>
    </cfRule>
    <cfRule type="expression" dxfId="3897" priority="14">
      <formula>F68&lt;0</formula>
    </cfRule>
  </conditionalFormatting>
  <conditionalFormatting sqref="F68 F70:F74">
    <cfRule type="expression" dxfId="3896" priority="15">
      <formula>F68&gt;0</formula>
    </cfRule>
    <cfRule type="expression" dxfId="3895" priority="16">
      <formula>F68&lt;0</formula>
    </cfRule>
  </conditionalFormatting>
  <conditionalFormatting sqref="H68 H70:H74">
    <cfRule type="expression" dxfId="3894" priority="11">
      <formula>H68&gt;0</formula>
    </cfRule>
    <cfRule type="expression" dxfId="3893" priority="12">
      <formula>H68&lt;0</formula>
    </cfRule>
  </conditionalFormatting>
  <conditionalFormatting sqref="F60:F67">
    <cfRule type="expression" dxfId="3892" priority="9">
      <formula>F60&gt;0</formula>
    </cfRule>
    <cfRule type="expression" dxfId="3891" priority="10">
      <formula>F60&lt;0</formula>
    </cfRule>
  </conditionalFormatting>
  <conditionalFormatting sqref="H60:H67">
    <cfRule type="expression" dxfId="3890" priority="7">
      <formula>H60&gt;0</formula>
    </cfRule>
    <cfRule type="expression" dxfId="3889" priority="8">
      <formula>H60&lt;0</formula>
    </cfRule>
  </conditionalFormatting>
  <conditionalFormatting sqref="F69">
    <cfRule type="expression" dxfId="3888" priority="5">
      <formula>F69&gt;0</formula>
    </cfRule>
    <cfRule type="expression" dxfId="3887" priority="6">
      <formula>F69&lt;0</formula>
    </cfRule>
  </conditionalFormatting>
  <conditionalFormatting sqref="H69">
    <cfRule type="expression" dxfId="3886" priority="3">
      <formula>H69&gt;0</formula>
    </cfRule>
    <cfRule type="expression" dxfId="3885" priority="4">
      <formula>H69&lt;0</formula>
    </cfRule>
  </conditionalFormatting>
  <conditionalFormatting sqref="Q10">
    <cfRule type="expression" dxfId="3884" priority="1">
      <formula>Q10&gt;0</formula>
    </cfRule>
    <cfRule type="expression" dxfId="388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882" priority="11">
      <formula>F33&gt;0</formula>
    </cfRule>
    <cfRule type="expression" dxfId="3881" priority="12">
      <formula>F33&lt;0</formula>
    </cfRule>
  </conditionalFormatting>
  <conditionalFormatting sqref="Q7">
    <cfRule type="expression" dxfId="3880" priority="9">
      <formula>Q7&gt;0</formula>
    </cfRule>
    <cfRule type="expression" dxfId="3879" priority="10">
      <formula>Q7&lt;0</formula>
    </cfRule>
  </conditionalFormatting>
  <conditionalFormatting sqref="Q8">
    <cfRule type="expression" dxfId="3878" priority="7">
      <formula>Q8&gt;0</formula>
    </cfRule>
    <cfRule type="expression" dxfId="3877" priority="8">
      <formula>Q8&lt;0</formula>
    </cfRule>
  </conditionalFormatting>
  <conditionalFormatting sqref="F25:F32">
    <cfRule type="expression" dxfId="3876" priority="5">
      <formula>F25&gt;0</formula>
    </cfRule>
    <cfRule type="expression" dxfId="3875" priority="6">
      <formula>F25&lt;0</formula>
    </cfRule>
  </conditionalFormatting>
  <conditionalFormatting sqref="H25:H32">
    <cfRule type="expression" dxfId="3874" priority="3">
      <formula>H25&gt;0</formula>
    </cfRule>
    <cfRule type="expression" dxfId="3873" priority="4">
      <formula>H25&lt;0</formula>
    </cfRule>
  </conditionalFormatting>
  <conditionalFormatting sqref="Q10">
    <cfRule type="expression" dxfId="3872" priority="1">
      <formula>Q10&gt;0</formula>
    </cfRule>
    <cfRule type="expression" dxfId="387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870" priority="75">
      <formula>F32&gt;0</formula>
    </cfRule>
    <cfRule type="expression" dxfId="3869" priority="76">
      <formula>F32&lt;0</formula>
    </cfRule>
  </conditionalFormatting>
  <conditionalFormatting sqref="Q7">
    <cfRule type="expression" dxfId="3868" priority="73">
      <formula>Q7&gt;0</formula>
    </cfRule>
    <cfRule type="expression" dxfId="3867" priority="74">
      <formula>Q7&lt;0</formula>
    </cfRule>
  </conditionalFormatting>
  <conditionalFormatting sqref="Q8">
    <cfRule type="expression" dxfId="3866" priority="71">
      <formula>Q8&gt;0</formula>
    </cfRule>
    <cfRule type="expression" dxfId="386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864" priority="63">
      <formula>M58&gt;0</formula>
    </cfRule>
    <cfRule type="expression" dxfId="3863" priority="64">
      <formula>M58&lt;0</formula>
    </cfRule>
  </conditionalFormatting>
  <conditionalFormatting sqref="Q10">
    <cfRule type="expression" dxfId="3862" priority="61">
      <formula>Q10&gt;0</formula>
    </cfRule>
    <cfRule type="expression" dxfId="3861" priority="62">
      <formula>Q10&lt;0</formula>
    </cfRule>
  </conditionalFormatting>
  <conditionalFormatting sqref="F29:F31">
    <cfRule type="expression" dxfId="3860" priority="59">
      <formula>F29&gt;0</formula>
    </cfRule>
    <cfRule type="expression" dxfId="3859" priority="60">
      <formula>F29&lt;0</formula>
    </cfRule>
  </conditionalFormatting>
  <conditionalFormatting sqref="H29:H31">
    <cfRule type="expression" dxfId="3858" priority="57">
      <formula>H29&gt;0</formula>
    </cfRule>
    <cfRule type="expression" dxfId="3857" priority="58">
      <formula>H29&lt;0</formula>
    </cfRule>
  </conditionalFormatting>
  <conditionalFormatting sqref="F83:F94">
    <cfRule type="expression" dxfId="3856" priority="55">
      <formula>F83&gt;0</formula>
    </cfRule>
    <cfRule type="expression" dxfId="3855" priority="56">
      <formula>F83&lt;0</formula>
    </cfRule>
  </conditionalFormatting>
  <conditionalFormatting sqref="H83:H94">
    <cfRule type="expression" dxfId="3854" priority="53">
      <formula>H83&gt;0</formula>
    </cfRule>
    <cfRule type="expression" dxfId="3853" priority="54">
      <formula>H83&lt;0</formula>
    </cfRule>
  </conditionalFormatting>
  <conditionalFormatting sqref="J41">
    <cfRule type="expression" dxfId="3852" priority="51">
      <formula>J41&gt;0</formula>
    </cfRule>
    <cfRule type="expression" dxfId="3851" priority="52">
      <formula>J41&lt;0</formula>
    </cfRule>
  </conditionalFormatting>
  <conditionalFormatting sqref="J39:J47">
    <cfRule type="expression" dxfId="3850" priority="49">
      <formula>J39&gt;0</formula>
    </cfRule>
    <cfRule type="expression" dxfId="3849" priority="50">
      <formula>J39&lt;0</formula>
    </cfRule>
  </conditionalFormatting>
  <conditionalFormatting sqref="F48:F51 H48:H51">
    <cfRule type="expression" dxfId="3848" priority="47">
      <formula>F48&gt;0</formula>
    </cfRule>
    <cfRule type="expression" dxfId="3847" priority="48">
      <formula>F48&lt;0</formula>
    </cfRule>
  </conditionalFormatting>
  <conditionalFormatting sqref="J48:J57">
    <cfRule type="expression" dxfId="3846" priority="45">
      <formula>J48&gt;0</formula>
    </cfRule>
    <cfRule type="expression" dxfId="3845" priority="46">
      <formula>J48&lt;0</formula>
    </cfRule>
  </conditionalFormatting>
  <conditionalFormatting sqref="K45:K52">
    <cfRule type="expression" dxfId="3844" priority="43">
      <formula>K45&gt;0</formula>
    </cfRule>
    <cfRule type="expression" dxfId="3843" priority="44">
      <formula>K45&lt;0</formula>
    </cfRule>
  </conditionalFormatting>
  <conditionalFormatting sqref="K45:K52">
    <cfRule type="expression" dxfId="3842" priority="41">
      <formula>K45&gt;0</formula>
    </cfRule>
    <cfRule type="expression" dxfId="3841" priority="42">
      <formula>K45&lt;0</formula>
    </cfRule>
  </conditionalFormatting>
  <conditionalFormatting sqref="F102:F118 H102:H118 H120:H128 F120:F128">
    <cfRule type="expression" dxfId="3840" priority="37">
      <formula>F102&gt;0</formula>
    </cfRule>
    <cfRule type="expression" dxfId="3839" priority="38">
      <formula>F102&lt;0</formula>
    </cfRule>
  </conditionalFormatting>
  <conditionalFormatting sqref="F96:F101">
    <cfRule type="expression" dxfId="3838" priority="35">
      <formula>F96&gt;0</formula>
    </cfRule>
    <cfRule type="expression" dxfId="3837" priority="36">
      <formula>F96&lt;0</formula>
    </cfRule>
  </conditionalFormatting>
  <conditionalFormatting sqref="H96:H101">
    <cfRule type="expression" dxfId="3836" priority="33">
      <formula>H96&gt;0</formula>
    </cfRule>
    <cfRule type="expression" dxfId="3835" priority="34">
      <formula>H96&lt;0</formula>
    </cfRule>
  </conditionalFormatting>
  <conditionalFormatting sqref="J112">
    <cfRule type="expression" dxfId="3834" priority="31">
      <formula>J112&gt;0</formula>
    </cfRule>
    <cfRule type="expression" dxfId="3833" priority="32">
      <formula>J112&lt;0</formula>
    </cfRule>
  </conditionalFormatting>
  <conditionalFormatting sqref="J110:J118 J120">
    <cfRule type="expression" dxfId="3832" priority="29">
      <formula>J110&gt;0</formula>
    </cfRule>
    <cfRule type="expression" dxfId="3831" priority="30">
      <formula>J110&lt;0</formula>
    </cfRule>
  </conditionalFormatting>
  <conditionalFormatting sqref="F119 H119">
    <cfRule type="expression" dxfId="3830" priority="27">
      <formula>F119&gt;0</formula>
    </cfRule>
    <cfRule type="expression" dxfId="3829" priority="28">
      <formula>F119&lt;0</formula>
    </cfRule>
  </conditionalFormatting>
  <conditionalFormatting sqref="J119">
    <cfRule type="expression" dxfId="3828" priority="25">
      <formula>J119&gt;0</formula>
    </cfRule>
    <cfRule type="expression" dxfId="3827" priority="26">
      <formula>J119&lt;0</formula>
    </cfRule>
  </conditionalFormatting>
  <conditionalFormatting sqref="K112:K123">
    <cfRule type="expression" dxfId="3826" priority="23">
      <formula>K112&gt;0</formula>
    </cfRule>
    <cfRule type="expression" dxfId="3825" priority="24">
      <formula>K112&lt;0</formula>
    </cfRule>
  </conditionalFormatting>
  <conditionalFormatting sqref="K110:K123">
    <cfRule type="expression" dxfId="3824" priority="21">
      <formula>K110&gt;0</formula>
    </cfRule>
    <cfRule type="expression" dxfId="3823" priority="22">
      <formula>K110&lt;0</formula>
    </cfRule>
  </conditionalFormatting>
  <conditionalFormatting sqref="J121">
    <cfRule type="expression" dxfId="3822" priority="19">
      <formula>J121&gt;0</formula>
    </cfRule>
    <cfRule type="expression" dxfId="3821" priority="20">
      <formula>J121&lt;0</formula>
    </cfRule>
  </conditionalFormatting>
  <conditionalFormatting sqref="F25:F28">
    <cfRule type="expression" dxfId="3820" priority="17">
      <formula>F25&gt;0</formula>
    </cfRule>
    <cfRule type="expression" dxfId="3819" priority="18">
      <formula>F25&lt;0</formula>
    </cfRule>
  </conditionalFormatting>
  <conditionalFormatting sqref="H25:H28">
    <cfRule type="expression" dxfId="3818" priority="15">
      <formula>H25&gt;0</formula>
    </cfRule>
    <cfRule type="expression" dxfId="3817" priority="16">
      <formula>H25&lt;0</formula>
    </cfRule>
  </conditionalFormatting>
  <conditionalFormatting sqref="J27:J29">
    <cfRule type="expression" dxfId="3816" priority="13">
      <formula>J27&gt;0</formula>
    </cfRule>
    <cfRule type="expression" dxfId="3815" priority="14">
      <formula>J27&lt;0</formula>
    </cfRule>
  </conditionalFormatting>
  <conditionalFormatting sqref="J30:J31">
    <cfRule type="expression" dxfId="3814" priority="11">
      <formula>J30&gt;0</formula>
    </cfRule>
    <cfRule type="expression" dxfId="3813" priority="12">
      <formula>J30&lt;0</formula>
    </cfRule>
  </conditionalFormatting>
  <conditionalFormatting sqref="J33">
    <cfRule type="expression" dxfId="3812" priority="9">
      <formula>J33&gt;0</formula>
    </cfRule>
    <cfRule type="expression" dxfId="3811" priority="10">
      <formula>J33&lt;0</formula>
    </cfRule>
  </conditionalFormatting>
  <conditionalFormatting sqref="J34">
    <cfRule type="expression" dxfId="3810" priority="7">
      <formula>J34&gt;0</formula>
    </cfRule>
    <cfRule type="expression" dxfId="3809" priority="8">
      <formula>J34&lt;0</formula>
    </cfRule>
  </conditionalFormatting>
  <conditionalFormatting sqref="J35:J43">
    <cfRule type="expression" dxfId="3808" priority="5">
      <formula>J35&gt;0</formula>
    </cfRule>
    <cfRule type="expression" dxfId="380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806" priority="1">
      <formula>Q9&gt;0</formula>
    </cfRule>
    <cfRule type="expression" dxfId="380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804" priority="15">
      <formula>F39&gt;0</formula>
    </cfRule>
    <cfRule type="expression" dxfId="3803" priority="16">
      <formula>F39&lt;0</formula>
    </cfRule>
  </conditionalFormatting>
  <conditionalFormatting sqref="Q7">
    <cfRule type="expression" dxfId="3802" priority="13">
      <formula>Q7&gt;0</formula>
    </cfRule>
    <cfRule type="expression" dxfId="3801" priority="14">
      <formula>Q7&lt;0</formula>
    </cfRule>
  </conditionalFormatting>
  <conditionalFormatting sqref="Q8">
    <cfRule type="expression" dxfId="3800" priority="11">
      <formula>Q8&gt;0</formula>
    </cfRule>
    <cfRule type="expression" dxfId="3799" priority="12">
      <formula>Q8&lt;0</formula>
    </cfRule>
  </conditionalFormatting>
  <conditionalFormatting sqref="F25:F38">
    <cfRule type="expression" dxfId="3798" priority="9">
      <formula>F25&gt;0</formula>
    </cfRule>
    <cfRule type="expression" dxfId="3797" priority="10">
      <formula>F25&lt;0</formula>
    </cfRule>
  </conditionalFormatting>
  <conditionalFormatting sqref="H25:H38">
    <cfRule type="expression" dxfId="3796" priority="7">
      <formula>H25&gt;0</formula>
    </cfRule>
    <cfRule type="expression" dxfId="3795" priority="8">
      <formula>H25&lt;0</formula>
    </cfRule>
  </conditionalFormatting>
  <conditionalFormatting sqref="M55">
    <cfRule type="expression" dxfId="3794" priority="3">
      <formula>M55&gt;0</formula>
    </cfRule>
    <cfRule type="expression" dxfId="3793" priority="4">
      <formula>M55&lt;0</formula>
    </cfRule>
  </conditionalFormatting>
  <conditionalFormatting sqref="Q10">
    <cfRule type="expression" dxfId="3792" priority="1">
      <formula>Q10&gt;0</formula>
    </cfRule>
    <cfRule type="expression" dxfId="3791"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790" priority="27">
      <formula>F27&gt;0</formula>
    </cfRule>
    <cfRule type="expression" dxfId="3789" priority="28">
      <formula>F27&lt;0</formula>
    </cfRule>
  </conditionalFormatting>
  <conditionalFormatting sqref="Q8">
    <cfRule type="expression" dxfId="3788" priority="15">
      <formula>Q8&gt;0</formula>
    </cfRule>
    <cfRule type="expression" dxfId="3787" priority="16">
      <formula>Q8&lt;0</formula>
    </cfRule>
  </conditionalFormatting>
  <conditionalFormatting sqref="Q7">
    <cfRule type="expression" dxfId="3786" priority="17">
      <formula>Q7&gt;0</formula>
    </cfRule>
    <cfRule type="expression" dxfId="3785" priority="18">
      <formula>Q7&lt;0</formula>
    </cfRule>
  </conditionalFormatting>
  <conditionalFormatting sqref="F37:F38">
    <cfRule type="expression" dxfId="3784" priority="13">
      <formula>F37&gt;0</formula>
    </cfRule>
    <cfRule type="expression" dxfId="3783" priority="14">
      <formula>F37&lt;0</formula>
    </cfRule>
  </conditionalFormatting>
  <conditionalFormatting sqref="H37:H38">
    <cfRule type="expression" dxfId="3782" priority="11">
      <formula>H37&gt;0</formula>
    </cfRule>
    <cfRule type="expression" dxfId="3781" priority="12">
      <formula>H37&lt;0</formula>
    </cfRule>
  </conditionalFormatting>
  <conditionalFormatting sqref="F23:F26 H23:H26">
    <cfRule type="expression" dxfId="3780" priority="9">
      <formula>F23&gt;0</formula>
    </cfRule>
    <cfRule type="expression" dxfId="3779" priority="10">
      <formula>F23&lt;0</formula>
    </cfRule>
  </conditionalFormatting>
  <conditionalFormatting sqref="Q10">
    <cfRule type="expression" dxfId="3778" priority="3">
      <formula>Q10&gt;0</formula>
    </cfRule>
    <cfRule type="expression" dxfId="3777" priority="4">
      <formula>Q10&lt;0</formula>
    </cfRule>
  </conditionalFormatting>
  <conditionalFormatting sqref="F22 H22">
    <cfRule type="expression" dxfId="3776" priority="1">
      <formula>F22&gt;0</formula>
    </cfRule>
    <cfRule type="expression" dxfId="3775" priority="2">
      <formula>F22&lt;0</formula>
    </cfRule>
  </conditionalFormatting>
  <conditionalFormatting sqref="M41">
    <cfRule type="expression" dxfId="3774" priority="5">
      <formula>M41&gt;0</formula>
    </cfRule>
    <cfRule type="expression" dxfId="377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772" priority="29">
      <formula>F25&gt;0</formula>
    </cfRule>
    <cfRule type="expression" dxfId="3771" priority="30">
      <formula>F25&lt;0</formula>
    </cfRule>
  </conditionalFormatting>
  <conditionalFormatting sqref="Q7">
    <cfRule type="expression" dxfId="3770" priority="27">
      <formula>Q7&gt;0</formula>
    </cfRule>
    <cfRule type="expression" dxfId="3769" priority="28">
      <formula>Q7&lt;0</formula>
    </cfRule>
  </conditionalFormatting>
  <conditionalFormatting sqref="Q8">
    <cfRule type="expression" dxfId="3768" priority="25">
      <formula>Q8&gt;0</formula>
    </cfRule>
    <cfRule type="expression" dxfId="3767" priority="26">
      <formula>Q8&lt;0</formula>
    </cfRule>
  </conditionalFormatting>
  <conditionalFormatting sqref="Q10">
    <cfRule type="expression" dxfId="3766" priority="13">
      <formula>Q10&gt;0</formula>
    </cfRule>
    <cfRule type="expression" dxfId="3765" priority="14">
      <formula>Q10&lt;0</formula>
    </cfRule>
  </conditionalFormatting>
  <conditionalFormatting sqref="M46">
    <cfRule type="expression" dxfId="3764" priority="11">
      <formula>M46&gt;0</formula>
    </cfRule>
    <cfRule type="expression" dxfId="3763" priority="12">
      <formula>M46&lt;0</formula>
    </cfRule>
  </conditionalFormatting>
  <conditionalFormatting sqref="F80:F88 H80:H88">
    <cfRule type="expression" dxfId="3762" priority="9">
      <formula>F80&gt;0</formula>
    </cfRule>
    <cfRule type="expression" dxfId="3761" priority="10">
      <formula>F80&lt;0</formula>
    </cfRule>
  </conditionalFormatting>
  <conditionalFormatting sqref="F75:F79">
    <cfRule type="expression" dxfId="3760" priority="7">
      <formula>F75&gt;0</formula>
    </cfRule>
    <cfRule type="expression" dxfId="3759" priority="8">
      <formula>F75&lt;0</formula>
    </cfRule>
  </conditionalFormatting>
  <conditionalFormatting sqref="H75:H79">
    <cfRule type="expression" dxfId="3758" priority="5">
      <formula>H75&gt;0</formula>
    </cfRule>
    <cfRule type="expression" dxfId="3757" priority="6">
      <formula>H75&lt;0</formula>
    </cfRule>
  </conditionalFormatting>
  <conditionalFormatting sqref="F71:F74">
    <cfRule type="expression" dxfId="3756" priority="3">
      <formula>F71&gt;0</formula>
    </cfRule>
    <cfRule type="expression" dxfId="3755" priority="4">
      <formula>F71&lt;0</formula>
    </cfRule>
  </conditionalFormatting>
  <conditionalFormatting sqref="H71:H74">
    <cfRule type="expression" dxfId="3754" priority="1">
      <formula>H71&gt;0</formula>
    </cfRule>
    <cfRule type="expression" dxfId="375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752" priority="21">
      <formula>F47&gt;0</formula>
    </cfRule>
    <cfRule type="expression" dxfId="3751" priority="22">
      <formula>F47&lt;0</formula>
    </cfRule>
  </conditionalFormatting>
  <conditionalFormatting sqref="Q7">
    <cfRule type="expression" dxfId="3750" priority="19">
      <formula>Q7&gt;0</formula>
    </cfRule>
    <cfRule type="expression" dxfId="3749" priority="20">
      <formula>Q7&lt;0</formula>
    </cfRule>
  </conditionalFormatting>
  <conditionalFormatting sqref="Q8">
    <cfRule type="expression" dxfId="3748" priority="17">
      <formula>Q8&gt;0</formula>
    </cfRule>
    <cfRule type="expression" dxfId="3747" priority="18">
      <formula>Q8&lt;0</formula>
    </cfRule>
  </conditionalFormatting>
  <conditionalFormatting sqref="F25:F46">
    <cfRule type="expression" dxfId="3746" priority="15">
      <formula>F25&gt;0</formula>
    </cfRule>
    <cfRule type="expression" dxfId="3745" priority="16">
      <formula>F25&lt;0</formula>
    </cfRule>
  </conditionalFormatting>
  <conditionalFormatting sqref="H25:H46">
    <cfRule type="expression" dxfId="3744" priority="13">
      <formula>H25&gt;0</formula>
    </cfRule>
    <cfRule type="expression" dxfId="3743" priority="14">
      <formula>H25&lt;0</formula>
    </cfRule>
  </conditionalFormatting>
  <conditionalFormatting sqref="F89:F110">
    <cfRule type="expression" dxfId="3742" priority="11">
      <formula>F89&gt;0</formula>
    </cfRule>
    <cfRule type="expression" dxfId="3741" priority="12">
      <formula>F89&lt;0</formula>
    </cfRule>
  </conditionalFormatting>
  <conditionalFormatting sqref="H89:H110">
    <cfRule type="expression" dxfId="3740" priority="9">
      <formula>H89&gt;0</formula>
    </cfRule>
    <cfRule type="expression" dxfId="3739" priority="10">
      <formula>H89&lt;0</formula>
    </cfRule>
  </conditionalFormatting>
  <conditionalFormatting sqref="Q10">
    <cfRule type="expression" dxfId="3738" priority="7">
      <formula>Q10&gt;0</formula>
    </cfRule>
    <cfRule type="expression" dxfId="3737" priority="8">
      <formula>Q10&lt;0</formula>
    </cfRule>
  </conditionalFormatting>
  <conditionalFormatting sqref="J25:J38">
    <cfRule type="expression" dxfId="3736" priority="5">
      <formula>J25&gt;0</formula>
    </cfRule>
    <cfRule type="expression" dxfId="3735" priority="6">
      <formula>J25&lt;0</formula>
    </cfRule>
  </conditionalFormatting>
  <conditionalFormatting sqref="K25:K38">
    <cfRule type="expression" dxfId="3734" priority="3">
      <formula>K25&gt;0</formula>
    </cfRule>
    <cfRule type="expression" dxfId="3733" priority="4">
      <formula>K25&lt;0</formula>
    </cfRule>
  </conditionalFormatting>
  <conditionalFormatting sqref="L25:L38">
    <cfRule type="expression" dxfId="3732" priority="1">
      <formula>L25&gt;0</formula>
    </cfRule>
    <cfRule type="expression" dxfId="373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730" priority="23">
      <formula>F34&gt;0</formula>
    </cfRule>
    <cfRule type="expression" dxfId="3729" priority="24">
      <formula>F34&lt;0</formula>
    </cfRule>
  </conditionalFormatting>
  <conditionalFormatting sqref="Q7">
    <cfRule type="expression" dxfId="3728" priority="21">
      <formula>Q7&gt;0</formula>
    </cfRule>
    <cfRule type="expression" dxfId="3727" priority="22">
      <formula>Q7&lt;0</formula>
    </cfRule>
  </conditionalFormatting>
  <conditionalFormatting sqref="Q8">
    <cfRule type="expression" dxfId="3726" priority="19">
      <formula>Q8&gt;0</formula>
    </cfRule>
    <cfRule type="expression" dxfId="3725" priority="20">
      <formula>Q8&lt;0</formula>
    </cfRule>
  </conditionalFormatting>
  <conditionalFormatting sqref="F25:F33">
    <cfRule type="expression" dxfId="3724" priority="17">
      <formula>F25&gt;0</formula>
    </cfRule>
    <cfRule type="expression" dxfId="3723" priority="18">
      <formula>F25&lt;0</formula>
    </cfRule>
  </conditionalFormatting>
  <conditionalFormatting sqref="H25:H33">
    <cfRule type="expression" dxfId="3722" priority="15">
      <formula>H25&gt;0</formula>
    </cfRule>
    <cfRule type="expression" dxfId="3721" priority="16">
      <formula>H25&lt;0</formula>
    </cfRule>
  </conditionalFormatting>
  <conditionalFormatting sqref="M46">
    <cfRule type="expression" dxfId="3720" priority="13">
      <formula>M46&gt;0</formula>
    </cfRule>
    <cfRule type="expression" dxfId="3719" priority="14">
      <formula>M46&lt;0</formula>
    </cfRule>
  </conditionalFormatting>
  <conditionalFormatting sqref="F79:F87 H79:H87">
    <cfRule type="expression" dxfId="3718" priority="11">
      <formula>F79&gt;0</formula>
    </cfRule>
    <cfRule type="expression" dxfId="3717" priority="12">
      <formula>F79&lt;0</formula>
    </cfRule>
  </conditionalFormatting>
  <conditionalFormatting sqref="F70:F78">
    <cfRule type="expression" dxfId="3716" priority="9">
      <formula>F70&gt;0</formula>
    </cfRule>
    <cfRule type="expression" dxfId="3715" priority="10">
      <formula>F70&lt;0</formula>
    </cfRule>
  </conditionalFormatting>
  <conditionalFormatting sqref="H70:H78">
    <cfRule type="expression" dxfId="3714" priority="7">
      <formula>H70&gt;0</formula>
    </cfRule>
    <cfRule type="expression" dxfId="3713" priority="8">
      <formula>H70&lt;0</formula>
    </cfRule>
  </conditionalFormatting>
  <conditionalFormatting sqref="J27:K27 J30:K30 J33:K33 J36:K36 J39:K39 J42:K42">
    <cfRule type="expression" dxfId="3712" priority="5">
      <formula>J27&gt;0</formula>
    </cfRule>
    <cfRule type="expression" dxfId="3711" priority="6">
      <formula>J27&lt;0</formula>
    </cfRule>
  </conditionalFormatting>
  <conditionalFormatting sqref="J28:K29 J31:K32 J34:K35 J37:K38 J40:K41">
    <cfRule type="expression" dxfId="3710" priority="3">
      <formula>J28&gt;0</formula>
    </cfRule>
    <cfRule type="expression" dxfId="3709" priority="4">
      <formula>J28&lt;0</formula>
    </cfRule>
  </conditionalFormatting>
  <conditionalFormatting sqref="L27:L42">
    <cfRule type="expression" dxfId="3708" priority="1">
      <formula>L27&gt;0</formula>
    </cfRule>
    <cfRule type="expression" dxfId="370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706" priority="9">
      <formula>F57&gt;0</formula>
    </cfRule>
    <cfRule type="expression" dxfId="3705" priority="10">
      <formula>F57&lt;0</formula>
    </cfRule>
  </conditionalFormatting>
  <conditionalFormatting sqref="Q7">
    <cfRule type="expression" dxfId="3704" priority="7">
      <formula>Q7&gt;0</formula>
    </cfRule>
    <cfRule type="expression" dxfId="3703" priority="8">
      <formula>Q7&lt;0</formula>
    </cfRule>
  </conditionalFormatting>
  <conditionalFormatting sqref="Q8">
    <cfRule type="expression" dxfId="3702" priority="5">
      <formula>Q8&gt;0</formula>
    </cfRule>
    <cfRule type="expression" dxfId="3701" priority="6">
      <formula>Q8&lt;0</formula>
    </cfRule>
  </conditionalFormatting>
  <conditionalFormatting sqref="F25:F56">
    <cfRule type="expression" dxfId="3700" priority="3">
      <formula>F25&gt;0</formula>
    </cfRule>
    <cfRule type="expression" dxfId="3699" priority="4">
      <formula>F25&lt;0</formula>
    </cfRule>
  </conditionalFormatting>
  <conditionalFormatting sqref="H25:H56">
    <cfRule type="expression" dxfId="3698" priority="1">
      <formula>H25&gt;0</formula>
    </cfRule>
    <cfRule type="expression" dxfId="369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120.96</v>
      </c>
      <c r="R4" s="420">
        <v>-2.3199999999999998E-2</v>
      </c>
      <c r="T4" s="688">
        <v>43193</v>
      </c>
      <c r="U4" s="30" t="s">
        <v>944</v>
      </c>
    </row>
    <row r="5" spans="1:21" x14ac:dyDescent="0.25">
      <c r="B5" s="70"/>
      <c r="C5" s="4"/>
      <c r="D5" s="3"/>
      <c r="E5" s="3"/>
      <c r="F5" s="3"/>
      <c r="G5" s="70"/>
      <c r="H5" s="159"/>
      <c r="I5" s="3"/>
      <c r="J5" s="3"/>
      <c r="K5" s="3"/>
      <c r="L5" s="70"/>
      <c r="M5" s="3"/>
      <c r="O5" s="11" t="s">
        <v>67</v>
      </c>
      <c r="Q5" s="3">
        <f>Q4*Q2</f>
        <v>3628.7999999999997</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2499.9499999999825</v>
      </c>
      <c r="R7">
        <v>30</v>
      </c>
      <c r="T7" s="1">
        <v>43221</v>
      </c>
      <c r="U7" s="736" t="s">
        <v>1013</v>
      </c>
    </row>
    <row r="8" spans="1:21" x14ac:dyDescent="0.25">
      <c r="B8" s="70"/>
      <c r="C8" s="4"/>
      <c r="D8" s="3"/>
      <c r="E8" s="3"/>
      <c r="F8" s="3"/>
      <c r="G8" s="70"/>
      <c r="H8" s="159"/>
      <c r="I8" s="3"/>
      <c r="J8" s="3"/>
      <c r="K8" s="3"/>
      <c r="L8" s="4"/>
      <c r="M8" s="4"/>
      <c r="O8" s="11" t="s">
        <v>179</v>
      </c>
      <c r="P8" s="33"/>
      <c r="Q8" s="2">
        <f>K29+M29-F29+Q2*Q4</f>
        <v>98.25</v>
      </c>
      <c r="U8" t="s">
        <v>1014</v>
      </c>
    </row>
    <row r="9" spans="1:21" x14ac:dyDescent="0.25">
      <c r="B9" s="70"/>
      <c r="C9" s="4"/>
      <c r="D9" s="3"/>
      <c r="E9" s="3"/>
      <c r="F9" s="3"/>
      <c r="G9" s="70"/>
      <c r="H9" s="159"/>
      <c r="I9" s="3"/>
      <c r="J9" s="3"/>
      <c r="K9" s="3"/>
      <c r="L9" s="4"/>
      <c r="M9" s="4"/>
      <c r="O9" s="11" t="s">
        <v>204</v>
      </c>
      <c r="Q9" s="132">
        <f>IF(Q2=0, 0, Q8/Q6)</f>
        <v>2.7828525300590563E-2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4.2989417989417996E-3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14.032482598607888</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133.05600000000001</v>
      </c>
    </row>
    <row r="20" spans="1:21" x14ac:dyDescent="0.25">
      <c r="B20" s="70"/>
      <c r="C20" s="4"/>
      <c r="D20" s="3"/>
      <c r="E20" s="3"/>
      <c r="F20" s="3"/>
      <c r="G20" s="70"/>
      <c r="H20" s="159"/>
      <c r="I20" s="3"/>
      <c r="J20" s="3"/>
      <c r="K20" s="3"/>
      <c r="L20" s="4"/>
      <c r="M20" s="4"/>
      <c r="O20" s="79">
        <v>1.0900000000000001</v>
      </c>
      <c r="P20" s="79">
        <f t="shared" ref="P20:P39" si="2">O20*$Q$4</f>
        <v>131.84640000000002</v>
      </c>
      <c r="T20" s="1">
        <v>43279</v>
      </c>
      <c r="U20" t="s">
        <v>1116</v>
      </c>
    </row>
    <row r="21" spans="1:21" x14ac:dyDescent="0.25">
      <c r="B21" s="70"/>
      <c r="C21" s="4"/>
      <c r="D21" s="3"/>
      <c r="E21" s="3"/>
      <c r="F21" s="3"/>
      <c r="G21" s="4"/>
      <c r="H21" s="4"/>
      <c r="I21" s="3"/>
      <c r="J21" s="3"/>
      <c r="K21" s="3"/>
      <c r="L21" s="4"/>
      <c r="M21" s="4"/>
      <c r="O21" s="79">
        <v>1.08</v>
      </c>
      <c r="P21" s="79">
        <f t="shared" si="2"/>
        <v>130.63679999999999</v>
      </c>
    </row>
    <row r="22" spans="1:21" x14ac:dyDescent="0.25">
      <c r="B22" s="70"/>
      <c r="C22" s="4"/>
      <c r="D22" s="3"/>
      <c r="E22" s="3"/>
      <c r="F22" s="3"/>
      <c r="G22" s="4"/>
      <c r="H22" s="4"/>
      <c r="I22" s="3"/>
      <c r="J22" s="3"/>
      <c r="K22" s="3"/>
      <c r="L22" s="4"/>
      <c r="M22" s="4"/>
      <c r="O22" s="79">
        <v>1.07</v>
      </c>
      <c r="P22" s="79">
        <f t="shared" si="2"/>
        <v>129.4272</v>
      </c>
    </row>
    <row r="23" spans="1:21" x14ac:dyDescent="0.25">
      <c r="B23" s="70"/>
      <c r="C23" s="4"/>
      <c r="D23" s="3"/>
      <c r="E23" s="3"/>
      <c r="F23" s="3"/>
      <c r="G23" s="4"/>
      <c r="H23" s="4"/>
      <c r="I23" s="3"/>
      <c r="J23" s="3"/>
      <c r="K23" s="3"/>
      <c r="L23" s="4"/>
      <c r="M23" s="4"/>
      <c r="O23" s="79">
        <v>1.06</v>
      </c>
      <c r="P23" s="79">
        <f t="shared" si="2"/>
        <v>128.2176</v>
      </c>
    </row>
    <row r="24" spans="1:21" x14ac:dyDescent="0.25">
      <c r="B24" s="70"/>
      <c r="C24" s="4"/>
      <c r="D24" s="3"/>
      <c r="E24" s="3"/>
      <c r="F24" s="3"/>
      <c r="G24" s="4"/>
      <c r="H24" s="4"/>
      <c r="I24" s="3"/>
      <c r="J24" s="3"/>
      <c r="K24" s="3"/>
      <c r="L24" s="4"/>
      <c r="M24" s="4"/>
      <c r="O24" s="79">
        <v>1.05</v>
      </c>
      <c r="P24" s="79">
        <f t="shared" si="2"/>
        <v>127.008</v>
      </c>
    </row>
    <row r="25" spans="1:21" x14ac:dyDescent="0.25">
      <c r="O25" s="79">
        <v>1.04</v>
      </c>
      <c r="P25" s="79">
        <f t="shared" si="2"/>
        <v>125.7984</v>
      </c>
      <c r="T25" s="154">
        <v>43305</v>
      </c>
      <c r="U25" t="s">
        <v>1147</v>
      </c>
    </row>
    <row r="26" spans="1:21" x14ac:dyDescent="0.25">
      <c r="O26" s="79">
        <v>1.03</v>
      </c>
      <c r="P26" s="79">
        <f t="shared" si="2"/>
        <v>124.58879999999999</v>
      </c>
      <c r="T26" s="65"/>
    </row>
    <row r="27" spans="1:21" x14ac:dyDescent="0.25">
      <c r="O27" s="79">
        <v>1.02</v>
      </c>
      <c r="P27" s="79">
        <f t="shared" si="2"/>
        <v>123.3792</v>
      </c>
      <c r="T27" s="154">
        <v>43313</v>
      </c>
      <c r="U27" t="s">
        <v>1146</v>
      </c>
    </row>
    <row r="28" spans="1:21" x14ac:dyDescent="0.25">
      <c r="O28" s="79">
        <v>1.01</v>
      </c>
      <c r="P28" s="79">
        <f t="shared" si="2"/>
        <v>122.16959999999999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120.96</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119.7504</v>
      </c>
    </row>
    <row r="31" spans="1:21" x14ac:dyDescent="0.25">
      <c r="O31" s="79">
        <v>0.98</v>
      </c>
      <c r="P31" s="79">
        <f t="shared" si="2"/>
        <v>118.54079999999999</v>
      </c>
      <c r="T31" s="1">
        <v>43474</v>
      </c>
      <c r="U31" t="s">
        <v>1348</v>
      </c>
    </row>
    <row r="32" spans="1:21" x14ac:dyDescent="0.25">
      <c r="O32" s="79">
        <v>0.97</v>
      </c>
      <c r="P32" s="79">
        <f t="shared" si="2"/>
        <v>117.3312</v>
      </c>
    </row>
    <row r="33" spans="1:17" x14ac:dyDescent="0.25">
      <c r="O33" s="79">
        <v>0.96</v>
      </c>
      <c r="P33" s="79">
        <f t="shared" si="2"/>
        <v>116.12159999999999</v>
      </c>
    </row>
    <row r="34" spans="1:17" x14ac:dyDescent="0.25">
      <c r="O34" s="79">
        <v>0.95</v>
      </c>
      <c r="P34" s="79">
        <f t="shared" si="2"/>
        <v>114.91199999999999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113.70239999999998</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112.4928</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111.28319999999999</v>
      </c>
    </row>
    <row r="38" spans="1:17" x14ac:dyDescent="0.25">
      <c r="A38" s="4"/>
      <c r="B38" s="162"/>
      <c r="C38" s="10"/>
      <c r="D38" s="39"/>
      <c r="E38" s="39"/>
      <c r="F38" s="39"/>
      <c r="G38" s="39"/>
      <c r="H38" s="177"/>
      <c r="I38" s="39"/>
      <c r="J38" s="39"/>
      <c r="K38" s="39"/>
      <c r="L38" s="39"/>
      <c r="O38" s="79">
        <v>0.91</v>
      </c>
      <c r="P38" s="79">
        <f t="shared" si="2"/>
        <v>110.0736</v>
      </c>
    </row>
    <row r="39" spans="1:17" x14ac:dyDescent="0.25">
      <c r="A39" s="4"/>
      <c r="B39" s="162"/>
      <c r="C39" s="10"/>
      <c r="D39" s="39"/>
      <c r="E39" s="39"/>
      <c r="F39" s="39"/>
      <c r="G39" s="39"/>
      <c r="H39" s="177"/>
      <c r="I39" s="39"/>
      <c r="J39" s="39"/>
      <c r="K39" s="39"/>
      <c r="L39" s="39"/>
      <c r="O39" s="79">
        <v>0.9</v>
      </c>
      <c r="P39" s="79">
        <f t="shared" si="2"/>
        <v>108.86399999999999</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696" priority="175">
      <formula>F7&gt;0</formula>
    </cfRule>
    <cfRule type="expression" dxfId="3695" priority="176">
      <formula>F7&lt;0</formula>
    </cfRule>
  </conditionalFormatting>
  <conditionalFormatting sqref="Q8">
    <cfRule type="expression" dxfId="3694" priority="173">
      <formula>Q8&gt;0</formula>
    </cfRule>
    <cfRule type="expression" dxfId="3693" priority="174">
      <formula>Q8&lt;0</formula>
    </cfRule>
  </conditionalFormatting>
  <conditionalFormatting sqref="Q10">
    <cfRule type="expression" dxfId="3692" priority="167">
      <formula>Q10&gt;0</formula>
    </cfRule>
    <cfRule type="expression" dxfId="3691" priority="168">
      <formula>Q10&lt;0</formula>
    </cfRule>
  </conditionalFormatting>
  <conditionalFormatting sqref="F75:F76">
    <cfRule type="expression" dxfId="3690" priority="159">
      <formula>F75&gt;0</formula>
    </cfRule>
    <cfRule type="expression" dxfId="3689" priority="160">
      <formula>F75&lt;0</formula>
    </cfRule>
  </conditionalFormatting>
  <conditionalFormatting sqref="H75:H76">
    <cfRule type="expression" dxfId="3688" priority="157">
      <formula>H75&gt;0</formula>
    </cfRule>
    <cfRule type="expression" dxfId="3687" priority="158">
      <formula>H75&lt;0</formula>
    </cfRule>
  </conditionalFormatting>
  <conditionalFormatting sqref="J75:J76">
    <cfRule type="expression" dxfId="3686" priority="155">
      <formula>J75&gt;0</formula>
    </cfRule>
    <cfRule type="expression" dxfId="3685" priority="156">
      <formula>J75&lt;0</formula>
    </cfRule>
  </conditionalFormatting>
  <conditionalFormatting sqref="K75:K76">
    <cfRule type="expression" dxfId="3684" priority="153">
      <formula>K75&gt;0</formula>
    </cfRule>
    <cfRule type="expression" dxfId="3683" priority="154">
      <formula>K75&lt;0</formula>
    </cfRule>
  </conditionalFormatting>
  <conditionalFormatting sqref="L75:L76">
    <cfRule type="expression" dxfId="3682" priority="151">
      <formula>L75&gt;0</formula>
    </cfRule>
    <cfRule type="expression" dxfId="3681" priority="152">
      <formula>L75&lt;0</formula>
    </cfRule>
  </conditionalFormatting>
  <conditionalFormatting sqref="F39 H39">
    <cfRule type="expression" dxfId="3680" priority="113">
      <formula>F39&gt;0</formula>
    </cfRule>
    <cfRule type="expression" dxfId="3679" priority="114">
      <formula>F39&lt;0</formula>
    </cfRule>
  </conditionalFormatting>
  <conditionalFormatting sqref="F38 H38">
    <cfRule type="expression" dxfId="3678" priority="111">
      <formula>F38&gt;0</formula>
    </cfRule>
    <cfRule type="expression" dxfId="3677" priority="112">
      <formula>F38&lt;0</formula>
    </cfRule>
  </conditionalFormatting>
  <conditionalFormatting sqref="H36:H37">
    <cfRule type="expression" dxfId="3676" priority="109">
      <formula>H36&gt;0</formula>
    </cfRule>
    <cfRule type="expression" dxfId="3675" priority="110">
      <formula>H36&lt;0</formula>
    </cfRule>
  </conditionalFormatting>
  <conditionalFormatting sqref="M44">
    <cfRule type="expression" dxfId="3674" priority="107">
      <formula>M44&gt;0</formula>
    </cfRule>
    <cfRule type="expression" dxfId="3673" priority="108">
      <formula>M44&lt;0</formula>
    </cfRule>
  </conditionalFormatting>
  <conditionalFormatting sqref="J36:J37">
    <cfRule type="expression" dxfId="3672" priority="77">
      <formula>J36&gt;0</formula>
    </cfRule>
    <cfRule type="expression" dxfId="3671" priority="78">
      <formula>J36&lt;0</formula>
    </cfRule>
  </conditionalFormatting>
  <conditionalFormatting sqref="F111:F113 H111:H113 H120 F120 F146:F148 H146:H148">
    <cfRule type="expression" dxfId="3670" priority="75">
      <formula>F111&gt;0</formula>
    </cfRule>
    <cfRule type="expression" dxfId="3669" priority="76">
      <formula>F111&lt;0</formula>
    </cfRule>
  </conditionalFormatting>
  <conditionalFormatting sqref="F87:F107">
    <cfRule type="expression" dxfId="3668" priority="73">
      <formula>F87&gt;0</formula>
    </cfRule>
    <cfRule type="expression" dxfId="3667" priority="74">
      <formula>F87&lt;0</formula>
    </cfRule>
  </conditionalFormatting>
  <conditionalFormatting sqref="H87:H107">
    <cfRule type="expression" dxfId="3666" priority="71">
      <formula>H87&gt;0</formula>
    </cfRule>
    <cfRule type="expression" dxfId="3665" priority="72">
      <formula>H87&lt;0</formula>
    </cfRule>
  </conditionalFormatting>
  <conditionalFormatting sqref="K78:K88 K90:K91">
    <cfRule type="expression" dxfId="3664" priority="69">
      <formula>K78&gt;0</formula>
    </cfRule>
    <cfRule type="expression" dxfId="3663" priority="70">
      <formula>K78&lt;0</formula>
    </cfRule>
  </conditionalFormatting>
  <conditionalFormatting sqref="L78">
    <cfRule type="expression" dxfId="3662" priority="67">
      <formula>L78&gt;0</formula>
    </cfRule>
    <cfRule type="expression" dxfId="3661" priority="68">
      <formula>L78&lt;0</formula>
    </cfRule>
  </conditionalFormatting>
  <conditionalFormatting sqref="F78:F86">
    <cfRule type="expression" dxfId="3660" priority="65">
      <formula>F78&gt;0</formula>
    </cfRule>
    <cfRule type="expression" dxfId="3659" priority="66">
      <formula>F78&lt;0</formula>
    </cfRule>
  </conditionalFormatting>
  <conditionalFormatting sqref="H78:H86">
    <cfRule type="expression" dxfId="3658" priority="63">
      <formula>H78&gt;0</formula>
    </cfRule>
    <cfRule type="expression" dxfId="3657" priority="64">
      <formula>H78&lt;0</formula>
    </cfRule>
  </conditionalFormatting>
  <conditionalFormatting sqref="F108:F110">
    <cfRule type="expression" dxfId="3656" priority="61">
      <formula>F108&gt;0</formula>
    </cfRule>
    <cfRule type="expression" dxfId="3655" priority="62">
      <formula>F108&lt;0</formula>
    </cfRule>
  </conditionalFormatting>
  <conditionalFormatting sqref="H108:H110">
    <cfRule type="expression" dxfId="3654" priority="59">
      <formula>H108&gt;0</formula>
    </cfRule>
    <cfRule type="expression" dxfId="3653" priority="60">
      <formula>H108&lt;0</formula>
    </cfRule>
  </conditionalFormatting>
  <conditionalFormatting sqref="H114:H116 F114:F116">
    <cfRule type="expression" dxfId="3652" priority="57">
      <formula>F114&gt;0</formula>
    </cfRule>
    <cfRule type="expression" dxfId="3651" priority="58">
      <formula>F114&lt;0</formula>
    </cfRule>
  </conditionalFormatting>
  <conditionalFormatting sqref="H117:H119 F117:F119">
    <cfRule type="expression" dxfId="3650" priority="55">
      <formula>F117&gt;0</formula>
    </cfRule>
    <cfRule type="expression" dxfId="3649" priority="56">
      <formula>F117&lt;0</formula>
    </cfRule>
  </conditionalFormatting>
  <conditionalFormatting sqref="F125:F127 H125:H127">
    <cfRule type="expression" dxfId="3648" priority="53">
      <formula>F125&gt;0</formula>
    </cfRule>
    <cfRule type="expression" dxfId="3647" priority="54">
      <formula>F125&lt;0</formula>
    </cfRule>
  </conditionalFormatting>
  <conditionalFormatting sqref="F124 H124">
    <cfRule type="expression" dxfId="3646" priority="51">
      <formula>F124&gt;0</formula>
    </cfRule>
    <cfRule type="expression" dxfId="3645" priority="52">
      <formula>F124&lt;0</formula>
    </cfRule>
  </conditionalFormatting>
  <conditionalFormatting sqref="F121:F123 H121:H123">
    <cfRule type="expression" dxfId="3644" priority="49">
      <formula>F121&gt;0</formula>
    </cfRule>
    <cfRule type="expression" dxfId="3643" priority="50">
      <formula>F121&lt;0</formula>
    </cfRule>
  </conditionalFormatting>
  <conditionalFormatting sqref="F134:F136 H134:H136">
    <cfRule type="expression" dxfId="3642" priority="47">
      <formula>F134&gt;0</formula>
    </cfRule>
    <cfRule type="expression" dxfId="3641" priority="48">
      <formula>F134&lt;0</formula>
    </cfRule>
  </conditionalFormatting>
  <conditionalFormatting sqref="H129:H131 F129:F133">
    <cfRule type="expression" dxfId="3640" priority="45">
      <formula>F129&gt;0</formula>
    </cfRule>
    <cfRule type="expression" dxfId="3639" priority="46">
      <formula>F129&lt;0</formula>
    </cfRule>
  </conditionalFormatting>
  <conditionalFormatting sqref="F128 H128">
    <cfRule type="expression" dxfId="3638" priority="43">
      <formula>F128&gt;0</formula>
    </cfRule>
    <cfRule type="expression" dxfId="3637" priority="44">
      <formula>F128&lt;0</formula>
    </cfRule>
  </conditionalFormatting>
  <conditionalFormatting sqref="H132:H133">
    <cfRule type="expression" dxfId="3636" priority="41">
      <formula>H132&gt;0</formula>
    </cfRule>
    <cfRule type="expression" dxfId="3635" priority="42">
      <formula>H132&lt;0</formula>
    </cfRule>
  </conditionalFormatting>
  <conditionalFormatting sqref="H139:H141 F139:F142">
    <cfRule type="expression" dxfId="3634" priority="39">
      <formula>F139&gt;0</formula>
    </cfRule>
    <cfRule type="expression" dxfId="3633" priority="40">
      <formula>F139&lt;0</formula>
    </cfRule>
  </conditionalFormatting>
  <conditionalFormatting sqref="F137:F138 H137:H138">
    <cfRule type="expression" dxfId="3632" priority="37">
      <formula>F137&gt;0</formula>
    </cfRule>
    <cfRule type="expression" dxfId="3631" priority="38">
      <formula>F137&lt;0</formula>
    </cfRule>
  </conditionalFormatting>
  <conditionalFormatting sqref="F145 H145">
    <cfRule type="expression" dxfId="3630" priority="35">
      <formula>F145&gt;0</formula>
    </cfRule>
    <cfRule type="expression" dxfId="3629" priority="36">
      <formula>F145&lt;0</formula>
    </cfRule>
  </conditionalFormatting>
  <conditionalFormatting sqref="F143:F144 H143:H144">
    <cfRule type="expression" dxfId="3628" priority="33">
      <formula>F143&gt;0</formula>
    </cfRule>
    <cfRule type="expression" dxfId="3627" priority="34">
      <formula>F143&lt;0</formula>
    </cfRule>
  </conditionalFormatting>
  <conditionalFormatting sqref="H142">
    <cfRule type="expression" dxfId="3626" priority="31">
      <formula>H142&gt;0</formula>
    </cfRule>
    <cfRule type="expression" dxfId="3625" priority="32">
      <formula>H142&lt;0</formula>
    </cfRule>
  </conditionalFormatting>
  <conditionalFormatting sqref="J111:J113 J120">
    <cfRule type="expression" dxfId="3624" priority="29">
      <formula>J111&gt;0</formula>
    </cfRule>
    <cfRule type="expression" dxfId="3623" priority="30">
      <formula>J111&lt;0</formula>
    </cfRule>
  </conditionalFormatting>
  <conditionalFormatting sqref="J87:J107">
    <cfRule type="expression" dxfId="3622" priority="27">
      <formula>J87&gt;0</formula>
    </cfRule>
    <cfRule type="expression" dxfId="3621" priority="28">
      <formula>J87&lt;0</formula>
    </cfRule>
  </conditionalFormatting>
  <conditionalFormatting sqref="J78:J86">
    <cfRule type="expression" dxfId="3620" priority="25">
      <formula>J78&gt;0</formula>
    </cfRule>
    <cfRule type="expression" dxfId="3619" priority="26">
      <formula>J78&lt;0</formula>
    </cfRule>
  </conditionalFormatting>
  <conditionalFormatting sqref="J108:J110">
    <cfRule type="expression" dxfId="3618" priority="23">
      <formula>J108&gt;0</formula>
    </cfRule>
    <cfRule type="expression" dxfId="3617" priority="24">
      <formula>J108&lt;0</formula>
    </cfRule>
  </conditionalFormatting>
  <conditionalFormatting sqref="J114:J116">
    <cfRule type="expression" dxfId="3616" priority="21">
      <formula>J114&gt;0</formula>
    </cfRule>
    <cfRule type="expression" dxfId="3615" priority="22">
      <formula>J114&lt;0</formula>
    </cfRule>
  </conditionalFormatting>
  <conditionalFormatting sqref="J117:J119">
    <cfRule type="expression" dxfId="3614" priority="19">
      <formula>J117&gt;0</formula>
    </cfRule>
    <cfRule type="expression" dxfId="3613" priority="20">
      <formula>J117&lt;0</formula>
    </cfRule>
  </conditionalFormatting>
  <conditionalFormatting sqref="J125:J127">
    <cfRule type="expression" dxfId="3612" priority="17">
      <formula>J125&gt;0</formula>
    </cfRule>
    <cfRule type="expression" dxfId="3611" priority="18">
      <formula>J125&lt;0</formula>
    </cfRule>
  </conditionalFormatting>
  <conditionalFormatting sqref="J124">
    <cfRule type="expression" dxfId="3610" priority="15">
      <formula>J124&gt;0</formula>
    </cfRule>
    <cfRule type="expression" dxfId="3609" priority="16">
      <formula>J124&lt;0</formula>
    </cfRule>
  </conditionalFormatting>
  <conditionalFormatting sqref="J121:J123">
    <cfRule type="expression" dxfId="3608" priority="13">
      <formula>J121&gt;0</formula>
    </cfRule>
    <cfRule type="expression" dxfId="3607" priority="14">
      <formula>J121&lt;0</formula>
    </cfRule>
  </conditionalFormatting>
  <conditionalFormatting sqref="J134:J136">
    <cfRule type="expression" dxfId="3606" priority="11">
      <formula>J134&gt;0</formula>
    </cfRule>
    <cfRule type="expression" dxfId="3605" priority="12">
      <formula>J134&lt;0</formula>
    </cfRule>
  </conditionalFormatting>
  <conditionalFormatting sqref="J129:J133">
    <cfRule type="expression" dxfId="3604" priority="9">
      <formula>J129&gt;0</formula>
    </cfRule>
    <cfRule type="expression" dxfId="3603" priority="10">
      <formula>J129&lt;0</formula>
    </cfRule>
  </conditionalFormatting>
  <conditionalFormatting sqref="J128">
    <cfRule type="expression" dxfId="3602" priority="7">
      <formula>J128&gt;0</formula>
    </cfRule>
    <cfRule type="expression" dxfId="3601" priority="8">
      <formula>J128&lt;0</formula>
    </cfRule>
  </conditionalFormatting>
  <conditionalFormatting sqref="J139:J141">
    <cfRule type="expression" dxfId="3600" priority="5">
      <formula>J139&gt;0</formula>
    </cfRule>
    <cfRule type="expression" dxfId="3599" priority="6">
      <formula>J139&lt;0</formula>
    </cfRule>
  </conditionalFormatting>
  <conditionalFormatting sqref="J137:J138">
    <cfRule type="expression" dxfId="3598" priority="3">
      <formula>J137&gt;0</formula>
    </cfRule>
    <cfRule type="expression" dxfId="3597" priority="4">
      <formula>J137&lt;0</formula>
    </cfRule>
  </conditionalFormatting>
  <conditionalFormatting sqref="J142">
    <cfRule type="expression" dxfId="3596" priority="1">
      <formula>J142&gt;0</formula>
    </cfRule>
    <cfRule type="expression" dxfId="3595"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29.02</v>
      </c>
      <c r="R4" s="420">
        <v>5.9999999999999995E-4</v>
      </c>
      <c r="T4" s="1"/>
    </row>
    <row r="5" spans="1:21" x14ac:dyDescent="0.25">
      <c r="B5" s="70"/>
      <c r="C5" s="4"/>
      <c r="D5" s="3"/>
      <c r="E5" s="3"/>
      <c r="F5" s="3"/>
      <c r="G5" s="70"/>
      <c r="H5" s="159"/>
      <c r="I5" s="3"/>
      <c r="J5" s="3"/>
      <c r="K5" s="3"/>
      <c r="L5" s="70"/>
      <c r="M5" s="4"/>
      <c r="O5" s="11" t="s">
        <v>67</v>
      </c>
      <c r="Q5" s="3">
        <f>Q4*Q2</f>
        <v>1915.32</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-172.29000000000019</v>
      </c>
      <c r="R7">
        <v>66</v>
      </c>
    </row>
    <row r="8" spans="1:21" x14ac:dyDescent="0.25">
      <c r="B8" s="70"/>
      <c r="C8" s="4"/>
      <c r="D8" s="3"/>
      <c r="E8" s="3"/>
      <c r="F8" s="3"/>
      <c r="G8" s="70"/>
      <c r="H8" s="159"/>
      <c r="I8" s="3"/>
      <c r="J8" s="3"/>
      <c r="K8" s="3"/>
      <c r="L8" s="4"/>
      <c r="M8" s="4"/>
      <c r="O8" s="11" t="s">
        <v>179</v>
      </c>
      <c r="P8" s="33"/>
      <c r="Q8" s="2">
        <f>K18+M18-F18+Q2*Q4</f>
        <v>-172.29000000000019</v>
      </c>
      <c r="T8" s="1"/>
      <c r="U8" s="736"/>
    </row>
    <row r="9" spans="1:21" x14ac:dyDescent="0.25">
      <c r="B9" s="70"/>
      <c r="C9" s="4"/>
      <c r="D9" s="3"/>
      <c r="E9" s="3"/>
      <c r="F9" s="3"/>
      <c r="G9" s="4"/>
      <c r="H9" s="159"/>
      <c r="I9" s="3"/>
      <c r="J9" s="3"/>
      <c r="K9" s="3"/>
      <c r="L9" s="4"/>
      <c r="M9" s="4"/>
      <c r="O9" s="11" t="s">
        <v>204</v>
      </c>
      <c r="Q9" s="132">
        <f>IF(Q2=0, 0, Q8/Q6)</f>
        <v>-8.2529782861741507E-2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1.7918676774638181E-2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31.922000000000001</v>
      </c>
    </row>
    <row r="20" spans="1:20" x14ac:dyDescent="0.25">
      <c r="O20" s="79">
        <v>1.0900000000000001</v>
      </c>
      <c r="P20" s="79">
        <f t="shared" ref="P20:P39" si="0">O20*$Q$4</f>
        <v>31.631800000000002</v>
      </c>
    </row>
    <row r="21" spans="1:20" x14ac:dyDescent="0.25">
      <c r="O21" s="79">
        <v>1.08</v>
      </c>
      <c r="P21" s="79">
        <f t="shared" si="0"/>
        <v>31.341600000000003</v>
      </c>
      <c r="T21" s="1"/>
    </row>
    <row r="22" spans="1:20" x14ac:dyDescent="0.25">
      <c r="O22" s="79">
        <v>1.07</v>
      </c>
      <c r="P22" s="79">
        <f t="shared" si="0"/>
        <v>31.051400000000001</v>
      </c>
    </row>
    <row r="23" spans="1:20" x14ac:dyDescent="0.25">
      <c r="O23" s="79">
        <v>1.06</v>
      </c>
      <c r="P23" s="79">
        <f t="shared" si="0"/>
        <v>30.761200000000002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30.471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30.180800000000001</v>
      </c>
    </row>
    <row r="26" spans="1:20" x14ac:dyDescent="0.25">
      <c r="B26" s="162">
        <v>43676</v>
      </c>
      <c r="C26" s="10">
        <v>66</v>
      </c>
      <c r="D26" s="39">
        <v>31.63</v>
      </c>
      <c r="E26" s="39">
        <v>29.13</v>
      </c>
      <c r="F26" s="39">
        <f>(E26-D26)*C26</f>
        <v>-165</v>
      </c>
      <c r="G26" s="39"/>
      <c r="H26" s="177"/>
      <c r="I26" s="39"/>
      <c r="J26" s="39"/>
      <c r="K26" s="39"/>
      <c r="L26" s="39"/>
      <c r="O26" s="79">
        <v>1.03</v>
      </c>
      <c r="P26" s="79">
        <f t="shared" si="0"/>
        <v>29.890599999999999</v>
      </c>
      <c r="T26" s="154"/>
    </row>
    <row r="27" spans="1:20" x14ac:dyDescent="0.25">
      <c r="B27" s="162"/>
      <c r="C27" s="10"/>
      <c r="D27" s="39"/>
      <c r="E27" s="39"/>
      <c r="F27" s="39"/>
      <c r="G27" s="39"/>
      <c r="H27" s="177"/>
      <c r="I27" s="39"/>
      <c r="J27" s="39"/>
      <c r="K27" s="39"/>
      <c r="L27" s="39"/>
      <c r="O27" s="79">
        <v>1.02</v>
      </c>
      <c r="P27" s="79">
        <f t="shared" si="0"/>
        <v>29.6004</v>
      </c>
      <c r="T27" s="65"/>
    </row>
    <row r="28" spans="1:20" x14ac:dyDescent="0.25">
      <c r="B28" s="162"/>
      <c r="C28" s="10"/>
      <c r="D28" s="39"/>
      <c r="E28" s="39"/>
      <c r="F28" s="39"/>
      <c r="G28" s="39"/>
      <c r="H28" s="177"/>
      <c r="I28" s="39"/>
      <c r="J28" s="39"/>
      <c r="K28" s="39"/>
      <c r="L28" s="39"/>
      <c r="O28" s="79">
        <v>1.01</v>
      </c>
      <c r="P28" s="79">
        <f t="shared" si="0"/>
        <v>29.310199999999998</v>
      </c>
      <c r="T28" s="154"/>
    </row>
    <row r="29" spans="1:20" x14ac:dyDescent="0.25">
      <c r="B29" s="162"/>
      <c r="C29" s="10"/>
      <c r="D29" s="39"/>
      <c r="E29" s="39"/>
      <c r="F29" s="39"/>
      <c r="G29" s="39"/>
      <c r="H29" s="177"/>
      <c r="I29" s="39"/>
      <c r="J29" s="39"/>
      <c r="K29" s="39"/>
      <c r="L29" s="39"/>
      <c r="O29" s="79">
        <v>1</v>
      </c>
      <c r="P29" s="79">
        <f t="shared" si="0"/>
        <v>29.02</v>
      </c>
      <c r="T29" s="154"/>
    </row>
    <row r="30" spans="1:20" x14ac:dyDescent="0.25">
      <c r="B30" s="162"/>
      <c r="C30" s="10"/>
      <c r="D30" s="39"/>
      <c r="E30" s="39"/>
      <c r="F30" s="39"/>
      <c r="G30" s="39"/>
      <c r="H30" s="177"/>
      <c r="I30" s="39"/>
      <c r="J30" s="39"/>
      <c r="K30" s="39"/>
      <c r="L30" s="39"/>
      <c r="O30" s="79">
        <v>0.99</v>
      </c>
      <c r="P30" s="79">
        <f t="shared" si="0"/>
        <v>28.729800000000001</v>
      </c>
      <c r="T30" s="154"/>
    </row>
    <row r="31" spans="1:20" x14ac:dyDescent="0.25">
      <c r="B31" s="162"/>
      <c r="C31" s="10"/>
      <c r="D31" s="39"/>
      <c r="E31" s="39"/>
      <c r="F31" s="39"/>
      <c r="G31" s="39"/>
      <c r="H31" s="177"/>
      <c r="I31" s="39"/>
      <c r="J31" s="39"/>
      <c r="K31" s="39"/>
      <c r="L31" s="39"/>
      <c r="O31" s="79">
        <v>0.98</v>
      </c>
      <c r="P31" s="79">
        <f t="shared" si="0"/>
        <v>28.439599999999999</v>
      </c>
    </row>
    <row r="32" spans="1:20" x14ac:dyDescent="0.25">
      <c r="B32" s="162"/>
      <c r="C32" s="10"/>
      <c r="D32" s="39"/>
      <c r="E32" s="39"/>
      <c r="F32" s="39"/>
      <c r="G32" s="39"/>
      <c r="H32" s="177"/>
      <c r="I32" s="39"/>
      <c r="J32" s="39"/>
      <c r="K32" s="39"/>
      <c r="L32" s="39"/>
      <c r="O32" s="79">
        <v>0.97</v>
      </c>
      <c r="P32" s="79">
        <f t="shared" si="0"/>
        <v>28.1494</v>
      </c>
    </row>
    <row r="33" spans="2:17" x14ac:dyDescent="0.25">
      <c r="B33" s="162"/>
      <c r="C33" s="10"/>
      <c r="D33" s="39"/>
      <c r="E33" s="39"/>
      <c r="F33" s="39"/>
      <c r="G33" s="39"/>
      <c r="H33" s="177"/>
      <c r="I33" s="39"/>
      <c r="J33" s="39"/>
      <c r="K33" s="39"/>
      <c r="L33" s="39"/>
      <c r="O33" s="79">
        <v>0.96</v>
      </c>
      <c r="P33" s="79">
        <f t="shared" si="0"/>
        <v>27.859199999999998</v>
      </c>
    </row>
    <row r="34" spans="2:17" x14ac:dyDescent="0.25">
      <c r="B34" s="162"/>
      <c r="C34" s="10"/>
      <c r="D34" s="39"/>
      <c r="E34" s="39"/>
      <c r="F34" s="39"/>
      <c r="G34" s="39"/>
      <c r="H34" s="177"/>
      <c r="I34" s="39"/>
      <c r="J34" s="39"/>
      <c r="K34" s="39"/>
      <c r="L34" s="39"/>
      <c r="O34" s="79">
        <v>0.95</v>
      </c>
      <c r="P34" s="79">
        <f t="shared" si="0"/>
        <v>27.568999999999999</v>
      </c>
    </row>
    <row r="35" spans="2:17" x14ac:dyDescent="0.25">
      <c r="B35" s="162"/>
      <c r="C35" s="10"/>
      <c r="D35" s="39"/>
      <c r="E35" s="39"/>
      <c r="F35" s="39"/>
      <c r="G35" s="39"/>
      <c r="H35" s="177"/>
      <c r="I35" s="39"/>
      <c r="J35" s="39"/>
      <c r="K35" s="39"/>
      <c r="L35" s="39"/>
      <c r="O35" s="79">
        <v>0.94</v>
      </c>
      <c r="P35" s="79">
        <f t="shared" si="0"/>
        <v>27.278799999999997</v>
      </c>
    </row>
    <row r="36" spans="2:17" x14ac:dyDescent="0.25">
      <c r="B36" s="162"/>
      <c r="C36" s="10"/>
      <c r="D36" s="39"/>
      <c r="E36" s="39"/>
      <c r="F36" s="39"/>
      <c r="G36" s="39"/>
      <c r="H36" s="177"/>
      <c r="I36" s="39"/>
      <c r="J36" s="39"/>
      <c r="K36" s="39"/>
      <c r="L36" s="39"/>
      <c r="O36" s="79">
        <v>0.93</v>
      </c>
      <c r="P36" s="79">
        <f t="shared" si="0"/>
        <v>26.988600000000002</v>
      </c>
    </row>
    <row r="37" spans="2:17" x14ac:dyDescent="0.25">
      <c r="B37" s="162"/>
      <c r="C37" s="10"/>
      <c r="D37" s="39"/>
      <c r="E37" s="39"/>
      <c r="F37" s="39"/>
      <c r="G37" s="39"/>
      <c r="H37" s="177"/>
      <c r="I37" s="39"/>
      <c r="J37" s="39"/>
      <c r="K37" s="39"/>
      <c r="L37" s="39"/>
      <c r="O37" s="79">
        <v>0.92</v>
      </c>
      <c r="P37" s="79">
        <f t="shared" si="0"/>
        <v>26.698399999999999</v>
      </c>
    </row>
    <row r="38" spans="2:17" x14ac:dyDescent="0.25">
      <c r="B38" s="162"/>
      <c r="C38" s="10"/>
      <c r="D38" s="39"/>
      <c r="E38" s="39"/>
      <c r="F38" s="39"/>
      <c r="G38" s="39"/>
      <c r="H38" s="177"/>
      <c r="I38" s="39"/>
      <c r="J38" s="39"/>
      <c r="K38" s="39"/>
      <c r="L38" s="39"/>
      <c r="O38" s="79">
        <v>0.91</v>
      </c>
      <c r="P38" s="79">
        <f t="shared" si="0"/>
        <v>26.408200000000001</v>
      </c>
    </row>
    <row r="39" spans="2:17" x14ac:dyDescent="0.25">
      <c r="B39" s="162"/>
      <c r="C39" s="10"/>
      <c r="D39" s="39"/>
      <c r="E39" s="39"/>
      <c r="F39" s="39"/>
      <c r="G39" s="39"/>
      <c r="H39" s="177"/>
      <c r="I39" s="39"/>
      <c r="J39" s="39"/>
      <c r="K39" s="39"/>
      <c r="L39" s="39"/>
      <c r="O39" s="79">
        <v>0.9</v>
      </c>
      <c r="P39" s="79">
        <f t="shared" si="0"/>
        <v>26.117999999999999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594" priority="33">
      <formula>Q7&gt;0</formula>
    </cfRule>
    <cfRule type="expression" dxfId="3593" priority="34">
      <formula>Q7&lt;0</formula>
    </cfRule>
  </conditionalFormatting>
  <conditionalFormatting sqref="Q8">
    <cfRule type="expression" dxfId="3592" priority="31">
      <formula>Q8&gt;0</formula>
    </cfRule>
    <cfRule type="expression" dxfId="3591" priority="32">
      <formula>Q8&lt;0</formula>
    </cfRule>
  </conditionalFormatting>
  <conditionalFormatting sqref="F34:F54 F58:F63">
    <cfRule type="expression" dxfId="3590" priority="29">
      <formula>F34&gt;0</formula>
    </cfRule>
    <cfRule type="expression" dxfId="3589" priority="30">
      <formula>F34&lt;0</formula>
    </cfRule>
  </conditionalFormatting>
  <conditionalFormatting sqref="H34:H54 H58:H63">
    <cfRule type="expression" dxfId="3588" priority="27">
      <formula>H34&gt;0</formula>
    </cfRule>
    <cfRule type="expression" dxfId="3587" priority="28">
      <formula>H34&lt;0</formula>
    </cfRule>
  </conditionalFormatting>
  <conditionalFormatting sqref="Q10">
    <cfRule type="expression" dxfId="3586" priority="25">
      <formula>Q10&gt;0</formula>
    </cfRule>
    <cfRule type="expression" dxfId="3585" priority="26">
      <formula>Q10&lt;0</formula>
    </cfRule>
  </conditionalFormatting>
  <conditionalFormatting sqref="J25:J38">
    <cfRule type="expression" dxfId="3584" priority="23">
      <formula>J25&gt;0</formula>
    </cfRule>
    <cfRule type="expression" dxfId="3583" priority="24">
      <formula>J25&lt;0</formula>
    </cfRule>
  </conditionalFormatting>
  <conditionalFormatting sqref="K25:K35 K37:K38">
    <cfRule type="expression" dxfId="3582" priority="21">
      <formula>K25&gt;0</formula>
    </cfRule>
    <cfRule type="expression" dxfId="3581" priority="22">
      <formula>K25&lt;0</formula>
    </cfRule>
  </conditionalFormatting>
  <conditionalFormatting sqref="F89:F110">
    <cfRule type="expression" dxfId="3580" priority="19">
      <formula>F89&gt;0</formula>
    </cfRule>
    <cfRule type="expression" dxfId="3579" priority="20">
      <formula>F89&lt;0</formula>
    </cfRule>
  </conditionalFormatting>
  <conditionalFormatting sqref="H89:H110">
    <cfRule type="expression" dxfId="3578" priority="17">
      <formula>H89&gt;0</formula>
    </cfRule>
    <cfRule type="expression" dxfId="3577" priority="18">
      <formula>H89&lt;0</formula>
    </cfRule>
  </conditionalFormatting>
  <conditionalFormatting sqref="J89:J102">
    <cfRule type="expression" dxfId="3576" priority="15">
      <formula>J89&gt;0</formula>
    </cfRule>
    <cfRule type="expression" dxfId="3575" priority="16">
      <formula>J89&lt;0</formula>
    </cfRule>
  </conditionalFormatting>
  <conditionalFormatting sqref="K89:K102">
    <cfRule type="expression" dxfId="3574" priority="13">
      <formula>K89&gt;0</formula>
    </cfRule>
    <cfRule type="expression" dxfId="3573" priority="14">
      <formula>K89&lt;0</formula>
    </cfRule>
  </conditionalFormatting>
  <conditionalFormatting sqref="L89:L102">
    <cfRule type="expression" dxfId="3572" priority="11">
      <formula>L89&gt;0</formula>
    </cfRule>
    <cfRule type="expression" dxfId="3571" priority="12">
      <formula>L89&lt;0</formula>
    </cfRule>
  </conditionalFormatting>
  <conditionalFormatting sqref="F25:F33">
    <cfRule type="expression" dxfId="3570" priority="9">
      <formula>F25&gt;0</formula>
    </cfRule>
    <cfRule type="expression" dxfId="3569" priority="10">
      <formula>F25&lt;0</formula>
    </cfRule>
  </conditionalFormatting>
  <conditionalFormatting sqref="H25:H33">
    <cfRule type="expression" dxfId="3568" priority="7">
      <formula>H25&gt;0</formula>
    </cfRule>
    <cfRule type="expression" dxfId="3567" priority="8">
      <formula>H25&lt;0</formula>
    </cfRule>
  </conditionalFormatting>
  <conditionalFormatting sqref="J54">
    <cfRule type="expression" dxfId="3566" priority="5">
      <formula>J54&gt;0</formula>
    </cfRule>
    <cfRule type="expression" dxfId="3565" priority="6">
      <formula>J54&lt;0</formula>
    </cfRule>
  </conditionalFormatting>
  <conditionalFormatting sqref="F55:F57">
    <cfRule type="expression" dxfId="3564" priority="3">
      <formula>F55&gt;0</formula>
    </cfRule>
    <cfRule type="expression" dxfId="3563" priority="4">
      <formula>F55&lt;0</formula>
    </cfRule>
  </conditionalFormatting>
  <conditionalFormatting sqref="H55:H57">
    <cfRule type="expression" dxfId="3562" priority="1">
      <formula>H55&gt;0</formula>
    </cfRule>
    <cfRule type="expression" dxfId="356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560" priority="32">
      <formula>F51&gt;0</formula>
    </cfRule>
    <cfRule type="expression" dxfId="3559" priority="33">
      <formula>F51&lt;0</formula>
    </cfRule>
  </conditionalFormatting>
  <conditionalFormatting sqref="Q7">
    <cfRule type="expression" dxfId="3558" priority="30">
      <formula>Q7&gt;0</formula>
    </cfRule>
    <cfRule type="expression" dxfId="3557" priority="31">
      <formula>Q7&lt;0</formula>
    </cfRule>
  </conditionalFormatting>
  <conditionalFormatting sqref="Q8">
    <cfRule type="expression" dxfId="3556" priority="28">
      <formula>Q8&gt;0</formula>
    </cfRule>
    <cfRule type="expression" dxfId="3555" priority="29">
      <formula>Q8&lt;0</formula>
    </cfRule>
  </conditionalFormatting>
  <conditionalFormatting sqref="F25:F44 F46:F50">
    <cfRule type="expression" dxfId="3554" priority="26">
      <formula>F25&gt;0</formula>
    </cfRule>
    <cfRule type="expression" dxfId="3553" priority="27">
      <formula>F25&lt;0</formula>
    </cfRule>
  </conditionalFormatting>
  <conditionalFormatting sqref="H25:H44 H46:H50">
    <cfRule type="expression" dxfId="3552" priority="24">
      <formula>H25&gt;0</formula>
    </cfRule>
    <cfRule type="expression" dxfId="3551" priority="25">
      <formula>H25&lt;0</formula>
    </cfRule>
  </conditionalFormatting>
  <conditionalFormatting sqref="F89:F110">
    <cfRule type="expression" dxfId="3550" priority="22">
      <formula>F89&gt;0</formula>
    </cfRule>
    <cfRule type="expression" dxfId="3549" priority="23">
      <formula>F89&lt;0</formula>
    </cfRule>
  </conditionalFormatting>
  <conditionalFormatting sqref="H89:H110">
    <cfRule type="expression" dxfId="3548" priority="20">
      <formula>H89&gt;0</formula>
    </cfRule>
    <cfRule type="expression" dxfId="3547" priority="21">
      <formula>H89&lt;0</formula>
    </cfRule>
  </conditionalFormatting>
  <conditionalFormatting sqref="Q10">
    <cfRule type="expression" dxfId="3546" priority="18">
      <formula>Q10&gt;0</formula>
    </cfRule>
    <cfRule type="expression" dxfId="3545" priority="19">
      <formula>Q10&lt;0</formula>
    </cfRule>
  </conditionalFormatting>
  <conditionalFormatting sqref="J25:J39">
    <cfRule type="expression" dxfId="3544" priority="16">
      <formula>J25&gt;0</formula>
    </cfRule>
    <cfRule type="expression" dxfId="3543" priority="17">
      <formula>J25&lt;0</formula>
    </cfRule>
  </conditionalFormatting>
  <conditionalFormatting sqref="K25:K38">
    <cfRule type="expression" dxfId="3542" priority="14">
      <formula>K25&gt;0</formula>
    </cfRule>
    <cfRule type="expression" dxfId="3541" priority="15">
      <formula>K25&lt;0</formula>
    </cfRule>
  </conditionalFormatting>
  <conditionalFormatting sqref="L25:L38">
    <cfRule type="expression" dxfId="3540" priority="12">
      <formula>L25&gt;0</formula>
    </cfRule>
    <cfRule type="expression" dxfId="353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38" priority="9">
      <formula>J40&gt;0</formula>
    </cfRule>
    <cfRule type="expression" dxfId="353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36" priority="7">
      <formula>F45&gt;0</formula>
    </cfRule>
    <cfRule type="expression" dxfId="3535" priority="8">
      <formula>F45&lt;0</formula>
    </cfRule>
  </conditionalFormatting>
  <conditionalFormatting sqref="H45">
    <cfRule type="expression" dxfId="3534" priority="5">
      <formula>H45&gt;0</formula>
    </cfRule>
    <cfRule type="expression" dxfId="3533" priority="6">
      <formula>H45&lt;0</formula>
    </cfRule>
  </conditionalFormatting>
  <conditionalFormatting sqref="J45">
    <cfRule type="expression" dxfId="3532" priority="3">
      <formula>J45&gt;0</formula>
    </cfRule>
    <cfRule type="expression" dxfId="3531" priority="4">
      <formula>J45&lt;0</formula>
    </cfRule>
  </conditionalFormatting>
  <conditionalFormatting sqref="J46">
    <cfRule type="expression" dxfId="3530" priority="1">
      <formula>J46&gt;0</formula>
    </cfRule>
    <cfRule type="expression" dxfId="352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528" priority="66">
      <formula>F22&gt;0</formula>
    </cfRule>
    <cfRule type="expression" dxfId="3527"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26" priority="53">
      <formula>F41&gt;0</formula>
    </cfRule>
    <cfRule type="expression" dxfId="3525" priority="54">
      <formula>F41&lt;0</formula>
    </cfRule>
  </conditionalFormatting>
  <conditionalFormatting sqref="F41">
    <cfRule type="expression" dxfId="3524" priority="57">
      <formula>F41&gt;0</formula>
    </cfRule>
    <cfRule type="expression" dxfId="3523" priority="58">
      <formula>F41&lt;0</formula>
    </cfRule>
  </conditionalFormatting>
  <conditionalFormatting sqref="H41">
    <cfRule type="expression" dxfId="3522" priority="35">
      <formula>H41&gt;0</formula>
    </cfRule>
    <cfRule type="expression" dxfId="3521" priority="36">
      <formula>H41&lt;0</formula>
    </cfRule>
  </conditionalFormatting>
  <conditionalFormatting sqref="F89:F95">
    <cfRule type="expression" dxfId="3520" priority="29">
      <formula>F89&gt;0</formula>
    </cfRule>
    <cfRule type="expression" dxfId="3519" priority="30">
      <formula>F89&lt;0</formula>
    </cfRule>
  </conditionalFormatting>
  <conditionalFormatting sqref="F96:F110">
    <cfRule type="expression" dxfId="3518" priority="25">
      <formula>F96&gt;0</formula>
    </cfRule>
    <cfRule type="expression" dxfId="3517" priority="26">
      <formula>F96&lt;0</formula>
    </cfRule>
  </conditionalFormatting>
  <conditionalFormatting sqref="F96:F110">
    <cfRule type="expression" dxfId="3516" priority="27">
      <formula>F96&gt;0</formula>
    </cfRule>
    <cfRule type="expression" dxfId="3515" priority="28">
      <formula>F96&lt;0</formula>
    </cfRule>
  </conditionalFormatting>
  <conditionalFormatting sqref="H89:H100">
    <cfRule type="expression" dxfId="3514" priority="23">
      <formula>H89&gt;0</formula>
    </cfRule>
    <cfRule type="expression" dxfId="3513" priority="24">
      <formula>H89&lt;0</formula>
    </cfRule>
  </conditionalFormatting>
  <conditionalFormatting sqref="H101">
    <cfRule type="expression" dxfId="3512" priority="21">
      <formula>H101&gt;0</formula>
    </cfRule>
    <cfRule type="expression" dxfId="3511" priority="22">
      <formula>H101&lt;0</formula>
    </cfRule>
  </conditionalFormatting>
  <conditionalFormatting sqref="F111:F116">
    <cfRule type="expression" dxfId="3510" priority="19">
      <formula>F111&gt;0</formula>
    </cfRule>
    <cfRule type="expression" dxfId="3509" priority="20">
      <formula>F111&lt;0</formula>
    </cfRule>
  </conditionalFormatting>
  <conditionalFormatting sqref="H103:H116">
    <cfRule type="expression" dxfId="3508" priority="17">
      <formula>H103&gt;0</formula>
    </cfRule>
    <cfRule type="expression" dxfId="3507" priority="18">
      <formula>H103&lt;0</formula>
    </cfRule>
  </conditionalFormatting>
  <conditionalFormatting sqref="H102">
    <cfRule type="expression" dxfId="3506" priority="15">
      <formula>H102&gt;0</formula>
    </cfRule>
    <cfRule type="expression" dxfId="3505" priority="16">
      <formula>H102&lt;0</formula>
    </cfRule>
  </conditionalFormatting>
  <conditionalFormatting sqref="M42">
    <cfRule type="expression" dxfId="3504" priority="13">
      <formula>M42&gt;0</formula>
    </cfRule>
    <cfRule type="expression" dxfId="3503" priority="14">
      <formula>M42&lt;0</formula>
    </cfRule>
  </conditionalFormatting>
  <conditionalFormatting sqref="Q7">
    <cfRule type="expression" dxfId="3502" priority="9">
      <formula>Q7&gt;0</formula>
    </cfRule>
    <cfRule type="expression" dxfId="3501" priority="10">
      <formula>Q7&lt;0</formula>
    </cfRule>
  </conditionalFormatting>
  <conditionalFormatting sqref="Q8">
    <cfRule type="expression" dxfId="3500" priority="7">
      <formula>Q8&gt;0</formula>
    </cfRule>
    <cfRule type="expression" dxfId="3499" priority="8">
      <formula>Q8&lt;0</formula>
    </cfRule>
  </conditionalFormatting>
  <conditionalFormatting sqref="F117:F130 H117:H130">
    <cfRule type="expression" dxfId="3498" priority="1">
      <formula>F117&gt;0</formula>
    </cfRule>
    <cfRule type="expression" dxfId="3497"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496" priority="21">
      <formula>F47&gt;0</formula>
    </cfRule>
    <cfRule type="expression" dxfId="3495" priority="22">
      <formula>F47&lt;0</formula>
    </cfRule>
  </conditionalFormatting>
  <conditionalFormatting sqref="Q7">
    <cfRule type="expression" dxfId="3494" priority="19">
      <formula>Q7&gt;0</formula>
    </cfRule>
    <cfRule type="expression" dxfId="3493" priority="20">
      <formula>Q7&lt;0</formula>
    </cfRule>
  </conditionalFormatting>
  <conditionalFormatting sqref="Q8">
    <cfRule type="expression" dxfId="3492" priority="17">
      <formula>Q8&gt;0</formula>
    </cfRule>
    <cfRule type="expression" dxfId="3491" priority="18">
      <formula>Q8&lt;0</formula>
    </cfRule>
  </conditionalFormatting>
  <conditionalFormatting sqref="F25:F46">
    <cfRule type="expression" dxfId="3490" priority="15">
      <formula>F25&gt;0</formula>
    </cfRule>
    <cfRule type="expression" dxfId="3489" priority="16">
      <formula>F25&lt;0</formula>
    </cfRule>
  </conditionalFormatting>
  <conditionalFormatting sqref="H25:H46">
    <cfRule type="expression" dxfId="3488" priority="13">
      <formula>H25&gt;0</formula>
    </cfRule>
    <cfRule type="expression" dxfId="3487" priority="14">
      <formula>H25&lt;0</formula>
    </cfRule>
  </conditionalFormatting>
  <conditionalFormatting sqref="F89:F110">
    <cfRule type="expression" dxfId="3486" priority="11">
      <formula>F89&gt;0</formula>
    </cfRule>
    <cfRule type="expression" dxfId="3485" priority="12">
      <formula>F89&lt;0</formula>
    </cfRule>
  </conditionalFormatting>
  <conditionalFormatting sqref="H89:H110">
    <cfRule type="expression" dxfId="3484" priority="9">
      <formula>H89&gt;0</formula>
    </cfRule>
    <cfRule type="expression" dxfId="3483" priority="10">
      <formula>H89&lt;0</formula>
    </cfRule>
  </conditionalFormatting>
  <conditionalFormatting sqref="Q10">
    <cfRule type="expression" dxfId="3482" priority="7">
      <formula>Q10&gt;0</formula>
    </cfRule>
    <cfRule type="expression" dxfId="3481" priority="8">
      <formula>Q10&lt;0</formula>
    </cfRule>
  </conditionalFormatting>
  <conditionalFormatting sqref="J25:J38">
    <cfRule type="expression" dxfId="3480" priority="5">
      <formula>J25&gt;0</formula>
    </cfRule>
    <cfRule type="expression" dxfId="3479" priority="6">
      <formula>J25&lt;0</formula>
    </cfRule>
  </conditionalFormatting>
  <conditionalFormatting sqref="K25:K38">
    <cfRule type="expression" dxfId="3478" priority="3">
      <formula>K25&gt;0</formula>
    </cfRule>
    <cfRule type="expression" dxfId="3477" priority="4">
      <formula>K25&lt;0</formula>
    </cfRule>
  </conditionalFormatting>
  <conditionalFormatting sqref="L25:L38">
    <cfRule type="expression" dxfId="3476" priority="1">
      <formula>L25&gt;0</formula>
    </cfRule>
    <cfRule type="expression" dxfId="3475"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4" priority="35">
      <formula>F47&gt;0</formula>
    </cfRule>
    <cfRule type="expression" dxfId="3473" priority="36">
      <formula>F47&lt;0</formula>
    </cfRule>
  </conditionalFormatting>
  <conditionalFormatting sqref="Q7">
    <cfRule type="expression" dxfId="3472" priority="33">
      <formula>Q7&gt;0</formula>
    </cfRule>
    <cfRule type="expression" dxfId="3471" priority="34">
      <formula>Q7&lt;0</formula>
    </cfRule>
  </conditionalFormatting>
  <conditionalFormatting sqref="Q8">
    <cfRule type="expression" dxfId="3470" priority="31">
      <formula>Q8&gt;0</formula>
    </cfRule>
    <cfRule type="expression" dxfId="3469" priority="32">
      <formula>Q8&lt;0</formula>
    </cfRule>
  </conditionalFormatting>
  <conditionalFormatting sqref="F30:F46">
    <cfRule type="expression" dxfId="3468" priority="29">
      <formula>F30&gt;0</formula>
    </cfRule>
    <cfRule type="expression" dxfId="3467" priority="30">
      <formula>F30&lt;0</formula>
    </cfRule>
  </conditionalFormatting>
  <conditionalFormatting sqref="H30:H46">
    <cfRule type="expression" dxfId="3466" priority="27">
      <formula>H30&gt;0</formula>
    </cfRule>
    <cfRule type="expression" dxfId="3465" priority="28">
      <formula>H30&lt;0</formula>
    </cfRule>
  </conditionalFormatting>
  <conditionalFormatting sqref="Q10">
    <cfRule type="expression" dxfId="3464" priority="25">
      <formula>Q10&gt;0</formula>
    </cfRule>
    <cfRule type="expression" dxfId="3463" priority="26">
      <formula>Q10&lt;0</formula>
    </cfRule>
  </conditionalFormatting>
  <conditionalFormatting sqref="J25:J38">
    <cfRule type="expression" dxfId="3462" priority="23">
      <formula>J25&gt;0</formula>
    </cfRule>
    <cfRule type="expression" dxfId="3461" priority="24">
      <formula>J25&lt;0</formula>
    </cfRule>
  </conditionalFormatting>
  <conditionalFormatting sqref="K25:K38">
    <cfRule type="expression" dxfId="3460" priority="21">
      <formula>K25&gt;0</formula>
    </cfRule>
    <cfRule type="expression" dxfId="3459" priority="22">
      <formula>K25&lt;0</formula>
    </cfRule>
  </conditionalFormatting>
  <conditionalFormatting sqref="L25 L38">
    <cfRule type="expression" dxfId="3458" priority="19">
      <formula>L25&gt;0</formula>
    </cfRule>
    <cfRule type="expression" dxfId="3457" priority="20">
      <formula>L25&lt;0</formula>
    </cfRule>
  </conditionalFormatting>
  <conditionalFormatting sqref="F89:F110">
    <cfRule type="expression" dxfId="3456" priority="17">
      <formula>F89&gt;0</formula>
    </cfRule>
    <cfRule type="expression" dxfId="3455" priority="18">
      <formula>F89&lt;0</formula>
    </cfRule>
  </conditionalFormatting>
  <conditionalFormatting sqref="H89:H110">
    <cfRule type="expression" dxfId="3454" priority="15">
      <formula>H89&gt;0</formula>
    </cfRule>
    <cfRule type="expression" dxfId="3453" priority="16">
      <formula>H89&lt;0</formula>
    </cfRule>
  </conditionalFormatting>
  <conditionalFormatting sqref="J89:J102">
    <cfRule type="expression" dxfId="3452" priority="13">
      <formula>J89&gt;0</formula>
    </cfRule>
    <cfRule type="expression" dxfId="3451" priority="14">
      <formula>J89&lt;0</formula>
    </cfRule>
  </conditionalFormatting>
  <conditionalFormatting sqref="K89:K102">
    <cfRule type="expression" dxfId="3450" priority="11">
      <formula>K89&gt;0</formula>
    </cfRule>
    <cfRule type="expression" dxfId="3449" priority="12">
      <formula>K89&lt;0</formula>
    </cfRule>
  </conditionalFormatting>
  <conditionalFormatting sqref="L89:L102">
    <cfRule type="expression" dxfId="3448" priority="9">
      <formula>L89&gt;0</formula>
    </cfRule>
    <cfRule type="expression" dxfId="3447" priority="10">
      <formula>L89&lt;0</formula>
    </cfRule>
  </conditionalFormatting>
  <conditionalFormatting sqref="F29 F25:F26">
    <cfRule type="expression" dxfId="3446" priority="7">
      <formula>F25&gt;0</formula>
    </cfRule>
    <cfRule type="expression" dxfId="3445" priority="8">
      <formula>F25&lt;0</formula>
    </cfRule>
  </conditionalFormatting>
  <conditionalFormatting sqref="H29 H25:H27">
    <cfRule type="expression" dxfId="3444" priority="5">
      <formula>H25&gt;0</formula>
    </cfRule>
    <cfRule type="expression" dxfId="3443" priority="6">
      <formula>H25&lt;0</formula>
    </cfRule>
  </conditionalFormatting>
  <conditionalFormatting sqref="F27:F28">
    <cfRule type="expression" dxfId="3442" priority="3">
      <formula>F27&gt;0</formula>
    </cfRule>
    <cfRule type="expression" dxfId="3441" priority="4">
      <formula>F27&lt;0</formula>
    </cfRule>
  </conditionalFormatting>
  <conditionalFormatting sqref="H28">
    <cfRule type="expression" dxfId="3440" priority="1">
      <formula>H28&gt;0</formula>
    </cfRule>
    <cfRule type="expression" dxfId="3439"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38" priority="25">
      <formula>F7&gt;0</formula>
    </cfRule>
    <cfRule type="expression" dxfId="3437" priority="26">
      <formula>F7&lt;0</formula>
    </cfRule>
  </conditionalFormatting>
  <conditionalFormatting sqref="Q8">
    <cfRule type="expression" dxfId="3436" priority="23">
      <formula>Q8&gt;0</formula>
    </cfRule>
    <cfRule type="expression" dxfId="3435" priority="24">
      <formula>Q8&lt;0</formula>
    </cfRule>
  </conditionalFormatting>
  <conditionalFormatting sqref="F93:F114">
    <cfRule type="expression" dxfId="3434" priority="17">
      <formula>F93&gt;0</formula>
    </cfRule>
    <cfRule type="expression" dxfId="3433" priority="18">
      <formula>F93&lt;0</formula>
    </cfRule>
  </conditionalFormatting>
  <conditionalFormatting sqref="H93:H114">
    <cfRule type="expression" dxfId="3432" priority="15">
      <formula>H93&gt;0</formula>
    </cfRule>
    <cfRule type="expression" dxfId="3431" priority="16">
      <formula>H93&lt;0</formula>
    </cfRule>
  </conditionalFormatting>
  <conditionalFormatting sqref="Q10">
    <cfRule type="expression" dxfId="3430" priority="13">
      <formula>Q10&gt;0</formula>
    </cfRule>
    <cfRule type="expression" dxfId="3429" priority="14">
      <formula>Q10&lt;0</formula>
    </cfRule>
  </conditionalFormatting>
  <conditionalFormatting sqref="J25:J38">
    <cfRule type="expression" dxfId="3428" priority="11">
      <formula>J25&gt;0</formula>
    </cfRule>
    <cfRule type="expression" dxfId="3427" priority="12">
      <formula>J25&lt;0</formula>
    </cfRule>
  </conditionalFormatting>
  <conditionalFormatting sqref="K25:K38">
    <cfRule type="expression" dxfId="3426" priority="9">
      <formula>K25&gt;0</formula>
    </cfRule>
    <cfRule type="expression" dxfId="3425" priority="10">
      <formula>K25&lt;0</formula>
    </cfRule>
  </conditionalFormatting>
  <conditionalFormatting sqref="L25:L34">
    <cfRule type="expression" dxfId="3424" priority="7">
      <formula>L25&gt;0</formula>
    </cfRule>
    <cfRule type="expression" dxfId="3423" priority="8">
      <formula>L25&lt;0</formula>
    </cfRule>
  </conditionalFormatting>
  <conditionalFormatting sqref="J43">
    <cfRule type="expression" dxfId="3422" priority="5">
      <formula>J43&gt;0</formula>
    </cfRule>
    <cfRule type="expression" dxfId="3421" priority="6">
      <formula>J43&lt;0</formula>
    </cfRule>
  </conditionalFormatting>
  <conditionalFormatting sqref="M25:M34">
    <cfRule type="expression" dxfId="3420" priority="3">
      <formula>M25&gt;0</formula>
    </cfRule>
    <cfRule type="expression" dxfId="3419" priority="4">
      <formula>M25&lt;0</formula>
    </cfRule>
  </conditionalFormatting>
  <conditionalFormatting sqref="H61:H64 F61:F64">
    <cfRule type="expression" dxfId="3418" priority="1">
      <formula>F61&gt;0</formula>
    </cfRule>
    <cfRule type="expression" dxfId="3417"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16" priority="21">
      <formula>F47&gt;0</formula>
    </cfRule>
    <cfRule type="expression" dxfId="3415" priority="22">
      <formula>F47&lt;0</formula>
    </cfRule>
  </conditionalFormatting>
  <conditionalFormatting sqref="Q7">
    <cfRule type="expression" dxfId="3414" priority="19">
      <formula>Q7&gt;0</formula>
    </cfRule>
    <cfRule type="expression" dxfId="3413" priority="20">
      <formula>Q7&lt;0</formula>
    </cfRule>
  </conditionalFormatting>
  <conditionalFormatting sqref="Q8">
    <cfRule type="expression" dxfId="3412" priority="17">
      <formula>Q8&gt;0</formula>
    </cfRule>
    <cfRule type="expression" dxfId="3411" priority="18">
      <formula>Q8&lt;0</formula>
    </cfRule>
  </conditionalFormatting>
  <conditionalFormatting sqref="F25:F46">
    <cfRule type="expression" dxfId="3410" priority="15">
      <formula>F25&gt;0</formula>
    </cfRule>
    <cfRule type="expression" dxfId="3409" priority="16">
      <formula>F25&lt;0</formula>
    </cfRule>
  </conditionalFormatting>
  <conditionalFormatting sqref="H25:H46">
    <cfRule type="expression" dxfId="3408" priority="13">
      <formula>H25&gt;0</formula>
    </cfRule>
    <cfRule type="expression" dxfId="3407" priority="14">
      <formula>H25&lt;0</formula>
    </cfRule>
  </conditionalFormatting>
  <conditionalFormatting sqref="F89:F110">
    <cfRule type="expression" dxfId="3406" priority="11">
      <formula>F89&gt;0</formula>
    </cfRule>
    <cfRule type="expression" dxfId="3405" priority="12">
      <formula>F89&lt;0</formula>
    </cfRule>
  </conditionalFormatting>
  <conditionalFormatting sqref="H89:H110">
    <cfRule type="expression" dxfId="3404" priority="9">
      <formula>H89&gt;0</formula>
    </cfRule>
    <cfRule type="expression" dxfId="3403" priority="10">
      <formula>H89&lt;0</formula>
    </cfRule>
  </conditionalFormatting>
  <conditionalFormatting sqref="Q10">
    <cfRule type="expression" dxfId="3402" priority="7">
      <formula>Q10&gt;0</formula>
    </cfRule>
    <cfRule type="expression" dxfId="3401" priority="8">
      <formula>Q10&lt;0</formula>
    </cfRule>
  </conditionalFormatting>
  <conditionalFormatting sqref="J25:J38">
    <cfRule type="expression" dxfId="3400" priority="5">
      <formula>J25&gt;0</formula>
    </cfRule>
    <cfRule type="expression" dxfId="3399" priority="6">
      <formula>J25&lt;0</formula>
    </cfRule>
  </conditionalFormatting>
  <conditionalFormatting sqref="K25:K38">
    <cfRule type="expression" dxfId="3398" priority="3">
      <formula>K25&gt;0</formula>
    </cfRule>
    <cfRule type="expression" dxfId="3397" priority="4">
      <formula>K25&lt;0</formula>
    </cfRule>
  </conditionalFormatting>
  <conditionalFormatting sqref="L25:L38">
    <cfRule type="expression" dxfId="3396" priority="1">
      <formula>L25&gt;0</formula>
    </cfRule>
    <cfRule type="expression" dxfId="339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394" priority="29">
      <formula>F29&gt;0</formula>
    </cfRule>
    <cfRule type="expression" dxfId="3393" priority="30">
      <formula>F29&lt;0</formula>
    </cfRule>
  </conditionalFormatting>
  <conditionalFormatting sqref="Q7">
    <cfRule type="expression" dxfId="3392" priority="27">
      <formula>Q7&gt;0</formula>
    </cfRule>
    <cfRule type="expression" dxfId="3391" priority="28">
      <formula>Q7&lt;0</formula>
    </cfRule>
  </conditionalFormatting>
  <conditionalFormatting sqref="Q8">
    <cfRule type="expression" dxfId="3390" priority="25">
      <formula>Q8&gt;0</formula>
    </cfRule>
    <cfRule type="expression" dxfId="3389" priority="26">
      <formula>Q8&lt;0</formula>
    </cfRule>
  </conditionalFormatting>
  <conditionalFormatting sqref="F96:F110">
    <cfRule type="expression" dxfId="3388" priority="19">
      <formula>F96&gt;0</formula>
    </cfRule>
    <cfRule type="expression" dxfId="3387" priority="20">
      <formula>F96&lt;0</formula>
    </cfRule>
  </conditionalFormatting>
  <conditionalFormatting sqref="H96:H110">
    <cfRule type="expression" dxfId="3386" priority="17">
      <formula>H96&gt;0</formula>
    </cfRule>
    <cfRule type="expression" dxfId="3385" priority="18">
      <formula>H96&lt;0</formula>
    </cfRule>
  </conditionalFormatting>
  <conditionalFormatting sqref="Q10">
    <cfRule type="expression" dxfId="3384" priority="15">
      <formula>Q10&gt;0</formula>
    </cfRule>
    <cfRule type="expression" dxfId="3383" priority="16">
      <formula>Q10&lt;0</formula>
    </cfRule>
  </conditionalFormatting>
  <conditionalFormatting sqref="L29:L38">
    <cfRule type="expression" dxfId="3382" priority="9">
      <formula>L29&gt;0</formula>
    </cfRule>
    <cfRule type="expression" dxfId="3381" priority="10">
      <formula>L29&lt;0</formula>
    </cfRule>
  </conditionalFormatting>
  <conditionalFormatting sqref="F27:F29 H27:H29 J25:K29">
    <cfRule type="expression" dxfId="3380" priority="7">
      <formula>F25&gt;0</formula>
    </cfRule>
    <cfRule type="expression" dxfId="3379" priority="8">
      <formula>F25&lt;0</formula>
    </cfRule>
  </conditionalFormatting>
  <conditionalFormatting sqref="L25:L29">
    <cfRule type="expression" dxfId="3378" priority="5">
      <formula>L25&gt;0</formula>
    </cfRule>
    <cfRule type="expression" dxfId="3377" priority="6">
      <formula>L25&lt;0</formula>
    </cfRule>
  </conditionalFormatting>
  <conditionalFormatting sqref="F25:F26">
    <cfRule type="expression" dxfId="3376" priority="3">
      <formula>F25&gt;0</formula>
    </cfRule>
    <cfRule type="expression" dxfId="3375" priority="4">
      <formula>F25&lt;0</formula>
    </cfRule>
  </conditionalFormatting>
  <conditionalFormatting sqref="H25:H26">
    <cfRule type="expression" dxfId="3374" priority="1">
      <formula>H25&gt;0</formula>
    </cfRule>
    <cfRule type="expression" dxfId="3373"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60.76</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6076</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2629.1099999999969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2431.9000000000015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0.66735270711561212</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3.2916392363396975E-2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8.9616519174041294</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66.835999999999999</v>
      </c>
      <c r="U21" s="892"/>
    </row>
    <row r="22" spans="1:21" x14ac:dyDescent="0.25">
      <c r="O22" s="79">
        <v>1.0900000000000001</v>
      </c>
      <c r="P22" s="79">
        <f t="shared" ref="P22:P41" si="3">O22*$Q$4</f>
        <v>66.228400000000008</v>
      </c>
      <c r="U22" s="892"/>
    </row>
    <row r="23" spans="1:21" x14ac:dyDescent="0.25">
      <c r="O23" s="79">
        <v>1.08</v>
      </c>
      <c r="P23" s="79">
        <f t="shared" si="3"/>
        <v>65.620800000000003</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65.013199999999998</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64.405600000000007</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63.798000000000002</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63.190399999999997</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62.582799999999999</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61.975200000000001</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61.367599999999996</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60.76</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60.1524</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59.544799999999995</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58.937199999999997</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58.329599999999999</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57.721999999999994</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57.114399999999996</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56.506799999999998</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55.8992</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55.291600000000003</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54.683999999999997</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372" priority="51">
      <formula>F25&gt;0</formula>
    </cfRule>
    <cfRule type="expression" dxfId="3371" priority="52">
      <formula>F25&lt;0</formula>
    </cfRule>
  </conditionalFormatting>
  <conditionalFormatting sqref="Q7">
    <cfRule type="expression" dxfId="3370" priority="49">
      <formula>Q7&gt;0</formula>
    </cfRule>
    <cfRule type="expression" dxfId="3369" priority="50">
      <formula>Q7&lt;0</formula>
    </cfRule>
  </conditionalFormatting>
  <conditionalFormatting sqref="Q8">
    <cfRule type="expression" dxfId="3368" priority="47">
      <formula>Q8&gt;0</formula>
    </cfRule>
    <cfRule type="expression" dxfId="3367" priority="48">
      <formula>Q8&lt;0</formula>
    </cfRule>
  </conditionalFormatting>
  <conditionalFormatting sqref="M68">
    <cfRule type="expression" dxfId="3366" priority="41">
      <formula>M68&gt;0</formula>
    </cfRule>
    <cfRule type="expression" dxfId="3365" priority="42">
      <formula>M68&lt;0</formula>
    </cfRule>
  </conditionalFormatting>
  <conditionalFormatting sqref="F94:F125">
    <cfRule type="expression" dxfId="3364" priority="39">
      <formula>F94&gt;0</formula>
    </cfRule>
    <cfRule type="expression" dxfId="3363" priority="40">
      <formula>F94&lt;0</formula>
    </cfRule>
  </conditionalFormatting>
  <conditionalFormatting sqref="H94:H125">
    <cfRule type="expression" dxfId="3362" priority="37">
      <formula>H94&gt;0</formula>
    </cfRule>
    <cfRule type="expression" dxfId="3361" priority="38">
      <formula>H94&lt;0</formula>
    </cfRule>
  </conditionalFormatting>
  <conditionalFormatting sqref="J28:J30 K25:K30 J31:K38">
    <cfRule type="expression" dxfId="3360" priority="31">
      <formula>J25&gt;0</formula>
    </cfRule>
    <cfRule type="expression" dxfId="3359" priority="32">
      <formula>J25&lt;0</formula>
    </cfRule>
  </conditionalFormatting>
  <conditionalFormatting sqref="K39:K42">
    <cfRule type="expression" dxfId="3358" priority="29">
      <formula>K39&gt;0</formula>
    </cfRule>
    <cfRule type="expression" dxfId="3357" priority="30">
      <formula>K39&lt;0</formula>
    </cfRule>
  </conditionalFormatting>
  <conditionalFormatting sqref="K43">
    <cfRule type="expression" dxfId="3356" priority="27">
      <formula>K43&gt;0</formula>
    </cfRule>
    <cfRule type="expression" dxfId="3355" priority="28">
      <formula>K43&lt;0</formula>
    </cfRule>
  </conditionalFormatting>
  <conditionalFormatting sqref="K44">
    <cfRule type="expression" dxfId="3354" priority="25">
      <formula>K44&gt;0</formula>
    </cfRule>
    <cfRule type="expression" dxfId="3353" priority="26">
      <formula>K44&lt;0</formula>
    </cfRule>
  </conditionalFormatting>
  <conditionalFormatting sqref="K45">
    <cfRule type="expression" dxfId="3352" priority="23">
      <formula>K45&gt;0</formula>
    </cfRule>
    <cfRule type="expression" dxfId="3351" priority="24">
      <formula>K45&lt;0</formula>
    </cfRule>
  </conditionalFormatting>
  <conditionalFormatting sqref="K46:K51">
    <cfRule type="expression" dxfId="3350" priority="11">
      <formula>K46&gt;0</formula>
    </cfRule>
    <cfRule type="expression" dxfId="3349" priority="12">
      <formula>K46&lt;0</formula>
    </cfRule>
  </conditionalFormatting>
  <conditionalFormatting sqref="K52:K59">
    <cfRule type="expression" dxfId="3348" priority="9">
      <formula>K52&gt;0</formula>
    </cfRule>
    <cfRule type="expression" dxfId="3347" priority="10">
      <formula>K52&lt;0</formula>
    </cfRule>
  </conditionalFormatting>
  <conditionalFormatting sqref="H55:H57 F54:F57">
    <cfRule type="expression" dxfId="3346" priority="7">
      <formula>F54&gt;0</formula>
    </cfRule>
    <cfRule type="expression" dxfId="3345" priority="8">
      <formula>F54&lt;0</formula>
    </cfRule>
  </conditionalFormatting>
  <conditionalFormatting sqref="F63:F64 H63:H64">
    <cfRule type="expression" dxfId="3344" priority="5">
      <formula>F63&gt;0</formula>
    </cfRule>
    <cfRule type="expression" dxfId="3343" priority="6">
      <formula>F63&lt;0</formula>
    </cfRule>
  </conditionalFormatting>
  <conditionalFormatting sqref="F61:F62 H61:H62">
    <cfRule type="expression" dxfId="3342" priority="3">
      <formula>F61&gt;0</formula>
    </cfRule>
    <cfRule type="expression" dxfId="3341" priority="4">
      <formula>F61&lt;0</formula>
    </cfRule>
  </conditionalFormatting>
  <conditionalFormatting sqref="F59:F60 H59:H60">
    <cfRule type="expression" dxfId="3340" priority="1">
      <formula>F59&gt;0</formula>
    </cfRule>
    <cfRule type="expression" dxfId="3339"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38" priority="39">
      <formula>F47&gt;0</formula>
    </cfRule>
    <cfRule type="expression" dxfId="3337" priority="40">
      <formula>F47&lt;0</formula>
    </cfRule>
  </conditionalFormatting>
  <conditionalFormatting sqref="Q7">
    <cfRule type="expression" dxfId="3336" priority="37">
      <formula>Q7&gt;0</formula>
    </cfRule>
    <cfRule type="expression" dxfId="3335" priority="38">
      <formula>Q7&lt;0</formula>
    </cfRule>
  </conditionalFormatting>
  <conditionalFormatting sqref="Q8">
    <cfRule type="expression" dxfId="3334" priority="35">
      <formula>Q8&gt;0</formula>
    </cfRule>
    <cfRule type="expression" dxfId="3333" priority="36">
      <formula>Q8&lt;0</formula>
    </cfRule>
  </conditionalFormatting>
  <conditionalFormatting sqref="F30:F46">
    <cfRule type="expression" dxfId="3332" priority="33">
      <formula>F30&gt;0</formula>
    </cfRule>
    <cfRule type="expression" dxfId="3331" priority="34">
      <formula>F30&lt;0</formula>
    </cfRule>
  </conditionalFormatting>
  <conditionalFormatting sqref="H30:H46">
    <cfRule type="expression" dxfId="3330" priority="31">
      <formula>H30&gt;0</formula>
    </cfRule>
    <cfRule type="expression" dxfId="3329" priority="32">
      <formula>H30&lt;0</formula>
    </cfRule>
  </conditionalFormatting>
  <conditionalFormatting sqref="Q10">
    <cfRule type="expression" dxfId="3328" priority="29">
      <formula>Q10&gt;0</formula>
    </cfRule>
    <cfRule type="expression" dxfId="3327" priority="30">
      <formula>Q10&lt;0</formula>
    </cfRule>
  </conditionalFormatting>
  <conditionalFormatting sqref="J25:J38">
    <cfRule type="expression" dxfId="3326" priority="27">
      <formula>J25&gt;0</formula>
    </cfRule>
    <cfRule type="expression" dxfId="3325" priority="28">
      <formula>J25&lt;0</formula>
    </cfRule>
  </conditionalFormatting>
  <conditionalFormatting sqref="K25:K38">
    <cfRule type="expression" dxfId="3324" priority="25">
      <formula>K25&gt;0</formula>
    </cfRule>
    <cfRule type="expression" dxfId="3323" priority="26">
      <formula>K25&lt;0</formula>
    </cfRule>
  </conditionalFormatting>
  <conditionalFormatting sqref="L25 L38">
    <cfRule type="expression" dxfId="3322" priority="23">
      <formula>L25&gt;0</formula>
    </cfRule>
    <cfRule type="expression" dxfId="3321" priority="24">
      <formula>L25&lt;0</formula>
    </cfRule>
  </conditionalFormatting>
  <conditionalFormatting sqref="F89:F110">
    <cfRule type="expression" dxfId="3320" priority="21">
      <formula>F89&gt;0</formula>
    </cfRule>
    <cfRule type="expression" dxfId="3319" priority="22">
      <formula>F89&lt;0</formula>
    </cfRule>
  </conditionalFormatting>
  <conditionalFormatting sqref="H89:H110">
    <cfRule type="expression" dxfId="3318" priority="19">
      <formula>H89&gt;0</formula>
    </cfRule>
    <cfRule type="expression" dxfId="3317" priority="20">
      <formula>H89&lt;0</formula>
    </cfRule>
  </conditionalFormatting>
  <conditionalFormatting sqref="J89:J102">
    <cfRule type="expression" dxfId="3316" priority="17">
      <formula>J89&gt;0</formula>
    </cfRule>
    <cfRule type="expression" dxfId="3315" priority="18">
      <formula>J89&lt;0</formula>
    </cfRule>
  </conditionalFormatting>
  <conditionalFormatting sqref="K89:K102">
    <cfRule type="expression" dxfId="3314" priority="15">
      <formula>K89&gt;0</formula>
    </cfRule>
    <cfRule type="expression" dxfId="3313" priority="16">
      <formula>K89&lt;0</formula>
    </cfRule>
  </conditionalFormatting>
  <conditionalFormatting sqref="L89:L102">
    <cfRule type="expression" dxfId="3312" priority="13">
      <formula>L89&gt;0</formula>
    </cfRule>
    <cfRule type="expression" dxfId="3311" priority="14">
      <formula>L89&lt;0</formula>
    </cfRule>
  </conditionalFormatting>
  <conditionalFormatting sqref="F25">
    <cfRule type="expression" dxfId="3310" priority="11">
      <formula>F25&gt;0</formula>
    </cfRule>
    <cfRule type="expression" dxfId="3309" priority="12">
      <formula>F25&lt;0</formula>
    </cfRule>
  </conditionalFormatting>
  <conditionalFormatting sqref="H25:H26">
    <cfRule type="expression" dxfId="3308" priority="9">
      <formula>H25&gt;0</formula>
    </cfRule>
    <cfRule type="expression" dxfId="3307" priority="10">
      <formula>H25&lt;0</formula>
    </cfRule>
  </conditionalFormatting>
  <conditionalFormatting sqref="F26">
    <cfRule type="expression" dxfId="3306" priority="7">
      <formula>F26&gt;0</formula>
    </cfRule>
    <cfRule type="expression" dxfId="3305" priority="8">
      <formula>F26&lt;0</formula>
    </cfRule>
  </conditionalFormatting>
  <conditionalFormatting sqref="F27:F29">
    <cfRule type="expression" dxfId="3304" priority="3">
      <formula>F27&gt;0</formula>
    </cfRule>
    <cfRule type="expression" dxfId="3303" priority="4">
      <formula>F27&lt;0</formula>
    </cfRule>
  </conditionalFormatting>
  <conditionalFormatting sqref="H27:H29">
    <cfRule type="expression" dxfId="3302" priority="1">
      <formula>H27&gt;0</formula>
    </cfRule>
    <cfRule type="expression" dxfId="3301"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00" priority="35">
      <formula>F47&gt;0</formula>
    </cfRule>
    <cfRule type="expression" dxfId="3299" priority="36">
      <formula>F47&lt;0</formula>
    </cfRule>
  </conditionalFormatting>
  <conditionalFormatting sqref="Q7">
    <cfRule type="expression" dxfId="3298" priority="33">
      <formula>Q7&gt;0</formula>
    </cfRule>
    <cfRule type="expression" dxfId="3297" priority="34">
      <formula>Q7&lt;0</formula>
    </cfRule>
  </conditionalFormatting>
  <conditionalFormatting sqref="Q8">
    <cfRule type="expression" dxfId="3296" priority="31">
      <formula>Q8&gt;0</formula>
    </cfRule>
    <cfRule type="expression" dxfId="3295" priority="32">
      <formula>Q8&lt;0</formula>
    </cfRule>
  </conditionalFormatting>
  <conditionalFormatting sqref="F30:F46">
    <cfRule type="expression" dxfId="3294" priority="29">
      <formula>F30&gt;0</formula>
    </cfRule>
    <cfRule type="expression" dxfId="3293" priority="30">
      <formula>F30&lt;0</formula>
    </cfRule>
  </conditionalFormatting>
  <conditionalFormatting sqref="H30:H46">
    <cfRule type="expression" dxfId="3292" priority="27">
      <formula>H30&gt;0</formula>
    </cfRule>
    <cfRule type="expression" dxfId="3291" priority="28">
      <formula>H30&lt;0</formula>
    </cfRule>
  </conditionalFormatting>
  <conditionalFormatting sqref="Q10">
    <cfRule type="expression" dxfId="3290" priority="25">
      <formula>Q10&gt;0</formula>
    </cfRule>
    <cfRule type="expression" dxfId="3289" priority="26">
      <formula>Q10&lt;0</formula>
    </cfRule>
  </conditionalFormatting>
  <conditionalFormatting sqref="J25:J38">
    <cfRule type="expression" dxfId="3288" priority="23">
      <formula>J25&gt;0</formula>
    </cfRule>
    <cfRule type="expression" dxfId="3287" priority="24">
      <formula>J25&lt;0</formula>
    </cfRule>
  </conditionalFormatting>
  <conditionalFormatting sqref="K25:K38">
    <cfRule type="expression" dxfId="3286" priority="21">
      <formula>K25&gt;0</formula>
    </cfRule>
    <cfRule type="expression" dxfId="3285" priority="22">
      <formula>K25&lt;0</formula>
    </cfRule>
  </conditionalFormatting>
  <conditionalFormatting sqref="L25 L38">
    <cfRule type="expression" dxfId="3284" priority="19">
      <formula>L25&gt;0</formula>
    </cfRule>
    <cfRule type="expression" dxfId="3283" priority="20">
      <formula>L25&lt;0</formula>
    </cfRule>
  </conditionalFormatting>
  <conditionalFormatting sqref="F89:F110">
    <cfRule type="expression" dxfId="3282" priority="17">
      <formula>F89&gt;0</formula>
    </cfRule>
    <cfRule type="expression" dxfId="3281" priority="18">
      <formula>F89&lt;0</formula>
    </cfRule>
  </conditionalFormatting>
  <conditionalFormatting sqref="H89:H110">
    <cfRule type="expression" dxfId="3280" priority="15">
      <formula>H89&gt;0</formula>
    </cfRule>
    <cfRule type="expression" dxfId="3279" priority="16">
      <formula>H89&lt;0</formula>
    </cfRule>
  </conditionalFormatting>
  <conditionalFormatting sqref="J89:J102">
    <cfRule type="expression" dxfId="3278" priority="13">
      <formula>J89&gt;0</formula>
    </cfRule>
    <cfRule type="expression" dxfId="3277" priority="14">
      <formula>J89&lt;0</formula>
    </cfRule>
  </conditionalFormatting>
  <conditionalFormatting sqref="K89:K102">
    <cfRule type="expression" dxfId="3276" priority="11">
      <formula>K89&gt;0</formula>
    </cfRule>
    <cfRule type="expression" dxfId="3275" priority="12">
      <formula>K89&lt;0</formula>
    </cfRule>
  </conditionalFormatting>
  <conditionalFormatting sqref="L89:L102">
    <cfRule type="expression" dxfId="3274" priority="9">
      <formula>L89&gt;0</formula>
    </cfRule>
    <cfRule type="expression" dxfId="3273" priority="10">
      <formula>L89&lt;0</formula>
    </cfRule>
  </conditionalFormatting>
  <conditionalFormatting sqref="F29 F25:F26">
    <cfRule type="expression" dxfId="3272" priority="7">
      <formula>F25&gt;0</formula>
    </cfRule>
    <cfRule type="expression" dxfId="3271" priority="8">
      <formula>F25&lt;0</formula>
    </cfRule>
  </conditionalFormatting>
  <conditionalFormatting sqref="H29 H25:H27">
    <cfRule type="expression" dxfId="3270" priority="5">
      <formula>H25&gt;0</formula>
    </cfRule>
    <cfRule type="expression" dxfId="3269" priority="6">
      <formula>H25&lt;0</formula>
    </cfRule>
  </conditionalFormatting>
  <conditionalFormatting sqref="F27:F28">
    <cfRule type="expression" dxfId="3268" priority="3">
      <formula>F27&gt;0</formula>
    </cfRule>
    <cfRule type="expression" dxfId="3267" priority="4">
      <formula>F27&lt;0</formula>
    </cfRule>
  </conditionalFormatting>
  <conditionalFormatting sqref="H28">
    <cfRule type="expression" dxfId="3266" priority="1">
      <formula>H28&gt;0</formula>
    </cfRule>
    <cfRule type="expression" dxfId="3265"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64" priority="43">
      <formula>F54&gt;0</formula>
    </cfRule>
    <cfRule type="expression" dxfId="3263" priority="44">
      <formula>F54&lt;0</formula>
    </cfRule>
  </conditionalFormatting>
  <conditionalFormatting sqref="Q7">
    <cfRule type="expression" dxfId="3262" priority="41">
      <formula>Q7&gt;0</formula>
    </cfRule>
    <cfRule type="expression" dxfId="3261" priority="42">
      <formula>Q7&lt;0</formula>
    </cfRule>
  </conditionalFormatting>
  <conditionalFormatting sqref="Q8">
    <cfRule type="expression" dxfId="3260" priority="39">
      <formula>Q8&gt;0</formula>
    </cfRule>
    <cfRule type="expression" dxfId="3259" priority="40">
      <formula>Q8&lt;0</formula>
    </cfRule>
  </conditionalFormatting>
  <conditionalFormatting sqref="F33:F36 F38:F53">
    <cfRule type="expression" dxfId="3258" priority="37">
      <formula>F33&gt;0</formula>
    </cfRule>
    <cfRule type="expression" dxfId="3257" priority="38">
      <formula>F33&lt;0</formula>
    </cfRule>
  </conditionalFormatting>
  <conditionalFormatting sqref="H33:H36 H38:H53">
    <cfRule type="expression" dxfId="3256" priority="35">
      <formula>H33&gt;0</formula>
    </cfRule>
    <cfRule type="expression" dxfId="3255" priority="36">
      <formula>H33&lt;0</formula>
    </cfRule>
  </conditionalFormatting>
  <conditionalFormatting sqref="Q10">
    <cfRule type="expression" dxfId="3254" priority="33">
      <formula>Q10&gt;0</formula>
    </cfRule>
    <cfRule type="expression" dxfId="3253" priority="34">
      <formula>Q10&lt;0</formula>
    </cfRule>
  </conditionalFormatting>
  <conditionalFormatting sqref="J25:J37">
    <cfRule type="expression" dxfId="3252" priority="31">
      <formula>J25&gt;0</formula>
    </cfRule>
    <cfRule type="expression" dxfId="3251" priority="32">
      <formula>J25&lt;0</formula>
    </cfRule>
  </conditionalFormatting>
  <conditionalFormatting sqref="K25:K38">
    <cfRule type="expression" dxfId="3250" priority="29">
      <formula>K25&gt;0</formula>
    </cfRule>
    <cfRule type="expression" dxfId="3249" priority="30">
      <formula>K25&lt;0</formula>
    </cfRule>
  </conditionalFormatting>
  <conditionalFormatting sqref="L25">
    <cfRule type="expression" dxfId="3248" priority="27">
      <formula>L25&gt;0</formula>
    </cfRule>
    <cfRule type="expression" dxfId="3247" priority="28">
      <formula>L25&lt;0</formula>
    </cfRule>
  </conditionalFormatting>
  <conditionalFormatting sqref="F89:F110">
    <cfRule type="expression" dxfId="3246" priority="25">
      <formula>F89&gt;0</formula>
    </cfRule>
    <cfRule type="expression" dxfId="3245" priority="26">
      <formula>F89&lt;0</formula>
    </cfRule>
  </conditionalFormatting>
  <conditionalFormatting sqref="H89:H110">
    <cfRule type="expression" dxfId="3244" priority="23">
      <formula>H89&gt;0</formula>
    </cfRule>
    <cfRule type="expression" dxfId="3243" priority="24">
      <formula>H89&lt;0</formula>
    </cfRule>
  </conditionalFormatting>
  <conditionalFormatting sqref="J89:J102">
    <cfRule type="expression" dxfId="3242" priority="21">
      <formula>J89&gt;0</formula>
    </cfRule>
    <cfRule type="expression" dxfId="3241" priority="22">
      <formula>J89&lt;0</formula>
    </cfRule>
  </conditionalFormatting>
  <conditionalFormatting sqref="K89:K102">
    <cfRule type="expression" dxfId="3240" priority="19">
      <formula>K89&gt;0</formula>
    </cfRule>
    <cfRule type="expression" dxfId="3239" priority="20">
      <formula>K89&lt;0</formula>
    </cfRule>
  </conditionalFormatting>
  <conditionalFormatting sqref="L89:L102">
    <cfRule type="expression" dxfId="3238" priority="17">
      <formula>L89&gt;0</formula>
    </cfRule>
    <cfRule type="expression" dxfId="3237" priority="18">
      <formula>L89&lt;0</formula>
    </cfRule>
  </conditionalFormatting>
  <conditionalFormatting sqref="F29:F32">
    <cfRule type="expression" dxfId="3236" priority="15">
      <formula>F29&gt;0</formula>
    </cfRule>
    <cfRule type="expression" dxfId="3235" priority="16">
      <formula>F29&lt;0</formula>
    </cfRule>
  </conditionalFormatting>
  <conditionalFormatting sqref="H29:H32">
    <cfRule type="expression" dxfId="3234" priority="13">
      <formula>H29&gt;0</formula>
    </cfRule>
    <cfRule type="expression" dxfId="3233" priority="14">
      <formula>H29&lt;0</formula>
    </cfRule>
  </conditionalFormatting>
  <conditionalFormatting sqref="F25:F28">
    <cfRule type="expression" dxfId="3232" priority="11">
      <formula>F25&gt;0</formula>
    </cfRule>
    <cfRule type="expression" dxfId="3231" priority="12">
      <formula>F25&lt;0</formula>
    </cfRule>
  </conditionalFormatting>
  <conditionalFormatting sqref="H25:H28">
    <cfRule type="expression" dxfId="3230" priority="9">
      <formula>H25&gt;0</formula>
    </cfRule>
    <cfRule type="expression" dxfId="3229" priority="10">
      <formula>H25&lt;0</formula>
    </cfRule>
  </conditionalFormatting>
  <conditionalFormatting sqref="F37">
    <cfRule type="expression" dxfId="3228" priority="7">
      <formula>F37&gt;0</formula>
    </cfRule>
    <cfRule type="expression" dxfId="3227" priority="8">
      <formula>F37&lt;0</formula>
    </cfRule>
  </conditionalFormatting>
  <conditionalFormatting sqref="H37">
    <cfRule type="expression" dxfId="3226" priority="5">
      <formula>H37&gt;0</formula>
    </cfRule>
    <cfRule type="expression" dxfId="3225" priority="6">
      <formula>H37&lt;0</formula>
    </cfRule>
  </conditionalFormatting>
  <conditionalFormatting sqref="J49">
    <cfRule type="expression" dxfId="3224" priority="3">
      <formula>J49&gt;0</formula>
    </cfRule>
    <cfRule type="expression" dxfId="3223" priority="4">
      <formula>J49&lt;0</formula>
    </cfRule>
  </conditionalFormatting>
  <conditionalFormatting sqref="J38:J48">
    <cfRule type="expression" dxfId="3222" priority="1">
      <formula>J38&gt;0</formula>
    </cfRule>
    <cfRule type="expression" dxfId="3221"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0" priority="43">
      <formula>F54&gt;0</formula>
    </cfRule>
    <cfRule type="expression" dxfId="3219" priority="44">
      <formula>F54&lt;0</formula>
    </cfRule>
  </conditionalFormatting>
  <conditionalFormatting sqref="Q7">
    <cfRule type="expression" dxfId="3218" priority="41">
      <formula>Q7&gt;0</formula>
    </cfRule>
    <cfRule type="expression" dxfId="3217" priority="42">
      <formula>Q7&lt;0</formula>
    </cfRule>
  </conditionalFormatting>
  <conditionalFormatting sqref="Q8">
    <cfRule type="expression" dxfId="3216" priority="39">
      <formula>Q8&gt;0</formula>
    </cfRule>
    <cfRule type="expression" dxfId="3215" priority="40">
      <formula>Q8&lt;0</formula>
    </cfRule>
  </conditionalFormatting>
  <conditionalFormatting sqref="F33:F36 F38:F53">
    <cfRule type="expression" dxfId="3214" priority="37">
      <formula>F33&gt;0</formula>
    </cfRule>
    <cfRule type="expression" dxfId="3213" priority="38">
      <formula>F33&lt;0</formula>
    </cfRule>
  </conditionalFormatting>
  <conditionalFormatting sqref="H33:H36 H38:H53">
    <cfRule type="expression" dxfId="3212" priority="35">
      <formula>H33&gt;0</formula>
    </cfRule>
    <cfRule type="expression" dxfId="3211" priority="36">
      <formula>H33&lt;0</formula>
    </cfRule>
  </conditionalFormatting>
  <conditionalFormatting sqref="Q10">
    <cfRule type="expression" dxfId="3210" priority="33">
      <formula>Q10&gt;0</formula>
    </cfRule>
    <cfRule type="expression" dxfId="3209" priority="34">
      <formula>Q10&lt;0</formula>
    </cfRule>
  </conditionalFormatting>
  <conditionalFormatting sqref="J25:J37">
    <cfRule type="expression" dxfId="3208" priority="31">
      <formula>J25&gt;0</formula>
    </cfRule>
    <cfRule type="expression" dxfId="3207" priority="32">
      <formula>J25&lt;0</formula>
    </cfRule>
  </conditionalFormatting>
  <conditionalFormatting sqref="K25:K38">
    <cfRule type="expression" dxfId="3206" priority="29">
      <formula>K25&gt;0</formula>
    </cfRule>
    <cfRule type="expression" dxfId="3205" priority="30">
      <formula>K25&lt;0</formula>
    </cfRule>
  </conditionalFormatting>
  <conditionalFormatting sqref="L25">
    <cfRule type="expression" dxfId="3204" priority="27">
      <formula>L25&gt;0</formula>
    </cfRule>
    <cfRule type="expression" dxfId="3203" priority="28">
      <formula>L25&lt;0</formula>
    </cfRule>
  </conditionalFormatting>
  <conditionalFormatting sqref="F89:F110">
    <cfRule type="expression" dxfId="3202" priority="25">
      <formula>F89&gt;0</formula>
    </cfRule>
    <cfRule type="expression" dxfId="3201" priority="26">
      <formula>F89&lt;0</formula>
    </cfRule>
  </conditionalFormatting>
  <conditionalFormatting sqref="H89:H110">
    <cfRule type="expression" dxfId="3200" priority="23">
      <formula>H89&gt;0</formula>
    </cfRule>
    <cfRule type="expression" dxfId="3199" priority="24">
      <formula>H89&lt;0</formula>
    </cfRule>
  </conditionalFormatting>
  <conditionalFormatting sqref="J89:J102">
    <cfRule type="expression" dxfId="3198" priority="21">
      <formula>J89&gt;0</formula>
    </cfRule>
    <cfRule type="expression" dxfId="3197" priority="22">
      <formula>J89&lt;0</formula>
    </cfRule>
  </conditionalFormatting>
  <conditionalFormatting sqref="K89:K102">
    <cfRule type="expression" dxfId="3196" priority="19">
      <formula>K89&gt;0</formula>
    </cfRule>
    <cfRule type="expression" dxfId="3195" priority="20">
      <formula>K89&lt;0</formula>
    </cfRule>
  </conditionalFormatting>
  <conditionalFormatting sqref="L89:L102">
    <cfRule type="expression" dxfId="3194" priority="17">
      <formula>L89&gt;0</formula>
    </cfRule>
    <cfRule type="expression" dxfId="3193" priority="18">
      <formula>L89&lt;0</formula>
    </cfRule>
  </conditionalFormatting>
  <conditionalFormatting sqref="F29:F32">
    <cfRule type="expression" dxfId="3192" priority="15">
      <formula>F29&gt;0</formula>
    </cfRule>
    <cfRule type="expression" dxfId="3191" priority="16">
      <formula>F29&lt;0</formula>
    </cfRule>
  </conditionalFormatting>
  <conditionalFormatting sqref="H29:H32">
    <cfRule type="expression" dxfId="3190" priority="13">
      <formula>H29&gt;0</formula>
    </cfRule>
    <cfRule type="expression" dxfId="3189" priority="14">
      <formula>H29&lt;0</formula>
    </cfRule>
  </conditionalFormatting>
  <conditionalFormatting sqref="F25:F28">
    <cfRule type="expression" dxfId="3188" priority="11">
      <formula>F25&gt;0</formula>
    </cfRule>
    <cfRule type="expression" dxfId="3187" priority="12">
      <formula>F25&lt;0</formula>
    </cfRule>
  </conditionalFormatting>
  <conditionalFormatting sqref="H25:H28">
    <cfRule type="expression" dxfId="3186" priority="9">
      <formula>H25&gt;0</formula>
    </cfRule>
    <cfRule type="expression" dxfId="3185" priority="10">
      <formula>H25&lt;0</formula>
    </cfRule>
  </conditionalFormatting>
  <conditionalFormatting sqref="F37">
    <cfRule type="expression" dxfId="3184" priority="7">
      <formula>F37&gt;0</formula>
    </cfRule>
    <cfRule type="expression" dxfId="3183" priority="8">
      <formula>F37&lt;0</formula>
    </cfRule>
  </conditionalFormatting>
  <conditionalFormatting sqref="H37">
    <cfRule type="expression" dxfId="3182" priority="5">
      <formula>H37&gt;0</formula>
    </cfRule>
    <cfRule type="expression" dxfId="3181" priority="6">
      <formula>H37&lt;0</formula>
    </cfRule>
  </conditionalFormatting>
  <conditionalFormatting sqref="J49">
    <cfRule type="expression" dxfId="3180" priority="3">
      <formula>J49&gt;0</formula>
    </cfRule>
    <cfRule type="expression" dxfId="3179" priority="4">
      <formula>J49&lt;0</formula>
    </cfRule>
  </conditionalFormatting>
  <conditionalFormatting sqref="J38:J48">
    <cfRule type="expression" dxfId="3178" priority="1">
      <formula>J38&gt;0</formula>
    </cfRule>
    <cfRule type="expression" dxfId="317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76" priority="43">
      <formula>F54&gt;0</formula>
    </cfRule>
    <cfRule type="expression" dxfId="3175" priority="44">
      <formula>F54&lt;0</formula>
    </cfRule>
  </conditionalFormatting>
  <conditionalFormatting sqref="Q7">
    <cfRule type="expression" dxfId="3174" priority="41">
      <formula>Q7&gt;0</formula>
    </cfRule>
    <cfRule type="expression" dxfId="3173" priority="42">
      <formula>Q7&lt;0</formula>
    </cfRule>
  </conditionalFormatting>
  <conditionalFormatting sqref="Q8">
    <cfRule type="expression" dxfId="3172" priority="39">
      <formula>Q8&gt;0</formula>
    </cfRule>
    <cfRule type="expression" dxfId="3171" priority="40">
      <formula>Q8&lt;0</formula>
    </cfRule>
  </conditionalFormatting>
  <conditionalFormatting sqref="F33:F36 F38:F53">
    <cfRule type="expression" dxfId="3170" priority="37">
      <formula>F33&gt;0</formula>
    </cfRule>
    <cfRule type="expression" dxfId="3169" priority="38">
      <formula>F33&lt;0</formula>
    </cfRule>
  </conditionalFormatting>
  <conditionalFormatting sqref="H33:H36 H38:H53">
    <cfRule type="expression" dxfId="3168" priority="35">
      <formula>H33&gt;0</formula>
    </cfRule>
    <cfRule type="expression" dxfId="3167" priority="36">
      <formula>H33&lt;0</formula>
    </cfRule>
  </conditionalFormatting>
  <conditionalFormatting sqref="Q10">
    <cfRule type="expression" dxfId="3166" priority="33">
      <formula>Q10&gt;0</formula>
    </cfRule>
    <cfRule type="expression" dxfId="3165" priority="34">
      <formula>Q10&lt;0</formula>
    </cfRule>
  </conditionalFormatting>
  <conditionalFormatting sqref="J25:J37">
    <cfRule type="expression" dxfId="3164" priority="31">
      <formula>J25&gt;0</formula>
    </cfRule>
    <cfRule type="expression" dxfId="3163" priority="32">
      <formula>J25&lt;0</formula>
    </cfRule>
  </conditionalFormatting>
  <conditionalFormatting sqref="K25:K38">
    <cfRule type="expression" dxfId="3162" priority="29">
      <formula>K25&gt;0</formula>
    </cfRule>
    <cfRule type="expression" dxfId="3161" priority="30">
      <formula>K25&lt;0</formula>
    </cfRule>
  </conditionalFormatting>
  <conditionalFormatting sqref="L25">
    <cfRule type="expression" dxfId="3160" priority="27">
      <formula>L25&gt;0</formula>
    </cfRule>
    <cfRule type="expression" dxfId="3159" priority="28">
      <formula>L25&lt;0</formula>
    </cfRule>
  </conditionalFormatting>
  <conditionalFormatting sqref="F89:F110">
    <cfRule type="expression" dxfId="3158" priority="25">
      <formula>F89&gt;0</formula>
    </cfRule>
    <cfRule type="expression" dxfId="3157" priority="26">
      <formula>F89&lt;0</formula>
    </cfRule>
  </conditionalFormatting>
  <conditionalFormatting sqref="H89:H110">
    <cfRule type="expression" dxfId="3156" priority="23">
      <formula>H89&gt;0</formula>
    </cfRule>
    <cfRule type="expression" dxfId="3155" priority="24">
      <formula>H89&lt;0</formula>
    </cfRule>
  </conditionalFormatting>
  <conditionalFormatting sqref="J89:J102">
    <cfRule type="expression" dxfId="3154" priority="21">
      <formula>J89&gt;0</formula>
    </cfRule>
    <cfRule type="expression" dxfId="3153" priority="22">
      <formula>J89&lt;0</formula>
    </cfRule>
  </conditionalFormatting>
  <conditionalFormatting sqref="K89:K102">
    <cfRule type="expression" dxfId="3152" priority="19">
      <formula>K89&gt;0</formula>
    </cfRule>
    <cfRule type="expression" dxfId="3151" priority="20">
      <formula>K89&lt;0</formula>
    </cfRule>
  </conditionalFormatting>
  <conditionalFormatting sqref="L89:L102">
    <cfRule type="expression" dxfId="3150" priority="17">
      <formula>L89&gt;0</formula>
    </cfRule>
    <cfRule type="expression" dxfId="3149" priority="18">
      <formula>L89&lt;0</formula>
    </cfRule>
  </conditionalFormatting>
  <conditionalFormatting sqref="F29:F32">
    <cfRule type="expression" dxfId="3148" priority="15">
      <formula>F29&gt;0</formula>
    </cfRule>
    <cfRule type="expression" dxfId="3147" priority="16">
      <formula>F29&lt;0</formula>
    </cfRule>
  </conditionalFormatting>
  <conditionalFormatting sqref="H29:H32">
    <cfRule type="expression" dxfId="3146" priority="13">
      <formula>H29&gt;0</formula>
    </cfRule>
    <cfRule type="expression" dxfId="3145" priority="14">
      <formula>H29&lt;0</formula>
    </cfRule>
  </conditionalFormatting>
  <conditionalFormatting sqref="F25:F28">
    <cfRule type="expression" dxfId="3144" priority="11">
      <formula>F25&gt;0</formula>
    </cfRule>
    <cfRule type="expression" dxfId="3143" priority="12">
      <formula>F25&lt;0</formula>
    </cfRule>
  </conditionalFormatting>
  <conditionalFormatting sqref="H25:H28">
    <cfRule type="expression" dxfId="3142" priority="9">
      <formula>H25&gt;0</formula>
    </cfRule>
    <cfRule type="expression" dxfId="3141" priority="10">
      <formula>H25&lt;0</formula>
    </cfRule>
  </conditionalFormatting>
  <conditionalFormatting sqref="F37">
    <cfRule type="expression" dxfId="3140" priority="7">
      <formula>F37&gt;0</formula>
    </cfRule>
    <cfRule type="expression" dxfId="3139" priority="8">
      <formula>F37&lt;0</formula>
    </cfRule>
  </conditionalFormatting>
  <conditionalFormatting sqref="H37">
    <cfRule type="expression" dxfId="3138" priority="5">
      <formula>H37&gt;0</formula>
    </cfRule>
    <cfRule type="expression" dxfId="3137" priority="6">
      <formula>H37&lt;0</formula>
    </cfRule>
  </conditionalFormatting>
  <conditionalFormatting sqref="J49">
    <cfRule type="expression" dxfId="3136" priority="3">
      <formula>J49&gt;0</formula>
    </cfRule>
    <cfRule type="expression" dxfId="3135" priority="4">
      <formula>J49&lt;0</formula>
    </cfRule>
  </conditionalFormatting>
  <conditionalFormatting sqref="J38:J48">
    <cfRule type="expression" dxfId="3134" priority="1">
      <formula>J38&gt;0</formula>
    </cfRule>
    <cfRule type="expression" dxfId="3133"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64.260000000000005</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6426.0000000000009</v>
      </c>
      <c r="T5" s="688"/>
      <c r="U5" s="30"/>
    </row>
    <row r="6" spans="1:21" x14ac:dyDescent="0.25">
      <c r="B6" s="402">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654">
        <v>43679</v>
      </c>
      <c r="C7" s="4">
        <v>34</v>
      </c>
      <c r="D7" s="3">
        <v>68.7</v>
      </c>
      <c r="E7" s="3">
        <v>0</v>
      </c>
      <c r="F7" s="3">
        <f t="shared" si="0"/>
        <v>2335.8000000000002</v>
      </c>
      <c r="G7" s="402"/>
      <c r="H7" s="159"/>
      <c r="I7" s="3"/>
      <c r="J7" s="3"/>
      <c r="K7" s="3"/>
      <c r="L7" s="70"/>
      <c r="M7" s="3"/>
      <c r="O7" s="11" t="s">
        <v>177</v>
      </c>
      <c r="Q7" s="2">
        <f>Q10+Q8</f>
        <v>-1548.62</v>
      </c>
      <c r="R7">
        <v>66</v>
      </c>
    </row>
    <row r="8" spans="1:21" x14ac:dyDescent="0.25">
      <c r="B8" s="402"/>
      <c r="C8" s="4"/>
      <c r="D8" s="3"/>
      <c r="E8" s="3"/>
      <c r="F8" s="3"/>
      <c r="G8" s="402"/>
      <c r="H8" s="159"/>
      <c r="I8" s="3"/>
      <c r="J8" s="3"/>
      <c r="K8" s="3"/>
      <c r="L8" s="4"/>
      <c r="M8" s="4"/>
      <c r="O8" s="11" t="s">
        <v>179</v>
      </c>
      <c r="P8" s="33"/>
      <c r="Q8" s="2">
        <f>K18+M18-F18+Q2*Q4</f>
        <v>-1548.62</v>
      </c>
      <c r="T8" s="1"/>
      <c r="U8" s="736"/>
    </row>
    <row r="9" spans="1:21" x14ac:dyDescent="0.25">
      <c r="B9" s="402"/>
      <c r="C9" s="4"/>
      <c r="D9" s="3"/>
      <c r="E9" s="3"/>
      <c r="F9" s="3"/>
      <c r="G9" s="402"/>
      <c r="H9" s="159"/>
      <c r="I9" s="3"/>
      <c r="J9" s="3"/>
      <c r="K9" s="3"/>
      <c r="L9" s="4"/>
      <c r="M9" s="4"/>
      <c r="O9" s="11" t="s">
        <v>204</v>
      </c>
      <c r="Q9" s="132">
        <f>IF(Q2=0, 0, Q8/Q6)</f>
        <v>-0.19419357912978924</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70.686000000000007</v>
      </c>
    </row>
    <row r="20" spans="1:20" x14ac:dyDescent="0.25">
      <c r="O20" s="79">
        <v>1.0900000000000001</v>
      </c>
      <c r="P20" s="79">
        <f t="shared" ref="P20:P39" si="1">O20*$Q$4</f>
        <v>70.043400000000005</v>
      </c>
    </row>
    <row r="21" spans="1:20" x14ac:dyDescent="0.25">
      <c r="O21" s="79">
        <v>1.08</v>
      </c>
      <c r="P21" s="79">
        <f t="shared" si="1"/>
        <v>69.400800000000004</v>
      </c>
      <c r="T21" s="1"/>
    </row>
    <row r="22" spans="1:20" x14ac:dyDescent="0.25">
      <c r="O22" s="79">
        <v>1.07</v>
      </c>
      <c r="P22" s="79">
        <f t="shared" si="1"/>
        <v>68.758200000000016</v>
      </c>
    </row>
    <row r="23" spans="1:20" x14ac:dyDescent="0.25">
      <c r="O23" s="79">
        <v>1.06</v>
      </c>
      <c r="P23" s="79">
        <f t="shared" si="1"/>
        <v>68.115600000000015</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67.473000000000013</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66.830400000000012</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66.18780000000001</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65.545200000000008</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64.902600000000007</v>
      </c>
      <c r="T28" s="154"/>
    </row>
    <row r="29" spans="1:20" x14ac:dyDescent="0.25">
      <c r="B29" s="162"/>
      <c r="C29" s="10"/>
      <c r="D29" s="39"/>
      <c r="E29" s="39"/>
      <c r="F29" s="39"/>
      <c r="G29" s="39"/>
      <c r="H29" s="177"/>
      <c r="I29" s="39"/>
      <c r="J29" s="39"/>
      <c r="K29" s="39"/>
      <c r="L29" s="39"/>
      <c r="O29" s="79">
        <v>1</v>
      </c>
      <c r="P29" s="79">
        <f t="shared" si="1"/>
        <v>64.260000000000005</v>
      </c>
      <c r="T29" s="154"/>
    </row>
    <row r="30" spans="1:20" x14ac:dyDescent="0.25">
      <c r="B30" s="162"/>
      <c r="C30" s="10"/>
      <c r="D30" s="39"/>
      <c r="E30" s="39"/>
      <c r="F30" s="39"/>
      <c r="G30" s="39"/>
      <c r="H30" s="177"/>
      <c r="I30" s="39"/>
      <c r="J30" s="39"/>
      <c r="K30" s="39"/>
      <c r="L30" s="39"/>
      <c r="O30" s="79">
        <v>0.99</v>
      </c>
      <c r="P30" s="79">
        <f t="shared" si="1"/>
        <v>63.617400000000004</v>
      </c>
      <c r="T30" s="154"/>
    </row>
    <row r="31" spans="1:20" x14ac:dyDescent="0.25">
      <c r="B31" s="162"/>
      <c r="C31" s="10"/>
      <c r="D31" s="39"/>
      <c r="E31" s="39"/>
      <c r="F31" s="39"/>
      <c r="G31" s="39"/>
      <c r="H31" s="177"/>
      <c r="I31" s="39"/>
      <c r="J31" s="39"/>
      <c r="K31" s="39"/>
      <c r="L31" s="39"/>
      <c r="O31" s="79">
        <v>0.98</v>
      </c>
      <c r="P31" s="79">
        <f t="shared" si="1"/>
        <v>62.974800000000002</v>
      </c>
    </row>
    <row r="32" spans="1:20" x14ac:dyDescent="0.25">
      <c r="B32" s="162"/>
      <c r="C32" s="10"/>
      <c r="D32" s="39"/>
      <c r="E32" s="39"/>
      <c r="F32" s="39"/>
      <c r="G32" s="39"/>
      <c r="H32" s="177"/>
      <c r="I32" s="39"/>
      <c r="J32" s="39"/>
      <c r="K32" s="39"/>
      <c r="L32" s="39"/>
      <c r="O32" s="79">
        <v>0.97</v>
      </c>
      <c r="P32" s="79">
        <f t="shared" si="1"/>
        <v>62.3322</v>
      </c>
    </row>
    <row r="33" spans="1:17" x14ac:dyDescent="0.25">
      <c r="B33" s="162"/>
      <c r="C33" s="10"/>
      <c r="D33" s="39"/>
      <c r="E33" s="39"/>
      <c r="F33" s="39"/>
      <c r="G33" s="39"/>
      <c r="H33" s="177"/>
      <c r="I33" s="39"/>
      <c r="J33" s="39"/>
      <c r="K33" s="39"/>
      <c r="L33" s="39"/>
      <c r="O33" s="79">
        <v>0.96</v>
      </c>
      <c r="P33" s="79">
        <f t="shared" si="1"/>
        <v>61.689600000000006</v>
      </c>
    </row>
    <row r="34" spans="1:17" x14ac:dyDescent="0.25">
      <c r="B34" s="162"/>
      <c r="C34" s="10"/>
      <c r="D34" s="39"/>
      <c r="E34" s="39"/>
      <c r="F34" s="39"/>
      <c r="G34" s="39"/>
      <c r="H34" s="177"/>
      <c r="I34" s="39"/>
      <c r="J34" s="39"/>
      <c r="K34" s="39"/>
      <c r="L34" s="39"/>
      <c r="O34" s="79">
        <v>0.95</v>
      </c>
      <c r="P34" s="79">
        <f t="shared" si="1"/>
        <v>61.047000000000004</v>
      </c>
    </row>
    <row r="35" spans="1:17" x14ac:dyDescent="0.25">
      <c r="B35" s="162"/>
      <c r="C35" s="10"/>
      <c r="D35" s="39"/>
      <c r="E35" s="39"/>
      <c r="F35" s="39"/>
      <c r="G35" s="39"/>
      <c r="H35" s="177"/>
      <c r="I35" s="39"/>
      <c r="J35" s="39"/>
      <c r="K35" s="39"/>
      <c r="L35" s="39"/>
      <c r="O35" s="79">
        <v>0.94</v>
      </c>
      <c r="P35" s="79">
        <f t="shared" si="1"/>
        <v>60.404400000000003</v>
      </c>
    </row>
    <row r="36" spans="1:17" x14ac:dyDescent="0.25">
      <c r="B36" s="162"/>
      <c r="C36" s="10"/>
      <c r="D36" s="39"/>
      <c r="E36" s="39"/>
      <c r="F36" s="39"/>
      <c r="G36" s="39"/>
      <c r="H36" s="177"/>
      <c r="I36" s="39"/>
      <c r="J36" s="39"/>
      <c r="K36" s="39"/>
      <c r="L36" s="39"/>
      <c r="O36" s="79">
        <v>0.93</v>
      </c>
      <c r="P36" s="79">
        <f t="shared" si="1"/>
        <v>59.761800000000008</v>
      </c>
    </row>
    <row r="37" spans="1:17" x14ac:dyDescent="0.25">
      <c r="B37" s="162"/>
      <c r="C37" s="10"/>
      <c r="D37" s="39"/>
      <c r="E37" s="39"/>
      <c r="F37" s="39"/>
      <c r="G37" s="39"/>
      <c r="H37" s="177"/>
      <c r="I37" s="39"/>
      <c r="J37" s="39"/>
      <c r="K37" s="39"/>
      <c r="L37" s="39"/>
      <c r="O37" s="79">
        <v>0.92</v>
      </c>
      <c r="P37" s="79">
        <f t="shared" si="1"/>
        <v>59.119200000000006</v>
      </c>
    </row>
    <row r="38" spans="1:17" x14ac:dyDescent="0.25">
      <c r="B38" s="162"/>
      <c r="C38" s="10"/>
      <c r="D38" s="39"/>
      <c r="E38" s="39"/>
      <c r="F38" s="39"/>
      <c r="G38" s="39"/>
      <c r="H38" s="177"/>
      <c r="I38" s="39"/>
      <c r="J38" s="39"/>
      <c r="K38" s="39"/>
      <c r="L38" s="39"/>
      <c r="O38" s="79">
        <v>0.91</v>
      </c>
      <c r="P38" s="79">
        <f t="shared" si="1"/>
        <v>58.476600000000005</v>
      </c>
    </row>
    <row r="39" spans="1:17" x14ac:dyDescent="0.25">
      <c r="B39" s="162"/>
      <c r="C39" s="10"/>
      <c r="D39" s="39"/>
      <c r="E39" s="39"/>
      <c r="F39" s="39"/>
      <c r="G39" s="39"/>
      <c r="H39" s="177"/>
      <c r="I39" s="39"/>
      <c r="J39" s="39"/>
      <c r="K39" s="39"/>
      <c r="L39" s="39"/>
      <c r="O39" s="79">
        <v>0.9</v>
      </c>
      <c r="P39" s="79">
        <f t="shared" si="1"/>
        <v>57.834000000000003</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132" priority="37">
      <formula>F7&gt;0</formula>
    </cfRule>
    <cfRule type="expression" dxfId="3131" priority="38">
      <formula>F7&lt;0</formula>
    </cfRule>
  </conditionalFormatting>
  <conditionalFormatting sqref="Q8">
    <cfRule type="expression" dxfId="3130" priority="35">
      <formula>Q8&gt;0</formula>
    </cfRule>
    <cfRule type="expression" dxfId="3129" priority="36">
      <formula>Q8&lt;0</formula>
    </cfRule>
  </conditionalFormatting>
  <conditionalFormatting sqref="F46:F51">
    <cfRule type="expression" dxfId="3128" priority="33">
      <formula>F46&gt;0</formula>
    </cfRule>
    <cfRule type="expression" dxfId="3127" priority="34">
      <formula>F46&lt;0</formula>
    </cfRule>
  </conditionalFormatting>
  <conditionalFormatting sqref="H46:H51">
    <cfRule type="expression" dxfId="3126" priority="31">
      <formula>H46&gt;0</formula>
    </cfRule>
    <cfRule type="expression" dxfId="3125" priority="32">
      <formula>H46&lt;0</formula>
    </cfRule>
  </conditionalFormatting>
  <conditionalFormatting sqref="Q10">
    <cfRule type="expression" dxfId="3124" priority="29">
      <formula>Q10&gt;0</formula>
    </cfRule>
    <cfRule type="expression" dxfId="3123" priority="30">
      <formula>Q10&lt;0</formula>
    </cfRule>
  </conditionalFormatting>
  <conditionalFormatting sqref="K25:K26">
    <cfRule type="expression" dxfId="3122" priority="25">
      <formula>K25&gt;0</formula>
    </cfRule>
    <cfRule type="expression" dxfId="3121" priority="26">
      <formula>K25&lt;0</formula>
    </cfRule>
  </conditionalFormatting>
  <conditionalFormatting sqref="F77:F98">
    <cfRule type="expression" dxfId="3120" priority="21">
      <formula>F77&gt;0</formula>
    </cfRule>
    <cfRule type="expression" dxfId="3119" priority="22">
      <formula>F77&lt;0</formula>
    </cfRule>
  </conditionalFormatting>
  <conditionalFormatting sqref="H77:H98">
    <cfRule type="expression" dxfId="3118" priority="19">
      <formula>H77&gt;0</formula>
    </cfRule>
    <cfRule type="expression" dxfId="3117" priority="20">
      <formula>H77&lt;0</formula>
    </cfRule>
  </conditionalFormatting>
  <conditionalFormatting sqref="J77:J90">
    <cfRule type="expression" dxfId="3116" priority="17">
      <formula>J77&gt;0</formula>
    </cfRule>
    <cfRule type="expression" dxfId="3115" priority="18">
      <formula>J77&lt;0</formula>
    </cfRule>
  </conditionalFormatting>
  <conditionalFormatting sqref="K77:K90">
    <cfRule type="expression" dxfId="3114" priority="15">
      <formula>K77&gt;0</formula>
    </cfRule>
    <cfRule type="expression" dxfId="3113" priority="16">
      <formula>K77&lt;0</formula>
    </cfRule>
  </conditionalFormatting>
  <conditionalFormatting sqref="L77:L90">
    <cfRule type="expression" dxfId="3112" priority="13">
      <formula>L77&gt;0</formula>
    </cfRule>
    <cfRule type="expression" dxfId="3111" priority="14">
      <formula>L77&lt;0</formula>
    </cfRule>
  </conditionalFormatting>
  <conditionalFormatting sqref="J42">
    <cfRule type="expression" dxfId="3110" priority="7">
      <formula>J42&gt;0</formula>
    </cfRule>
    <cfRule type="expression" dxfId="3109" priority="8">
      <formula>J42&lt;0</formula>
    </cfRule>
  </conditionalFormatting>
  <conditionalFormatting sqref="F43:F45">
    <cfRule type="expression" dxfId="3108" priority="5">
      <formula>F43&gt;0</formula>
    </cfRule>
    <cfRule type="expression" dxfId="3107" priority="6">
      <formula>F43&lt;0</formula>
    </cfRule>
  </conditionalFormatting>
  <conditionalFormatting sqref="H43:H45">
    <cfRule type="expression" dxfId="3106" priority="3">
      <formula>H43&gt;0</formula>
    </cfRule>
    <cfRule type="expression" dxfId="3105" priority="4">
      <formula>H43&lt;0</formula>
    </cfRule>
  </conditionalFormatting>
  <conditionalFormatting sqref="F26:F28 H26:H28">
    <cfRule type="expression" dxfId="3104" priority="1">
      <formula>F26&gt;0</formula>
    </cfRule>
    <cfRule type="expression" dxfId="3103"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150</v>
      </c>
      <c r="T2" s="1"/>
      <c r="U2" t="s">
        <v>1359</v>
      </c>
    </row>
    <row r="3" spans="1:21" x14ac:dyDescent="0.25">
      <c r="A3" s="22" t="s">
        <v>71</v>
      </c>
      <c r="B3" s="399">
        <v>43697</v>
      </c>
      <c r="C3" s="4">
        <v>84</v>
      </c>
      <c r="D3" s="3">
        <v>43.35</v>
      </c>
      <c r="E3" s="3">
        <v>0</v>
      </c>
      <c r="F3" s="3">
        <f>C3*D3+E3</f>
        <v>3641.4</v>
      </c>
      <c r="G3" s="70"/>
      <c r="H3" s="159"/>
      <c r="I3" s="3"/>
      <c r="J3" s="3"/>
      <c r="K3" s="3"/>
      <c r="L3" s="70"/>
      <c r="M3" s="3"/>
      <c r="O3" s="11" t="s">
        <v>58</v>
      </c>
      <c r="Q3" s="176">
        <f>IF(Q2=0, Q4, (F18-K18-M18)/Q2)</f>
        <v>49.105200000000004</v>
      </c>
      <c r="T3" s="1"/>
    </row>
    <row r="4" spans="1:21" x14ac:dyDescent="0.25">
      <c r="B4" s="70"/>
      <c r="C4" s="4"/>
      <c r="D4" s="3"/>
      <c r="E4" s="3"/>
      <c r="F4" s="3"/>
      <c r="G4" s="70"/>
      <c r="H4" s="159"/>
      <c r="I4" s="3"/>
      <c r="J4" s="3"/>
      <c r="K4" s="3"/>
      <c r="L4" s="4"/>
      <c r="M4" s="4"/>
      <c r="O4" s="11" t="s">
        <v>66</v>
      </c>
      <c r="Q4" s="53">
        <v>40.82</v>
      </c>
      <c r="R4" s="420">
        <v>-3.2000000000000002E-3</v>
      </c>
      <c r="T4" s="1"/>
    </row>
    <row r="5" spans="1:21" x14ac:dyDescent="0.25">
      <c r="B5" s="70"/>
      <c r="C5" s="4"/>
      <c r="D5" s="3"/>
      <c r="E5" s="3"/>
      <c r="F5" s="3"/>
      <c r="G5" s="70"/>
      <c r="H5" s="159"/>
      <c r="I5" s="3"/>
      <c r="J5" s="3"/>
      <c r="K5" s="3"/>
      <c r="L5" s="4"/>
      <c r="M5" s="4"/>
      <c r="O5" s="11" t="s">
        <v>67</v>
      </c>
      <c r="Q5" s="3">
        <f>Q4*Q2</f>
        <v>6123</v>
      </c>
      <c r="T5" s="688"/>
      <c r="U5" s="30"/>
    </row>
    <row r="6" spans="1:21" x14ac:dyDescent="0.25">
      <c r="B6" s="70"/>
      <c r="C6" s="4"/>
      <c r="D6" s="3"/>
      <c r="E6" s="3"/>
      <c r="F6" s="3"/>
      <c r="G6" s="70"/>
      <c r="H6" s="159"/>
      <c r="I6" s="3"/>
      <c r="J6" s="3"/>
      <c r="K6" s="3"/>
      <c r="L6" s="4"/>
      <c r="M6" s="4"/>
      <c r="O6" s="11" t="s">
        <v>64</v>
      </c>
      <c r="Q6" s="2">
        <f>Q3*Q2</f>
        <v>7365.7800000000007</v>
      </c>
      <c r="U6" s="400"/>
    </row>
    <row r="7" spans="1:21" x14ac:dyDescent="0.25">
      <c r="B7" s="70"/>
      <c r="C7" s="4"/>
      <c r="D7" s="3"/>
      <c r="E7" s="3"/>
      <c r="F7" s="3"/>
      <c r="G7" s="70"/>
      <c r="H7" s="159"/>
      <c r="I7" s="3"/>
      <c r="J7" s="3"/>
      <c r="K7" s="3"/>
      <c r="L7" s="4"/>
      <c r="M7" s="4"/>
      <c r="O7" s="11" t="s">
        <v>177</v>
      </c>
      <c r="Q7" s="2">
        <f>Q10+Q8</f>
        <v>-1242.7800000000007</v>
      </c>
      <c r="R7">
        <v>66</v>
      </c>
    </row>
    <row r="8" spans="1:21" x14ac:dyDescent="0.25">
      <c r="B8" s="70"/>
      <c r="C8" s="4"/>
      <c r="D8" s="3"/>
      <c r="E8" s="3"/>
      <c r="F8" s="3"/>
      <c r="G8" s="70"/>
      <c r="H8" s="159"/>
      <c r="I8" s="3"/>
      <c r="J8" s="3"/>
      <c r="K8" s="3"/>
      <c r="L8" s="4"/>
      <c r="M8" s="4"/>
      <c r="O8" s="11" t="s">
        <v>179</v>
      </c>
      <c r="P8" s="33"/>
      <c r="Q8" s="2">
        <f>K18+M18-F18+Q2*Q4</f>
        <v>-1242.7800000000007</v>
      </c>
      <c r="T8" s="1"/>
      <c r="U8" s="736"/>
    </row>
    <row r="9" spans="1:21" x14ac:dyDescent="0.25">
      <c r="B9" s="70"/>
      <c r="C9" s="4"/>
      <c r="D9" s="3"/>
      <c r="E9" s="3"/>
      <c r="F9" s="3"/>
      <c r="G9" s="4"/>
      <c r="H9" s="159"/>
      <c r="I9" s="3"/>
      <c r="J9" s="3"/>
      <c r="K9" s="3"/>
      <c r="L9" s="4"/>
      <c r="M9" s="4"/>
      <c r="O9" s="11" t="s">
        <v>204</v>
      </c>
      <c r="Q9" s="177">
        <f>IF(Q2=0, 0, Q8/Q6)</f>
        <v>-0.16872347531422341</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150</v>
      </c>
      <c r="D18" s="18"/>
      <c r="E18" s="18"/>
      <c r="F18" s="18">
        <f>SUM(F2:F12)</f>
        <v>7411.9800000000005</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44.902000000000001</v>
      </c>
    </row>
    <row r="20" spans="1:20" x14ac:dyDescent="0.25">
      <c r="O20" s="79">
        <v>1.0900000000000001</v>
      </c>
      <c r="P20" s="79">
        <f t="shared" ref="P20:P39" si="0">O20*$Q$4</f>
        <v>44.4938</v>
      </c>
    </row>
    <row r="21" spans="1:20" x14ac:dyDescent="0.25">
      <c r="O21" s="79">
        <v>1.08</v>
      </c>
      <c r="P21" s="79">
        <f t="shared" si="0"/>
        <v>44.085600000000007</v>
      </c>
      <c r="T21" s="1"/>
    </row>
    <row r="22" spans="1:20" x14ac:dyDescent="0.25">
      <c r="O22" s="79">
        <v>1.07</v>
      </c>
      <c r="P22" s="79">
        <f t="shared" si="0"/>
        <v>43.677400000000006</v>
      </c>
    </row>
    <row r="23" spans="1:20" x14ac:dyDescent="0.25">
      <c r="O23" s="79">
        <v>1.06</v>
      </c>
      <c r="P23" s="79">
        <f t="shared" si="0"/>
        <v>43.269200000000005</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42.861000000000004</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42.452800000000003</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42.044600000000003</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41.636400000000002</v>
      </c>
      <c r="T27" s="65"/>
    </row>
    <row r="28" spans="1:20" x14ac:dyDescent="0.25">
      <c r="B28" s="162"/>
      <c r="C28" s="10"/>
      <c r="D28" s="39"/>
      <c r="E28" s="39"/>
      <c r="F28" s="39"/>
      <c r="G28" s="39"/>
      <c r="H28" s="177"/>
      <c r="I28" s="39"/>
      <c r="J28" s="39"/>
      <c r="K28" s="39"/>
      <c r="L28" s="39"/>
      <c r="O28" s="79">
        <v>1.01</v>
      </c>
      <c r="P28" s="79">
        <f t="shared" si="0"/>
        <v>41.228200000000001</v>
      </c>
      <c r="T28" s="154"/>
    </row>
    <row r="29" spans="1:20" x14ac:dyDescent="0.25">
      <c r="B29" s="162"/>
      <c r="C29" s="10"/>
      <c r="D29" s="39"/>
      <c r="E29" s="39"/>
      <c r="F29" s="39"/>
      <c r="G29" s="39"/>
      <c r="H29" s="177"/>
      <c r="I29" s="39"/>
      <c r="J29" s="39"/>
      <c r="K29" s="39"/>
      <c r="L29" s="39"/>
      <c r="O29" s="79">
        <v>1</v>
      </c>
      <c r="P29" s="79">
        <f t="shared" si="0"/>
        <v>40.82</v>
      </c>
      <c r="T29" s="154"/>
    </row>
    <row r="30" spans="1:20" x14ac:dyDescent="0.25">
      <c r="B30" s="162"/>
      <c r="C30" s="10"/>
      <c r="D30" s="39"/>
      <c r="E30" s="39"/>
      <c r="F30" s="39"/>
      <c r="G30" s="39"/>
      <c r="H30" s="177"/>
      <c r="I30" s="39"/>
      <c r="J30" s="39"/>
      <c r="K30" s="39"/>
      <c r="L30" s="39"/>
      <c r="O30" s="79">
        <v>0.99</v>
      </c>
      <c r="P30" s="79">
        <f t="shared" si="0"/>
        <v>40.411799999999999</v>
      </c>
      <c r="T30" s="154"/>
    </row>
    <row r="31" spans="1:20" x14ac:dyDescent="0.25">
      <c r="B31" s="162"/>
      <c r="C31" s="10"/>
      <c r="D31" s="39"/>
      <c r="E31" s="39"/>
      <c r="F31" s="39"/>
      <c r="G31" s="39"/>
      <c r="H31" s="177"/>
      <c r="I31" s="39"/>
      <c r="J31" s="39"/>
      <c r="K31" s="39"/>
      <c r="L31" s="39"/>
      <c r="O31" s="79">
        <v>0.98</v>
      </c>
      <c r="P31" s="79">
        <f t="shared" si="0"/>
        <v>40.003599999999999</v>
      </c>
    </row>
    <row r="32" spans="1:20" x14ac:dyDescent="0.25">
      <c r="B32" s="162"/>
      <c r="C32" s="10"/>
      <c r="D32" s="39"/>
      <c r="E32" s="39"/>
      <c r="F32" s="39"/>
      <c r="G32" s="39"/>
      <c r="H32" s="177"/>
      <c r="I32" s="39"/>
      <c r="J32" s="39"/>
      <c r="K32" s="39"/>
      <c r="L32" s="39"/>
      <c r="O32" s="79">
        <v>0.97</v>
      </c>
      <c r="P32" s="79">
        <f t="shared" si="0"/>
        <v>39.595399999999998</v>
      </c>
    </row>
    <row r="33" spans="2:17" x14ac:dyDescent="0.25">
      <c r="B33" s="162"/>
      <c r="C33" s="10"/>
      <c r="D33" s="39"/>
      <c r="E33" s="39"/>
      <c r="F33" s="39"/>
      <c r="G33" s="39"/>
      <c r="H33" s="177"/>
      <c r="I33" s="39"/>
      <c r="J33" s="39"/>
      <c r="K33" s="39"/>
      <c r="L33" s="39"/>
      <c r="O33" s="79">
        <v>0.96</v>
      </c>
      <c r="P33" s="79">
        <f t="shared" si="0"/>
        <v>39.187199999999997</v>
      </c>
    </row>
    <row r="34" spans="2:17" x14ac:dyDescent="0.25">
      <c r="B34" s="162"/>
      <c r="C34" s="10"/>
      <c r="D34" s="39"/>
      <c r="E34" s="39"/>
      <c r="F34" s="39"/>
      <c r="G34" s="39"/>
      <c r="H34" s="177"/>
      <c r="I34" s="39"/>
      <c r="J34" s="39"/>
      <c r="K34" s="39"/>
      <c r="L34" s="39"/>
      <c r="O34" s="79">
        <v>0.95</v>
      </c>
      <c r="P34" s="79">
        <f t="shared" si="0"/>
        <v>38.778999999999996</v>
      </c>
    </row>
    <row r="35" spans="2:17" x14ac:dyDescent="0.25">
      <c r="B35" s="162"/>
      <c r="C35" s="10"/>
      <c r="D35" s="39"/>
      <c r="E35" s="39"/>
      <c r="F35" s="39"/>
      <c r="G35" s="39"/>
      <c r="H35" s="177"/>
      <c r="I35" s="39"/>
      <c r="J35" s="39"/>
      <c r="K35" s="39"/>
      <c r="L35" s="39"/>
      <c r="O35" s="79">
        <v>0.94</v>
      </c>
      <c r="P35" s="79">
        <f t="shared" si="0"/>
        <v>38.370799999999996</v>
      </c>
    </row>
    <row r="36" spans="2:17" x14ac:dyDescent="0.25">
      <c r="B36" s="162"/>
      <c r="C36" s="10"/>
      <c r="D36" s="39"/>
      <c r="E36" s="39"/>
      <c r="F36" s="39"/>
      <c r="G36" s="39"/>
      <c r="H36" s="177"/>
      <c r="I36" s="39"/>
      <c r="J36" s="39"/>
      <c r="K36" s="39"/>
      <c r="L36" s="39"/>
      <c r="O36" s="79">
        <v>0.93</v>
      </c>
      <c r="P36" s="79">
        <f t="shared" si="0"/>
        <v>37.962600000000002</v>
      </c>
    </row>
    <row r="37" spans="2:17" x14ac:dyDescent="0.25">
      <c r="B37" s="162"/>
      <c r="C37" s="10"/>
      <c r="D37" s="39"/>
      <c r="E37" s="39"/>
      <c r="F37" s="39"/>
      <c r="G37" s="39"/>
      <c r="H37" s="177"/>
      <c r="I37" s="39"/>
      <c r="J37" s="39"/>
      <c r="K37" s="39"/>
      <c r="L37" s="39"/>
      <c r="O37" s="79">
        <v>0.92</v>
      </c>
      <c r="P37" s="79">
        <f t="shared" si="0"/>
        <v>37.554400000000001</v>
      </c>
    </row>
    <row r="38" spans="2:17" x14ac:dyDescent="0.25">
      <c r="B38" s="162"/>
      <c r="C38" s="10"/>
      <c r="D38" s="39"/>
      <c r="E38" s="39"/>
      <c r="F38" s="39"/>
      <c r="G38" s="39"/>
      <c r="H38" s="177"/>
      <c r="I38" s="39"/>
      <c r="J38" s="39"/>
      <c r="K38" s="39"/>
      <c r="L38" s="39"/>
      <c r="O38" s="79">
        <v>0.91</v>
      </c>
      <c r="P38" s="79">
        <f t="shared" si="0"/>
        <v>37.1462</v>
      </c>
    </row>
    <row r="39" spans="2:17" x14ac:dyDescent="0.25">
      <c r="B39" s="162"/>
      <c r="C39" s="10"/>
      <c r="D39" s="39"/>
      <c r="E39" s="39"/>
      <c r="F39" s="39"/>
      <c r="G39" s="39"/>
      <c r="H39" s="177"/>
      <c r="I39" s="39"/>
      <c r="J39" s="39"/>
      <c r="K39" s="39"/>
      <c r="L39" s="39"/>
      <c r="O39" s="79">
        <v>0.9</v>
      </c>
      <c r="P39" s="79">
        <f t="shared" si="0"/>
        <v>36.738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02" priority="35">
      <formula>Q7&gt;0</formula>
    </cfRule>
    <cfRule type="expression" dxfId="3101" priority="36">
      <formula>Q7&lt;0</formula>
    </cfRule>
  </conditionalFormatting>
  <conditionalFormatting sqref="Q8">
    <cfRule type="expression" dxfId="3100" priority="33">
      <formula>Q8&gt;0</formula>
    </cfRule>
    <cfRule type="expression" dxfId="3099" priority="34">
      <formula>Q8&lt;0</formula>
    </cfRule>
  </conditionalFormatting>
  <conditionalFormatting sqref="F34:F54 F58:F63">
    <cfRule type="expression" dxfId="3098" priority="31">
      <formula>F34&gt;0</formula>
    </cfRule>
    <cfRule type="expression" dxfId="3097" priority="32">
      <formula>F34&lt;0</formula>
    </cfRule>
  </conditionalFormatting>
  <conditionalFormatting sqref="H34:H54 H58:H63">
    <cfRule type="expression" dxfId="3096" priority="29">
      <formula>H34&gt;0</formula>
    </cfRule>
    <cfRule type="expression" dxfId="3095" priority="30">
      <formula>H34&lt;0</formula>
    </cfRule>
  </conditionalFormatting>
  <conditionalFormatting sqref="Q10">
    <cfRule type="expression" dxfId="3094" priority="27">
      <formula>Q10&gt;0</formula>
    </cfRule>
    <cfRule type="expression" dxfId="3093" priority="28">
      <formula>Q10&lt;0</formula>
    </cfRule>
  </conditionalFormatting>
  <conditionalFormatting sqref="J25:J38">
    <cfRule type="expression" dxfId="3092" priority="25">
      <formula>J25&gt;0</formula>
    </cfRule>
    <cfRule type="expression" dxfId="3091" priority="26">
      <formula>J25&lt;0</formula>
    </cfRule>
  </conditionalFormatting>
  <conditionalFormatting sqref="K25:K35 K37:K38">
    <cfRule type="expression" dxfId="3090" priority="23">
      <formula>K25&gt;0</formula>
    </cfRule>
    <cfRule type="expression" dxfId="3089" priority="24">
      <formula>K25&lt;0</formula>
    </cfRule>
  </conditionalFormatting>
  <conditionalFormatting sqref="F89:F110">
    <cfRule type="expression" dxfId="3088" priority="21">
      <formula>F89&gt;0</formula>
    </cfRule>
    <cfRule type="expression" dxfId="3087" priority="22">
      <formula>F89&lt;0</formula>
    </cfRule>
  </conditionalFormatting>
  <conditionalFormatting sqref="H89:H110">
    <cfRule type="expression" dxfId="3086" priority="19">
      <formula>H89&gt;0</formula>
    </cfRule>
    <cfRule type="expression" dxfId="3085" priority="20">
      <formula>H89&lt;0</formula>
    </cfRule>
  </conditionalFormatting>
  <conditionalFormatting sqref="J89:J102">
    <cfRule type="expression" dxfId="3084" priority="17">
      <formula>J89&gt;0</formula>
    </cfRule>
    <cfRule type="expression" dxfId="3083" priority="18">
      <formula>J89&lt;0</formula>
    </cfRule>
  </conditionalFormatting>
  <conditionalFormatting sqref="K89:K102">
    <cfRule type="expression" dxfId="3082" priority="15">
      <formula>K89&gt;0</formula>
    </cfRule>
    <cfRule type="expression" dxfId="3081" priority="16">
      <formula>K89&lt;0</formula>
    </cfRule>
  </conditionalFormatting>
  <conditionalFormatting sqref="L89:L102">
    <cfRule type="expression" dxfId="3080" priority="13">
      <formula>L89&gt;0</formula>
    </cfRule>
    <cfRule type="expression" dxfId="3079" priority="14">
      <formula>L89&lt;0</formula>
    </cfRule>
  </conditionalFormatting>
  <conditionalFormatting sqref="F25:F33">
    <cfRule type="expression" dxfId="3078" priority="11">
      <formula>F25&gt;0</formula>
    </cfRule>
    <cfRule type="expression" dxfId="3077" priority="12">
      <formula>F25&lt;0</formula>
    </cfRule>
  </conditionalFormatting>
  <conditionalFormatting sqref="H25:H33">
    <cfRule type="expression" dxfId="3076" priority="9">
      <formula>H25&gt;0</formula>
    </cfRule>
    <cfRule type="expression" dxfId="3075" priority="10">
      <formula>H25&lt;0</formula>
    </cfRule>
  </conditionalFormatting>
  <conditionalFormatting sqref="J54">
    <cfRule type="expression" dxfId="3074" priority="7">
      <formula>J54&gt;0</formula>
    </cfRule>
    <cfRule type="expression" dxfId="3073" priority="8">
      <formula>J54&lt;0</formula>
    </cfRule>
  </conditionalFormatting>
  <conditionalFormatting sqref="F55:F57">
    <cfRule type="expression" dxfId="3072" priority="5">
      <formula>F55&gt;0</formula>
    </cfRule>
    <cfRule type="expression" dxfId="3071" priority="6">
      <formula>F55&lt;0</formula>
    </cfRule>
  </conditionalFormatting>
  <conditionalFormatting sqref="H55:H57">
    <cfRule type="expression" dxfId="3070" priority="3">
      <formula>H55&gt;0</formula>
    </cfRule>
    <cfRule type="expression" dxfId="3069" priority="4">
      <formula>H55&lt;0</formula>
    </cfRule>
  </conditionalFormatting>
  <conditionalFormatting sqref="Q9">
    <cfRule type="expression" dxfId="3068" priority="1">
      <formula>Q9&gt;0</formula>
    </cfRule>
    <cfRule type="expression" dxfId="3067"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66" priority="53">
      <formula>F54&gt;0</formula>
    </cfRule>
    <cfRule type="expression" dxfId="3065" priority="54">
      <formula>F54&lt;0</formula>
    </cfRule>
  </conditionalFormatting>
  <conditionalFormatting sqref="Q7">
    <cfRule type="expression" dxfId="3064" priority="51">
      <formula>Q7&gt;0</formula>
    </cfRule>
    <cfRule type="expression" dxfId="3063" priority="52">
      <formula>Q7&lt;0</formula>
    </cfRule>
  </conditionalFormatting>
  <conditionalFormatting sqref="Q8">
    <cfRule type="expression" dxfId="3062" priority="49">
      <formula>Q8&gt;0</formula>
    </cfRule>
    <cfRule type="expression" dxfId="3061" priority="50">
      <formula>Q8&lt;0</formula>
    </cfRule>
  </conditionalFormatting>
  <conditionalFormatting sqref="F33:F36 F38:F53">
    <cfRule type="expression" dxfId="3060" priority="47">
      <formula>F33&gt;0</formula>
    </cfRule>
    <cfRule type="expression" dxfId="3059" priority="48">
      <formula>F33&lt;0</formula>
    </cfRule>
  </conditionalFormatting>
  <conditionalFormatting sqref="H38:H53 H33:H36">
    <cfRule type="expression" dxfId="3058" priority="45">
      <formula>H33&gt;0</formula>
    </cfRule>
    <cfRule type="expression" dxfId="3057" priority="46">
      <formula>H33&lt;0</formula>
    </cfRule>
  </conditionalFormatting>
  <conditionalFormatting sqref="Q10">
    <cfRule type="expression" dxfId="3056" priority="43">
      <formula>Q10&gt;0</formula>
    </cfRule>
    <cfRule type="expression" dxfId="3055" priority="44">
      <formula>Q10&lt;0</formula>
    </cfRule>
  </conditionalFormatting>
  <conditionalFormatting sqref="J25:J27 J34:J37">
    <cfRule type="expression" dxfId="3054" priority="41">
      <formula>J25&gt;0</formula>
    </cfRule>
    <cfRule type="expression" dxfId="3053" priority="42">
      <formula>J25&lt;0</formula>
    </cfRule>
  </conditionalFormatting>
  <conditionalFormatting sqref="K25:K38">
    <cfRule type="expression" dxfId="3052" priority="39">
      <formula>K25&gt;0</formula>
    </cfRule>
    <cfRule type="expression" dxfId="3051" priority="40">
      <formula>K25&lt;0</formula>
    </cfRule>
  </conditionalFormatting>
  <conditionalFormatting sqref="L25">
    <cfRule type="expression" dxfId="3050" priority="37">
      <formula>L25&gt;0</formula>
    </cfRule>
    <cfRule type="expression" dxfId="3049" priority="38">
      <formula>L25&lt;0</formula>
    </cfRule>
  </conditionalFormatting>
  <conditionalFormatting sqref="F89:F110">
    <cfRule type="expression" dxfId="3048" priority="35">
      <formula>F89&gt;0</formula>
    </cfRule>
    <cfRule type="expression" dxfId="3047" priority="36">
      <formula>F89&lt;0</formula>
    </cfRule>
  </conditionalFormatting>
  <conditionalFormatting sqref="H89:H110">
    <cfRule type="expression" dxfId="3046" priority="33">
      <formula>H89&gt;0</formula>
    </cfRule>
    <cfRule type="expression" dxfId="3045" priority="34">
      <formula>H89&lt;0</formula>
    </cfRule>
  </conditionalFormatting>
  <conditionalFormatting sqref="J89:J102">
    <cfRule type="expression" dxfId="3044" priority="31">
      <formula>J89&gt;0</formula>
    </cfRule>
    <cfRule type="expression" dxfId="3043" priority="32">
      <formula>J89&lt;0</formula>
    </cfRule>
  </conditionalFormatting>
  <conditionalFormatting sqref="K89:K102">
    <cfRule type="expression" dxfId="3042" priority="29">
      <formula>K89&gt;0</formula>
    </cfRule>
    <cfRule type="expression" dxfId="3041" priority="30">
      <formula>K89&lt;0</formula>
    </cfRule>
  </conditionalFormatting>
  <conditionalFormatting sqref="L89:L102">
    <cfRule type="expression" dxfId="3040" priority="27">
      <formula>L89&gt;0</formula>
    </cfRule>
    <cfRule type="expression" dxfId="3039" priority="28">
      <formula>L89&lt;0</formula>
    </cfRule>
  </conditionalFormatting>
  <conditionalFormatting sqref="F31:F32">
    <cfRule type="expression" dxfId="3038" priority="25">
      <formula>F31&gt;0</formula>
    </cfRule>
    <cfRule type="expression" dxfId="3037" priority="26">
      <formula>F31&lt;0</formula>
    </cfRule>
  </conditionalFormatting>
  <conditionalFormatting sqref="H31:H32">
    <cfRule type="expression" dxfId="3036" priority="23">
      <formula>H31&gt;0</formula>
    </cfRule>
    <cfRule type="expression" dxfId="3035" priority="24">
      <formula>H31&lt;0</formula>
    </cfRule>
  </conditionalFormatting>
  <conditionalFormatting sqref="F25:F26">
    <cfRule type="expression" dxfId="3034" priority="21">
      <formula>F25&gt;0</formula>
    </cfRule>
    <cfRule type="expression" dxfId="3033" priority="22">
      <formula>F25&lt;0</formula>
    </cfRule>
  </conditionalFormatting>
  <conditionalFormatting sqref="H25:H26">
    <cfRule type="expression" dxfId="3032" priority="19">
      <formula>H25&gt;0</formula>
    </cfRule>
    <cfRule type="expression" dxfId="3031" priority="20">
      <formula>H25&lt;0</formula>
    </cfRule>
  </conditionalFormatting>
  <conditionalFormatting sqref="F37">
    <cfRule type="expression" dxfId="3030" priority="17">
      <formula>F37&gt;0</formula>
    </cfRule>
    <cfRule type="expression" dxfId="3029" priority="18">
      <formula>F37&lt;0</formula>
    </cfRule>
  </conditionalFormatting>
  <conditionalFormatting sqref="H37">
    <cfRule type="expression" dxfId="3028" priority="15">
      <formula>H37&gt;0</formula>
    </cfRule>
    <cfRule type="expression" dxfId="3027" priority="16">
      <formula>H37&lt;0</formula>
    </cfRule>
  </conditionalFormatting>
  <conditionalFormatting sqref="J49">
    <cfRule type="expression" dxfId="3026" priority="13">
      <formula>J49&gt;0</formula>
    </cfRule>
    <cfRule type="expression" dxfId="3025" priority="14">
      <formula>J49&lt;0</formula>
    </cfRule>
  </conditionalFormatting>
  <conditionalFormatting sqref="J38:J48">
    <cfRule type="expression" dxfId="3024" priority="11">
      <formula>J38&gt;0</formula>
    </cfRule>
    <cfRule type="expression" dxfId="3023" priority="12">
      <formula>J38&lt;0</formula>
    </cfRule>
  </conditionalFormatting>
  <conditionalFormatting sqref="F27:F30">
    <cfRule type="expression" dxfId="3022" priority="9">
      <formula>F27&gt;0</formula>
    </cfRule>
    <cfRule type="expression" dxfId="3021" priority="10">
      <formula>F27&lt;0</formula>
    </cfRule>
  </conditionalFormatting>
  <conditionalFormatting sqref="H27:H30">
    <cfRule type="expression" dxfId="3020" priority="7">
      <formula>H27&gt;0</formula>
    </cfRule>
    <cfRule type="expression" dxfId="3019" priority="8">
      <formula>H27&lt;0</formula>
    </cfRule>
  </conditionalFormatting>
  <conditionalFormatting sqref="J33">
    <cfRule type="expression" dxfId="3018" priority="5">
      <formula>J33&gt;0</formula>
    </cfRule>
    <cfRule type="expression" dxfId="3017" priority="6">
      <formula>J33&lt;0</formula>
    </cfRule>
  </conditionalFormatting>
  <conditionalFormatting sqref="J31:J32">
    <cfRule type="expression" dxfId="3016" priority="3">
      <formula>J31&gt;0</formula>
    </cfRule>
    <cfRule type="expression" dxfId="3015" priority="4">
      <formula>J31&lt;0</formula>
    </cfRule>
  </conditionalFormatting>
  <conditionalFormatting sqref="J28:J30">
    <cfRule type="expression" dxfId="3014" priority="1">
      <formula>J28&gt;0</formula>
    </cfRule>
    <cfRule type="expression" dxfId="3013"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2" priority="35">
      <formula>F47&gt;0</formula>
    </cfRule>
    <cfRule type="expression" dxfId="3011" priority="36">
      <formula>F47&lt;0</formula>
    </cfRule>
  </conditionalFormatting>
  <conditionalFormatting sqref="Q7">
    <cfRule type="expression" dxfId="3010" priority="33">
      <formula>Q7&gt;0</formula>
    </cfRule>
    <cfRule type="expression" dxfId="3009" priority="34">
      <formula>Q7&lt;0</formula>
    </cfRule>
  </conditionalFormatting>
  <conditionalFormatting sqref="Q8">
    <cfRule type="expression" dxfId="3008" priority="31">
      <formula>Q8&gt;0</formula>
    </cfRule>
    <cfRule type="expression" dxfId="3007" priority="32">
      <formula>Q8&lt;0</formula>
    </cfRule>
  </conditionalFormatting>
  <conditionalFormatting sqref="F30:F46">
    <cfRule type="expression" dxfId="3006" priority="29">
      <formula>F30&gt;0</formula>
    </cfRule>
    <cfRule type="expression" dxfId="3005" priority="30">
      <formula>F30&lt;0</formula>
    </cfRule>
  </conditionalFormatting>
  <conditionalFormatting sqref="H30:H46">
    <cfRule type="expression" dxfId="3004" priority="27">
      <formula>H30&gt;0</formula>
    </cfRule>
    <cfRule type="expression" dxfId="3003" priority="28">
      <formula>H30&lt;0</formula>
    </cfRule>
  </conditionalFormatting>
  <conditionalFormatting sqref="Q10">
    <cfRule type="expression" dxfId="3002" priority="25">
      <formula>Q10&gt;0</formula>
    </cfRule>
    <cfRule type="expression" dxfId="3001" priority="26">
      <formula>Q10&lt;0</formula>
    </cfRule>
  </conditionalFormatting>
  <conditionalFormatting sqref="J25:J38">
    <cfRule type="expression" dxfId="3000" priority="23">
      <formula>J25&gt;0</formula>
    </cfRule>
    <cfRule type="expression" dxfId="2999" priority="24">
      <formula>J25&lt;0</formula>
    </cfRule>
  </conditionalFormatting>
  <conditionalFormatting sqref="K25:K38">
    <cfRule type="expression" dxfId="2998" priority="21">
      <formula>K25&gt;0</formula>
    </cfRule>
    <cfRule type="expression" dxfId="2997" priority="22">
      <formula>K25&lt;0</formula>
    </cfRule>
  </conditionalFormatting>
  <conditionalFormatting sqref="L25 L38">
    <cfRule type="expression" dxfId="2996" priority="19">
      <formula>L25&gt;0</formula>
    </cfRule>
    <cfRule type="expression" dxfId="2995" priority="20">
      <formula>L25&lt;0</formula>
    </cfRule>
  </conditionalFormatting>
  <conditionalFormatting sqref="F89:F110">
    <cfRule type="expression" dxfId="2994" priority="17">
      <formula>F89&gt;0</formula>
    </cfRule>
    <cfRule type="expression" dxfId="2993" priority="18">
      <formula>F89&lt;0</formula>
    </cfRule>
  </conditionalFormatting>
  <conditionalFormatting sqref="H89:H110">
    <cfRule type="expression" dxfId="2992" priority="15">
      <formula>H89&gt;0</formula>
    </cfRule>
    <cfRule type="expression" dxfId="2991" priority="16">
      <formula>H89&lt;0</formula>
    </cfRule>
  </conditionalFormatting>
  <conditionalFormatting sqref="J89:J102">
    <cfRule type="expression" dxfId="2990" priority="13">
      <formula>J89&gt;0</formula>
    </cfRule>
    <cfRule type="expression" dxfId="2989" priority="14">
      <formula>J89&lt;0</formula>
    </cfRule>
  </conditionalFormatting>
  <conditionalFormatting sqref="K89:K102">
    <cfRule type="expression" dxfId="2988" priority="11">
      <formula>K89&gt;0</formula>
    </cfRule>
    <cfRule type="expression" dxfId="2987" priority="12">
      <formula>K89&lt;0</formula>
    </cfRule>
  </conditionalFormatting>
  <conditionalFormatting sqref="L89:L102">
    <cfRule type="expression" dxfId="2986" priority="9">
      <formula>L89&gt;0</formula>
    </cfRule>
    <cfRule type="expression" dxfId="2985" priority="10">
      <formula>L89&lt;0</formula>
    </cfRule>
  </conditionalFormatting>
  <conditionalFormatting sqref="F29 F25:F26">
    <cfRule type="expression" dxfId="2984" priority="7">
      <formula>F25&gt;0</formula>
    </cfRule>
    <cfRule type="expression" dxfId="2983" priority="8">
      <formula>F25&lt;0</formula>
    </cfRule>
  </conditionalFormatting>
  <conditionalFormatting sqref="H29 H25:H27">
    <cfRule type="expression" dxfId="2982" priority="5">
      <formula>H25&gt;0</formula>
    </cfRule>
    <cfRule type="expression" dxfId="2981" priority="6">
      <formula>H25&lt;0</formula>
    </cfRule>
  </conditionalFormatting>
  <conditionalFormatting sqref="F27:F28">
    <cfRule type="expression" dxfId="2980" priority="3">
      <formula>F27&gt;0</formula>
    </cfRule>
    <cfRule type="expression" dxfId="2979" priority="4">
      <formula>F27&lt;0</formula>
    </cfRule>
  </conditionalFormatting>
  <conditionalFormatting sqref="H28">
    <cfRule type="expression" dxfId="2978" priority="1">
      <formula>H28&gt;0</formula>
    </cfRule>
    <cfRule type="expression" dxfId="2977"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99">
        <v>43682</v>
      </c>
      <c r="C2" s="4">
        <v>100</v>
      </c>
      <c r="D2" s="3">
        <v>38.5</v>
      </c>
      <c r="E2" s="3">
        <v>0</v>
      </c>
      <c r="F2" s="3">
        <f>C2*D2+E2</f>
        <v>3850</v>
      </c>
      <c r="G2" s="70"/>
      <c r="H2" s="4"/>
      <c r="I2" s="3"/>
      <c r="J2" s="3"/>
      <c r="K2" s="3"/>
      <c r="L2" s="70"/>
      <c r="M2" s="3"/>
      <c r="O2" s="11" t="s">
        <v>57</v>
      </c>
      <c r="Q2">
        <f>C18-H18</f>
        <v>100</v>
      </c>
      <c r="T2" s="1"/>
    </row>
    <row r="3" spans="1:21" x14ac:dyDescent="0.25">
      <c r="A3" s="22" t="s">
        <v>71</v>
      </c>
      <c r="G3" s="70"/>
      <c r="H3" s="159"/>
      <c r="I3" s="3"/>
      <c r="J3" s="3"/>
      <c r="K3" s="3"/>
      <c r="L3" s="70"/>
      <c r="M3" s="3"/>
      <c r="O3" s="11" t="s">
        <v>58</v>
      </c>
      <c r="Q3" s="176">
        <f>IF(Q2=0, Q4, (F18-K18-M18)/Q2)</f>
        <v>38.5</v>
      </c>
      <c r="T3" s="1"/>
      <c r="U3" s="22"/>
    </row>
    <row r="4" spans="1:21" x14ac:dyDescent="0.25">
      <c r="B4" s="70"/>
      <c r="C4" s="4"/>
      <c r="D4" s="3"/>
      <c r="E4" s="3"/>
      <c r="F4" s="3"/>
      <c r="G4" s="70"/>
      <c r="H4" s="159"/>
      <c r="I4" s="3"/>
      <c r="J4" s="3"/>
      <c r="K4" s="3"/>
      <c r="L4" s="4"/>
      <c r="M4" s="4"/>
      <c r="O4" s="11" t="s">
        <v>66</v>
      </c>
      <c r="Q4" s="53">
        <v>41.25</v>
      </c>
      <c r="R4" s="420">
        <v>-1.61E-2</v>
      </c>
      <c r="T4" s="688"/>
      <c r="U4" s="30"/>
    </row>
    <row r="5" spans="1:21" x14ac:dyDescent="0.25">
      <c r="B5" s="70"/>
      <c r="C5" s="4"/>
      <c r="D5" s="3"/>
      <c r="E5" s="3"/>
      <c r="F5" s="3"/>
      <c r="G5" s="4"/>
      <c r="H5" s="159"/>
      <c r="I5" s="3"/>
      <c r="J5" s="3"/>
      <c r="K5" s="3"/>
      <c r="L5" s="4"/>
      <c r="M5" s="4"/>
      <c r="O5" s="11" t="s">
        <v>67</v>
      </c>
      <c r="Q5" s="3">
        <f>Q4*Q2</f>
        <v>4125</v>
      </c>
      <c r="T5" s="1"/>
    </row>
    <row r="6" spans="1:21" x14ac:dyDescent="0.25">
      <c r="B6" s="70"/>
      <c r="C6" s="4"/>
      <c r="D6" s="3"/>
      <c r="E6" s="3"/>
      <c r="F6" s="3"/>
      <c r="G6" s="4"/>
      <c r="H6" s="159"/>
      <c r="I6" s="3"/>
      <c r="J6" s="3"/>
      <c r="K6" s="3"/>
      <c r="L6" s="4"/>
      <c r="M6" s="4"/>
      <c r="O6" s="11" t="s">
        <v>64</v>
      </c>
      <c r="Q6" s="2">
        <f>Q3*Q2</f>
        <v>3850</v>
      </c>
    </row>
    <row r="7" spans="1:21" x14ac:dyDescent="0.25">
      <c r="B7" s="70"/>
      <c r="C7" s="4"/>
      <c r="D7" s="3"/>
      <c r="E7" s="3"/>
      <c r="F7" s="3"/>
      <c r="G7" s="4"/>
      <c r="H7" s="159"/>
      <c r="I7" s="3"/>
      <c r="J7" s="3"/>
      <c r="K7" s="3"/>
      <c r="L7" s="4"/>
      <c r="M7" s="4"/>
      <c r="O7" s="11" t="s">
        <v>177</v>
      </c>
      <c r="Q7" s="2">
        <f>Q10+Q8</f>
        <v>622.42999999999893</v>
      </c>
      <c r="R7" s="29">
        <v>43712</v>
      </c>
    </row>
    <row r="8" spans="1:21" x14ac:dyDescent="0.25">
      <c r="B8" s="70"/>
      <c r="C8" s="4"/>
      <c r="D8" s="3"/>
      <c r="E8" s="3"/>
      <c r="F8" s="3"/>
      <c r="G8" s="4"/>
      <c r="H8" s="159"/>
      <c r="I8" s="3"/>
      <c r="J8" s="3"/>
      <c r="K8" s="3"/>
      <c r="L8" s="4"/>
      <c r="M8" s="4"/>
      <c r="O8" s="11" t="s">
        <v>179</v>
      </c>
      <c r="P8" s="33"/>
      <c r="Q8" s="2">
        <f>K18+M18-F18+Q2*Q4</f>
        <v>275</v>
      </c>
      <c r="T8" s="1"/>
    </row>
    <row r="9" spans="1:21" x14ac:dyDescent="0.25">
      <c r="B9" s="4"/>
      <c r="C9" s="4"/>
      <c r="D9" s="3"/>
      <c r="E9" s="3"/>
      <c r="F9" s="3"/>
      <c r="G9" s="4"/>
      <c r="H9" s="159"/>
      <c r="I9" s="3"/>
      <c r="J9" s="3"/>
      <c r="K9" s="3"/>
      <c r="L9" s="4"/>
      <c r="M9" s="4"/>
      <c r="O9" s="11" t="s">
        <v>204</v>
      </c>
      <c r="Q9" s="132">
        <f>IF(Q2=0, 0, Q8/Q6)</f>
        <v>7.1428571428571425E-2</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2.8004848484848487E-2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45.375000000000007</v>
      </c>
    </row>
    <row r="18" spans="1:16" x14ac:dyDescent="0.25">
      <c r="A18" s="31" t="s">
        <v>81</v>
      </c>
      <c r="B18" s="14"/>
      <c r="C18" s="14">
        <f>SUM(C2:C8)</f>
        <v>100</v>
      </c>
      <c r="D18" s="18"/>
      <c r="E18" s="18"/>
      <c r="F18" s="18">
        <f>SUM(F2:F8)</f>
        <v>3850</v>
      </c>
      <c r="G18" s="14"/>
      <c r="H18" s="69">
        <f>SUM(H2:H5)</f>
        <v>0</v>
      </c>
      <c r="I18" s="18"/>
      <c r="J18" s="18"/>
      <c r="K18" s="18">
        <f>SUM(K2:K5)</f>
        <v>0</v>
      </c>
      <c r="L18" s="14"/>
      <c r="M18" s="18">
        <f>SUM(M2:M10)</f>
        <v>0</v>
      </c>
      <c r="O18" s="79">
        <v>1.0900000000000001</v>
      </c>
      <c r="P18" s="79">
        <f t="shared" ref="P18:P37" si="0">O18*$Q$4</f>
        <v>44.962500000000006</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44.550000000000004</v>
      </c>
    </row>
    <row r="20" spans="1:16" x14ac:dyDescent="0.25">
      <c r="O20" s="79">
        <v>1.07</v>
      </c>
      <c r="P20" s="79">
        <f t="shared" si="0"/>
        <v>44.137500000000003</v>
      </c>
    </row>
    <row r="21" spans="1:16" x14ac:dyDescent="0.25">
      <c r="O21" s="79">
        <v>1.06</v>
      </c>
      <c r="P21" s="79">
        <f t="shared" si="0"/>
        <v>43.725000000000001</v>
      </c>
    </row>
    <row r="22" spans="1:16" x14ac:dyDescent="0.25">
      <c r="O22" s="79">
        <v>1.05</v>
      </c>
      <c r="P22" s="79">
        <f t="shared" si="0"/>
        <v>43.3125</v>
      </c>
    </row>
    <row r="23" spans="1:16" x14ac:dyDescent="0.25">
      <c r="O23" s="79">
        <v>1.04</v>
      </c>
      <c r="P23" s="79">
        <f t="shared" si="0"/>
        <v>42.9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42.487500000000004</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42.075000000000003</v>
      </c>
    </row>
    <row r="26" spans="1:16" x14ac:dyDescent="0.25">
      <c r="B26" s="162">
        <v>43483</v>
      </c>
      <c r="C26" s="10">
        <v>0</v>
      </c>
      <c r="D26" s="39">
        <v>38.43</v>
      </c>
      <c r="E26" s="39">
        <v>41.9</v>
      </c>
      <c r="F26" s="39"/>
      <c r="G26" s="39"/>
      <c r="H26" s="177"/>
      <c r="I26" s="39"/>
      <c r="J26" s="39">
        <v>347.43</v>
      </c>
      <c r="K26" s="39"/>
      <c r="L26" s="39"/>
      <c r="O26" s="79">
        <v>1.01</v>
      </c>
      <c r="P26" s="79">
        <f t="shared" si="0"/>
        <v>41.662500000000001</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41.25</v>
      </c>
    </row>
    <row r="28" spans="1:16" x14ac:dyDescent="0.25">
      <c r="B28" s="162"/>
      <c r="C28" s="10"/>
      <c r="D28" s="39"/>
      <c r="E28" s="39"/>
      <c r="F28" s="39"/>
      <c r="G28" s="39"/>
      <c r="H28" s="177"/>
      <c r="I28" s="39"/>
      <c r="J28" s="39"/>
      <c r="K28" s="39"/>
      <c r="L28" s="39"/>
      <c r="O28" s="79">
        <v>0.99</v>
      </c>
      <c r="P28" s="79">
        <f t="shared" si="0"/>
        <v>40.837499999999999</v>
      </c>
    </row>
    <row r="29" spans="1:16" x14ac:dyDescent="0.25">
      <c r="B29" s="162"/>
      <c r="C29" s="10"/>
      <c r="D29" s="39"/>
      <c r="E29" s="39"/>
      <c r="F29" s="39"/>
      <c r="G29" s="39"/>
      <c r="H29" s="177"/>
      <c r="I29" s="39"/>
      <c r="J29" s="39"/>
      <c r="K29" s="39"/>
      <c r="L29" s="39"/>
      <c r="O29" s="79">
        <v>0.98</v>
      </c>
      <c r="P29" s="79">
        <f t="shared" si="0"/>
        <v>40.424999999999997</v>
      </c>
    </row>
    <row r="30" spans="1:16" x14ac:dyDescent="0.25">
      <c r="B30" s="162"/>
      <c r="C30" s="10"/>
      <c r="D30" s="39"/>
      <c r="E30" s="39"/>
      <c r="F30" s="39"/>
      <c r="G30" s="39"/>
      <c r="H30" s="177"/>
      <c r="I30" s="39"/>
      <c r="J30" s="39"/>
      <c r="K30" s="39"/>
      <c r="L30" s="39"/>
      <c r="O30" s="79">
        <v>0.97</v>
      </c>
      <c r="P30" s="79">
        <f t="shared" si="0"/>
        <v>40.012499999999996</v>
      </c>
    </row>
    <row r="31" spans="1:16" x14ac:dyDescent="0.25">
      <c r="B31" s="162"/>
      <c r="C31" s="10"/>
      <c r="D31" s="39"/>
      <c r="E31" s="39"/>
      <c r="F31" s="39"/>
      <c r="G31" s="39"/>
      <c r="H31" s="177"/>
      <c r="I31" s="39"/>
      <c r="J31" s="39"/>
      <c r="K31" s="39"/>
      <c r="L31" s="39"/>
      <c r="O31" s="79">
        <v>0.96</v>
      </c>
      <c r="P31" s="79">
        <f t="shared" si="0"/>
        <v>39.6</v>
      </c>
    </row>
    <row r="32" spans="1:16" x14ac:dyDescent="0.25">
      <c r="B32" s="162"/>
      <c r="C32" s="10"/>
      <c r="D32" s="39"/>
      <c r="E32" s="39"/>
      <c r="F32" s="39"/>
      <c r="G32" s="39"/>
      <c r="H32" s="177"/>
      <c r="I32" s="39"/>
      <c r="J32" s="39"/>
      <c r="K32" s="39"/>
      <c r="L32" s="39"/>
      <c r="O32" s="79">
        <v>0.95</v>
      </c>
      <c r="P32" s="79">
        <f t="shared" si="0"/>
        <v>39.1875</v>
      </c>
    </row>
    <row r="33" spans="2:17" x14ac:dyDescent="0.25">
      <c r="B33" s="162"/>
      <c r="C33" s="10"/>
      <c r="D33" s="39"/>
      <c r="E33" s="39"/>
      <c r="F33" s="39"/>
      <c r="G33" s="39"/>
      <c r="H33" s="177"/>
      <c r="I33" s="39"/>
      <c r="J33" s="39"/>
      <c r="K33" s="39"/>
      <c r="L33" s="39"/>
      <c r="O33" s="79">
        <v>0.94</v>
      </c>
      <c r="P33" s="79">
        <f t="shared" si="0"/>
        <v>38.774999999999999</v>
      </c>
    </row>
    <row r="34" spans="2:17" x14ac:dyDescent="0.25">
      <c r="B34" s="162"/>
      <c r="C34" s="10"/>
      <c r="D34" s="39"/>
      <c r="E34" s="39"/>
      <c r="F34" s="39"/>
      <c r="G34" s="39"/>
      <c r="H34" s="177"/>
      <c r="I34" s="39"/>
      <c r="J34" s="39"/>
      <c r="K34" s="39"/>
      <c r="L34" s="39"/>
      <c r="O34" s="79">
        <v>0.93</v>
      </c>
      <c r="P34" s="79">
        <f t="shared" si="0"/>
        <v>38.362500000000004</v>
      </c>
    </row>
    <row r="35" spans="2:17" x14ac:dyDescent="0.25">
      <c r="B35" s="162"/>
      <c r="C35" s="10"/>
      <c r="D35" s="39"/>
      <c r="E35" s="39"/>
      <c r="F35" s="39"/>
      <c r="G35" s="39"/>
      <c r="H35" s="177"/>
      <c r="I35" s="39"/>
      <c r="J35" s="39"/>
      <c r="K35" s="39"/>
      <c r="L35" s="39"/>
      <c r="O35" s="79">
        <v>0.92</v>
      </c>
      <c r="P35" s="79">
        <f t="shared" si="0"/>
        <v>37.950000000000003</v>
      </c>
    </row>
    <row r="36" spans="2:17" x14ac:dyDescent="0.25">
      <c r="B36" s="162"/>
      <c r="C36" s="10"/>
      <c r="D36" s="39"/>
      <c r="E36" s="39"/>
      <c r="F36" s="39"/>
      <c r="G36" s="39"/>
      <c r="H36" s="177"/>
      <c r="I36" s="39"/>
      <c r="J36" s="39"/>
      <c r="K36" s="39"/>
      <c r="L36" s="39"/>
      <c r="O36" s="79">
        <v>0.91</v>
      </c>
      <c r="P36" s="79">
        <f t="shared" si="0"/>
        <v>37.537500000000001</v>
      </c>
    </row>
    <row r="37" spans="2:17" x14ac:dyDescent="0.25">
      <c r="B37" s="162"/>
      <c r="C37" s="10"/>
      <c r="D37" s="39"/>
      <c r="E37" s="39"/>
      <c r="F37" s="39"/>
      <c r="G37" s="39"/>
      <c r="H37" s="177"/>
      <c r="I37" s="39"/>
      <c r="J37" s="39"/>
      <c r="K37" s="39"/>
      <c r="L37" s="39"/>
      <c r="O37" s="79">
        <v>0.9</v>
      </c>
      <c r="P37" s="79">
        <f t="shared" si="0"/>
        <v>37.125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976" priority="39">
      <formula>F47&gt;0</formula>
    </cfRule>
    <cfRule type="expression" dxfId="2975" priority="40">
      <formula>F47&lt;0</formula>
    </cfRule>
  </conditionalFormatting>
  <conditionalFormatting sqref="Q7">
    <cfRule type="expression" dxfId="2974" priority="37">
      <formula>Q7&gt;0</formula>
    </cfRule>
    <cfRule type="expression" dxfId="2973" priority="38">
      <formula>Q7&lt;0</formula>
    </cfRule>
  </conditionalFormatting>
  <conditionalFormatting sqref="Q8">
    <cfRule type="expression" dxfId="2972" priority="35">
      <formula>Q8&gt;0</formula>
    </cfRule>
    <cfRule type="expression" dxfId="2971" priority="36">
      <formula>Q8&lt;0</formula>
    </cfRule>
  </conditionalFormatting>
  <conditionalFormatting sqref="F30:F46">
    <cfRule type="expression" dxfId="2970" priority="33">
      <formula>F30&gt;0</formula>
    </cfRule>
    <cfRule type="expression" dxfId="2969" priority="34">
      <formula>F30&lt;0</formula>
    </cfRule>
  </conditionalFormatting>
  <conditionalFormatting sqref="H30:H46">
    <cfRule type="expression" dxfId="2968" priority="31">
      <formula>H30&gt;0</formula>
    </cfRule>
    <cfRule type="expression" dxfId="2967" priority="32">
      <formula>H30&lt;0</formula>
    </cfRule>
  </conditionalFormatting>
  <conditionalFormatting sqref="Q10">
    <cfRule type="expression" dxfId="2966" priority="29">
      <formula>Q10&gt;0</formula>
    </cfRule>
    <cfRule type="expression" dxfId="2965" priority="30">
      <formula>Q10&lt;0</formula>
    </cfRule>
  </conditionalFormatting>
  <conditionalFormatting sqref="J25:J38">
    <cfRule type="expression" dxfId="2964" priority="27">
      <formula>J25&gt;0</formula>
    </cfRule>
    <cfRule type="expression" dxfId="2963" priority="28">
      <formula>J25&lt;0</formula>
    </cfRule>
  </conditionalFormatting>
  <conditionalFormatting sqref="K25:K38">
    <cfRule type="expression" dxfId="2962" priority="25">
      <formula>K25&gt;0</formula>
    </cfRule>
    <cfRule type="expression" dxfId="2961" priority="26">
      <formula>K25&lt;0</formula>
    </cfRule>
  </conditionalFormatting>
  <conditionalFormatting sqref="L25 L38">
    <cfRule type="expression" dxfId="2960" priority="23">
      <formula>L25&gt;0</formula>
    </cfRule>
    <cfRule type="expression" dxfId="2959" priority="24">
      <formula>L25&lt;0</formula>
    </cfRule>
  </conditionalFormatting>
  <conditionalFormatting sqref="F89:F110">
    <cfRule type="expression" dxfId="2958" priority="21">
      <formula>F89&gt;0</formula>
    </cfRule>
    <cfRule type="expression" dxfId="2957" priority="22">
      <formula>F89&lt;0</formula>
    </cfRule>
  </conditionalFormatting>
  <conditionalFormatting sqref="H89:H110">
    <cfRule type="expression" dxfId="2956" priority="19">
      <formula>H89&gt;0</formula>
    </cfRule>
    <cfRule type="expression" dxfId="2955" priority="20">
      <formula>H89&lt;0</formula>
    </cfRule>
  </conditionalFormatting>
  <conditionalFormatting sqref="J89:J102">
    <cfRule type="expression" dxfId="2954" priority="17">
      <formula>J89&gt;0</formula>
    </cfRule>
    <cfRule type="expression" dxfId="2953" priority="18">
      <formula>J89&lt;0</formula>
    </cfRule>
  </conditionalFormatting>
  <conditionalFormatting sqref="K89:K102">
    <cfRule type="expression" dxfId="2952" priority="15">
      <formula>K89&gt;0</formula>
    </cfRule>
    <cfRule type="expression" dxfId="2951" priority="16">
      <formula>K89&lt;0</formula>
    </cfRule>
  </conditionalFormatting>
  <conditionalFormatting sqref="L89:L102">
    <cfRule type="expression" dxfId="2950" priority="13">
      <formula>L89&gt;0</formula>
    </cfRule>
    <cfRule type="expression" dxfId="2949" priority="14">
      <formula>L89&lt;0</formula>
    </cfRule>
  </conditionalFormatting>
  <conditionalFormatting sqref="F29 F25:F26">
    <cfRule type="expression" dxfId="2948" priority="11">
      <formula>F25&gt;0</formula>
    </cfRule>
    <cfRule type="expression" dxfId="2947" priority="12">
      <formula>F25&lt;0</formula>
    </cfRule>
  </conditionalFormatting>
  <conditionalFormatting sqref="H29 H25:H26">
    <cfRule type="expression" dxfId="2946" priority="9">
      <formula>H25&gt;0</formula>
    </cfRule>
    <cfRule type="expression" dxfId="2945" priority="10">
      <formula>H25&lt;0</formula>
    </cfRule>
  </conditionalFormatting>
  <conditionalFormatting sqref="F28">
    <cfRule type="expression" dxfId="2944" priority="7">
      <formula>F28&gt;0</formula>
    </cfRule>
    <cfRule type="expression" dxfId="2943" priority="8">
      <formula>F28&lt;0</formula>
    </cfRule>
  </conditionalFormatting>
  <conditionalFormatting sqref="H28">
    <cfRule type="expression" dxfId="2942" priority="5">
      <formula>H28&gt;0</formula>
    </cfRule>
    <cfRule type="expression" dxfId="2941" priority="6">
      <formula>H28&lt;0</formula>
    </cfRule>
  </conditionalFormatting>
  <conditionalFormatting sqref="F27">
    <cfRule type="expression" dxfId="2940" priority="3">
      <formula>F27&gt;0</formula>
    </cfRule>
    <cfRule type="expression" dxfId="2939" priority="4">
      <formula>F27&lt;0</formula>
    </cfRule>
  </conditionalFormatting>
  <conditionalFormatting sqref="H27">
    <cfRule type="expression" dxfId="2938" priority="1">
      <formula>H27&gt;0</formula>
    </cfRule>
    <cfRule type="expression" dxfId="2937" priority="2">
      <formula>H27&lt;0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4" si="0">C2*D2+E2</f>
        <v>2617.5</v>
      </c>
      <c r="G2" s="363">
        <v>43210</v>
      </c>
      <c r="H2" s="7">
        <v>150</v>
      </c>
      <c r="I2" s="43">
        <v>14.8</v>
      </c>
      <c r="J2" s="43">
        <v>0.05</v>
      </c>
      <c r="K2" s="43">
        <f t="shared" ref="K2:K11" si="1">H2*I2-J2</f>
        <v>2219.9499999999998</v>
      </c>
      <c r="L2" s="70">
        <v>43216</v>
      </c>
      <c r="M2" s="43">
        <v>24</v>
      </c>
      <c r="O2" s="11" t="s">
        <v>57</v>
      </c>
      <c r="Q2">
        <f>C18-H18</f>
        <v>500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608</v>
      </c>
      <c r="AJ2">
        <f>$Q$2*$Q$4</f>
        <v>4025.0000000000005</v>
      </c>
      <c r="AK2">
        <f ca="1">AJ2*EXP(-$X$2 * AI2/365.25)</f>
        <v>4025.0000000000005</v>
      </c>
      <c r="AM2" s="2">
        <f>Q10</f>
        <v>0</v>
      </c>
      <c r="AO2">
        <f ca="1" xml:space="preserve"> (SUM(AB:AB) - SUM(AE:AE) - SUM(AH:AH) - SUM(AK:AK))/SUM(AB:AB)</f>
        <v>3.8395021789187266E-2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10.067620000000003</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8.0500000000000007</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4025.0000000000005</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5033.8100000000013</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-1008.8100000000009</v>
      </c>
      <c r="R7" s="29">
        <v>43731</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-1008.8100000000009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-0.20040684888782068</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1.9875776397515525E-2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8.4736842105263168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99">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99">
        <v>43700</v>
      </c>
      <c r="C15" s="4">
        <v>100</v>
      </c>
      <c r="D15" s="3">
        <v>7.8</v>
      </c>
      <c r="E15" s="3">
        <v>0</v>
      </c>
      <c r="F15" s="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1850</v>
      </c>
      <c r="I18" s="18"/>
      <c r="J18" s="18"/>
      <c r="K18" s="18">
        <f>SUM(K2:K17)</f>
        <v>21124.69</v>
      </c>
      <c r="L18" s="14"/>
      <c r="M18" s="18">
        <f>SUM(M2:M17)</f>
        <v>116</v>
      </c>
      <c r="T18" s="1">
        <v>43305</v>
      </c>
      <c r="U18" t="s">
        <v>1235</v>
      </c>
      <c r="W18" s="132"/>
      <c r="AA18" s="2"/>
    </row>
    <row r="19" spans="1:34" ht="15.75" thickBot="1" x14ac:dyDescent="0.3">
      <c r="A19" s="275" t="s">
        <v>191</v>
      </c>
      <c r="B19" s="276"/>
      <c r="C19" s="277">
        <f>SumByColor($A$19,C2:C17)</f>
        <v>1850</v>
      </c>
      <c r="D19" s="277"/>
      <c r="E19" s="277"/>
      <c r="F19" s="278">
        <f>SumByColor($A$19,F2:F17)</f>
        <v>20134</v>
      </c>
      <c r="G19" s="277"/>
      <c r="H19" s="277">
        <f>SumByColor($A$19,H2:H17)</f>
        <v>1850</v>
      </c>
      <c r="I19" s="277"/>
      <c r="J19" s="277"/>
      <c r="K19" s="278">
        <f>SumByColor($A$19,K2:K17)</f>
        <v>21125</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8.8550000000000022</v>
      </c>
      <c r="W21" s="132"/>
    </row>
    <row r="22" spans="1:34" x14ac:dyDescent="0.25">
      <c r="O22" s="79">
        <v>1.0900000000000001</v>
      </c>
      <c r="P22" s="79">
        <f t="shared" ref="P22:P41" si="12">O22*$Q$4</f>
        <v>8.7745000000000015</v>
      </c>
      <c r="W22" s="132"/>
    </row>
    <row r="23" spans="1:34" x14ac:dyDescent="0.25">
      <c r="O23" s="79">
        <v>1.08</v>
      </c>
      <c r="P23" s="79">
        <f t="shared" si="12"/>
        <v>8.6940000000000008</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8.6135000000000019</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v>-3.9999999999999147</v>
      </c>
      <c r="K25" s="39"/>
      <c r="L25" s="39"/>
      <c r="O25" s="79">
        <v>1.06</v>
      </c>
      <c r="P25" s="79">
        <f t="shared" si="12"/>
        <v>8.5330000000000013</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v>139.99999999999986</v>
      </c>
      <c r="K26" s="39"/>
      <c r="L26" s="39"/>
      <c r="O26" s="79">
        <v>1.05</v>
      </c>
      <c r="P26" s="79">
        <f t="shared" si="12"/>
        <v>8.4525000000000006</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v>217.99999999999997</v>
      </c>
      <c r="K27" s="39"/>
      <c r="L27" s="153"/>
      <c r="O27" s="79">
        <v>1.04</v>
      </c>
      <c r="P27" s="79">
        <f t="shared" si="12"/>
        <v>8.3720000000000017</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v>-19.999999999999574</v>
      </c>
      <c r="K28" s="39"/>
      <c r="L28" s="153"/>
      <c r="O28" s="79">
        <v>1.03</v>
      </c>
      <c r="P28" s="79">
        <f t="shared" si="12"/>
        <v>8.291500000000001</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v>-201.9999999999996</v>
      </c>
      <c r="K29" s="39"/>
      <c r="L29" s="153"/>
      <c r="O29" s="79">
        <v>1.02</v>
      </c>
      <c r="P29" s="79">
        <f t="shared" si="12"/>
        <v>8.2110000000000003</v>
      </c>
      <c r="W29" s="132"/>
    </row>
    <row r="30" spans="1:34" x14ac:dyDescent="0.25">
      <c r="B30" s="162">
        <v>43178</v>
      </c>
      <c r="C30" s="7">
        <v>400</v>
      </c>
      <c r="D30" s="43">
        <v>15.74</v>
      </c>
      <c r="E30" s="39">
        <v>14.07</v>
      </c>
      <c r="F30" s="39">
        <f t="shared" si="13"/>
        <v>-668</v>
      </c>
      <c r="G30" s="39">
        <f t="shared" si="14"/>
        <v>6296</v>
      </c>
      <c r="H30" s="177">
        <f t="shared" si="15"/>
        <v>-0.10609911054637865</v>
      </c>
      <c r="I30" s="39"/>
      <c r="J30" s="39">
        <v>-668</v>
      </c>
      <c r="K30" s="39"/>
      <c r="L30" s="153"/>
      <c r="O30" s="79">
        <v>1.01</v>
      </c>
      <c r="P30" s="79">
        <f t="shared" si="12"/>
        <v>8.1305000000000014</v>
      </c>
      <c r="W30" s="132"/>
    </row>
    <row r="31" spans="1:34" x14ac:dyDescent="0.25">
      <c r="B31" s="162">
        <v>43184</v>
      </c>
      <c r="C31" s="10">
        <v>400</v>
      </c>
      <c r="D31" s="39">
        <v>15.74</v>
      </c>
      <c r="E31" s="39">
        <v>13.07</v>
      </c>
      <c r="F31" s="39">
        <f t="shared" si="13"/>
        <v>-1068</v>
      </c>
      <c r="G31" s="39">
        <f t="shared" si="14"/>
        <v>6296</v>
      </c>
      <c r="H31" s="177">
        <f t="shared" si="15"/>
        <v>-0.16963151207115629</v>
      </c>
      <c r="I31" s="39"/>
      <c r="J31" s="39">
        <v>-1068</v>
      </c>
      <c r="K31" s="39"/>
      <c r="L31" s="153"/>
      <c r="O31" s="79">
        <v>1</v>
      </c>
      <c r="P31" s="79">
        <f t="shared" si="12"/>
        <v>8.0500000000000007</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v>-1139.9999999999998</v>
      </c>
      <c r="K32" s="39"/>
      <c r="L32" s="153"/>
      <c r="O32" s="79">
        <v>0.99</v>
      </c>
      <c r="P32" s="79">
        <f t="shared" si="12"/>
        <v>7.9695000000000009</v>
      </c>
      <c r="W32" s="132"/>
    </row>
    <row r="33" spans="1:23" x14ac:dyDescent="0.25">
      <c r="A33" s="29"/>
      <c r="B33" s="162">
        <v>43186</v>
      </c>
      <c r="C33" s="10">
        <v>400</v>
      </c>
      <c r="D33" s="39">
        <v>15.74</v>
      </c>
      <c r="E33" s="39">
        <v>13.44</v>
      </c>
      <c r="F33" s="39">
        <f t="shared" ref="F33:F47" si="16">C33*(E33-D33)</f>
        <v>-920.00000000000023</v>
      </c>
      <c r="G33" s="39">
        <f t="shared" ref="G33:G47" si="17">D33*C33</f>
        <v>6296</v>
      </c>
      <c r="H33" s="177">
        <f t="shared" ref="H33:H47" si="18">(E33-D33)/D33</f>
        <v>-0.1461245235069886</v>
      </c>
      <c r="I33" s="39"/>
      <c r="J33" s="39">
        <v>-920.00000000000023</v>
      </c>
      <c r="K33" s="39"/>
      <c r="L33" s="153"/>
      <c r="O33" s="79">
        <v>0.98</v>
      </c>
      <c r="P33" s="79">
        <f t="shared" si="12"/>
        <v>7.8890000000000002</v>
      </c>
      <c r="W33" s="132"/>
    </row>
    <row r="34" spans="1:23" x14ac:dyDescent="0.25">
      <c r="A34">
        <v>250</v>
      </c>
      <c r="B34" s="162">
        <v>43210</v>
      </c>
      <c r="C34" s="10">
        <v>250</v>
      </c>
      <c r="D34" s="39">
        <v>16.304200000000002</v>
      </c>
      <c r="E34" s="39">
        <v>14.8</v>
      </c>
      <c r="F34" s="39">
        <f t="shared" si="16"/>
        <v>-376.05000000000024</v>
      </c>
      <c r="G34" s="39">
        <f t="shared" si="17"/>
        <v>4076.05</v>
      </c>
      <c r="H34" s="177">
        <f t="shared" si="18"/>
        <v>-9.2258436476490763E-2</v>
      </c>
      <c r="I34" s="39"/>
      <c r="J34" s="39">
        <v>-376.05000000000024</v>
      </c>
      <c r="K34" s="39"/>
      <c r="L34" s="153"/>
      <c r="O34" s="79">
        <v>0.97</v>
      </c>
      <c r="P34" s="79">
        <f t="shared" si="12"/>
        <v>7.8085000000000004</v>
      </c>
      <c r="W34" s="132"/>
    </row>
    <row r="35" spans="1:23" x14ac:dyDescent="0.25">
      <c r="A35">
        <v>150</v>
      </c>
      <c r="B35" s="162">
        <v>43236</v>
      </c>
      <c r="C35" s="10">
        <v>150</v>
      </c>
      <c r="D35" s="39">
        <v>16.953900000000001</v>
      </c>
      <c r="E35" s="39">
        <v>15.03</v>
      </c>
      <c r="F35" s="39">
        <f t="shared" si="16"/>
        <v>-288.58500000000021</v>
      </c>
      <c r="G35" s="39">
        <f t="shared" si="17"/>
        <v>2543.085</v>
      </c>
      <c r="H35" s="177">
        <f t="shared" si="18"/>
        <v>-0.11347831472404588</v>
      </c>
      <c r="I35" s="39"/>
      <c r="J35" s="39">
        <v>-288.58500000000021</v>
      </c>
      <c r="K35" s="39"/>
      <c r="L35" s="647">
        <v>15.82</v>
      </c>
      <c r="O35" s="79">
        <v>0.96</v>
      </c>
      <c r="P35" s="79">
        <f t="shared" si="12"/>
        <v>7.7280000000000006</v>
      </c>
      <c r="W35" s="132"/>
    </row>
    <row r="36" spans="1:23" x14ac:dyDescent="0.25">
      <c r="A36">
        <v>150</v>
      </c>
      <c r="B36" s="162">
        <v>43243</v>
      </c>
      <c r="C36" s="10">
        <v>300</v>
      </c>
      <c r="D36" s="39">
        <v>15.571899999999999</v>
      </c>
      <c r="E36" s="39">
        <v>14.18</v>
      </c>
      <c r="F36" s="39">
        <f t="shared" si="16"/>
        <v>-417.56999999999994</v>
      </c>
      <c r="G36" s="39">
        <f t="shared" si="17"/>
        <v>4671.57</v>
      </c>
      <c r="H36" s="177">
        <f t="shared" si="18"/>
        <v>-8.9385367232001217E-2</v>
      </c>
      <c r="I36" s="39"/>
      <c r="J36" s="39">
        <v>-417.56999999999994</v>
      </c>
      <c r="K36" s="39"/>
      <c r="L36" s="39"/>
      <c r="O36" s="79">
        <v>0.95</v>
      </c>
      <c r="P36" s="79">
        <f t="shared" si="12"/>
        <v>7.6475</v>
      </c>
      <c r="W36" s="132"/>
    </row>
    <row r="37" spans="1:23" x14ac:dyDescent="0.25">
      <c r="A37">
        <v>150</v>
      </c>
      <c r="B37" s="162">
        <v>43266</v>
      </c>
      <c r="C37" s="7">
        <v>400</v>
      </c>
      <c r="D37" s="43">
        <v>15.013999999999999</v>
      </c>
      <c r="E37" s="39">
        <v>13.3</v>
      </c>
      <c r="F37" s="39">
        <f t="shared" si="16"/>
        <v>-685.59999999999945</v>
      </c>
      <c r="G37" s="39">
        <f t="shared" si="17"/>
        <v>6005.5999999999995</v>
      </c>
      <c r="H37" s="177">
        <f t="shared" si="18"/>
        <v>-0.11416011722392425</v>
      </c>
      <c r="I37" s="39"/>
      <c r="J37" s="39">
        <v>-685.59999999999945</v>
      </c>
      <c r="K37" s="39"/>
      <c r="L37" s="39"/>
      <c r="O37" s="79">
        <v>0.94</v>
      </c>
      <c r="P37" s="79">
        <f t="shared" si="12"/>
        <v>7.5670000000000002</v>
      </c>
      <c r="W37" s="132"/>
    </row>
    <row r="38" spans="1:23" x14ac:dyDescent="0.25">
      <c r="A38">
        <v>200</v>
      </c>
      <c r="B38" s="162">
        <v>43287</v>
      </c>
      <c r="C38" s="10">
        <v>300</v>
      </c>
      <c r="D38" s="39">
        <v>15.418699999999999</v>
      </c>
      <c r="E38" s="39">
        <v>13.8</v>
      </c>
      <c r="F38" s="39">
        <f t="shared" si="16"/>
        <v>-485.60999999999962</v>
      </c>
      <c r="G38" s="39">
        <f t="shared" si="17"/>
        <v>4625.6099999999997</v>
      </c>
      <c r="H38" s="177">
        <f t="shared" si="18"/>
        <v>-0.1049829103620927</v>
      </c>
      <c r="I38" s="39"/>
      <c r="J38" s="39">
        <v>-485.60999999999962</v>
      </c>
      <c r="K38" s="39"/>
      <c r="L38" s="39"/>
      <c r="O38" s="79">
        <v>0.93</v>
      </c>
      <c r="P38" s="79">
        <f t="shared" si="12"/>
        <v>7.4865000000000013</v>
      </c>
      <c r="W38" s="132"/>
    </row>
    <row r="39" spans="1:23" x14ac:dyDescent="0.25">
      <c r="A39">
        <v>300</v>
      </c>
      <c r="B39" s="162">
        <v>43301</v>
      </c>
      <c r="C39" s="7">
        <v>400</v>
      </c>
      <c r="D39" s="43">
        <v>14.834</v>
      </c>
      <c r="E39" s="39">
        <v>13.08</v>
      </c>
      <c r="F39" s="39">
        <f t="shared" si="16"/>
        <v>-701.5999999999998</v>
      </c>
      <c r="G39" s="39">
        <f t="shared" si="17"/>
        <v>5933.5999999999995</v>
      </c>
      <c r="H39" s="177">
        <f t="shared" si="18"/>
        <v>-0.11824187676958337</v>
      </c>
      <c r="I39" s="39"/>
      <c r="J39" s="39">
        <v>-701.5999999999998</v>
      </c>
      <c r="K39" s="39"/>
      <c r="L39" s="39">
        <v>13.79</v>
      </c>
      <c r="O39" s="79">
        <v>0.92</v>
      </c>
      <c r="P39" s="79">
        <f t="shared" si="12"/>
        <v>7.4060000000000006</v>
      </c>
      <c r="W39" s="132"/>
    </row>
    <row r="40" spans="1:23" x14ac:dyDescent="0.25">
      <c r="A40">
        <v>300</v>
      </c>
      <c r="B40" s="162">
        <v>43305</v>
      </c>
      <c r="C40" s="7">
        <v>400</v>
      </c>
      <c r="D40" s="43">
        <v>14.744</v>
      </c>
      <c r="E40" s="39">
        <v>13.12</v>
      </c>
      <c r="F40" s="39">
        <f t="shared" si="16"/>
        <v>-649.60000000000025</v>
      </c>
      <c r="G40" s="39">
        <f t="shared" si="17"/>
        <v>5897.6</v>
      </c>
      <c r="H40" s="177">
        <f t="shared" si="18"/>
        <v>-0.11014650027129684</v>
      </c>
      <c r="I40" s="39">
        <v>14</v>
      </c>
      <c r="J40" s="39">
        <v>-649.60000000000025</v>
      </c>
      <c r="K40" s="39" t="s">
        <v>184</v>
      </c>
      <c r="L40" s="39">
        <v>13.81</v>
      </c>
      <c r="O40" s="79">
        <v>0.91</v>
      </c>
      <c r="P40" s="79">
        <f t="shared" si="12"/>
        <v>7.3255000000000008</v>
      </c>
      <c r="W40" s="132"/>
    </row>
    <row r="41" spans="1:23" x14ac:dyDescent="0.25">
      <c r="A41">
        <v>200</v>
      </c>
      <c r="B41" s="162">
        <v>43312</v>
      </c>
      <c r="C41" s="10">
        <v>300</v>
      </c>
      <c r="D41" s="39">
        <v>15.125400000000001</v>
      </c>
      <c r="E41" s="39">
        <v>13.63</v>
      </c>
      <c r="F41" s="39">
        <f t="shared" si="16"/>
        <v>-448.62</v>
      </c>
      <c r="G41" s="39">
        <f t="shared" si="17"/>
        <v>4537.62</v>
      </c>
      <c r="H41" s="177">
        <f t="shared" si="18"/>
        <v>-9.8866806828249165E-2</v>
      </c>
      <c r="I41" s="39">
        <v>15</v>
      </c>
      <c r="J41" s="39">
        <v>-448.62</v>
      </c>
      <c r="K41" s="39"/>
      <c r="L41" s="39">
        <v>14.35</v>
      </c>
      <c r="O41" s="79">
        <v>0.9</v>
      </c>
      <c r="P41" s="79">
        <f t="shared" si="12"/>
        <v>7.245000000000001</v>
      </c>
      <c r="Q41" s="2"/>
      <c r="W41" s="132"/>
    </row>
    <row r="42" spans="1:23" x14ac:dyDescent="0.25">
      <c r="A42">
        <v>200</v>
      </c>
      <c r="B42" s="162">
        <v>43316</v>
      </c>
      <c r="C42" s="10">
        <v>300</v>
      </c>
      <c r="D42" s="39">
        <v>15.13</v>
      </c>
      <c r="E42" s="39">
        <v>13.14</v>
      </c>
      <c r="F42" s="39">
        <f t="shared" si="16"/>
        <v>-597.00000000000011</v>
      </c>
      <c r="G42" s="39">
        <f t="shared" si="17"/>
        <v>4539</v>
      </c>
      <c r="H42" s="177">
        <f t="shared" si="18"/>
        <v>-0.13152676801057503</v>
      </c>
      <c r="I42" s="39"/>
      <c r="J42" s="39">
        <v>-597.00000000000011</v>
      </c>
      <c r="K42" s="39"/>
      <c r="L42" s="39"/>
      <c r="Q42" s="2"/>
      <c r="W42" s="132"/>
    </row>
    <row r="43" spans="1:23" x14ac:dyDescent="0.25">
      <c r="A43">
        <v>200</v>
      </c>
      <c r="B43" s="162">
        <v>43320</v>
      </c>
      <c r="C43" s="7">
        <v>400</v>
      </c>
      <c r="D43" s="43">
        <v>14.5891</v>
      </c>
      <c r="E43" s="39">
        <v>13.05</v>
      </c>
      <c r="F43" s="39">
        <f t="shared" si="16"/>
        <v>-615.63999999999976</v>
      </c>
      <c r="G43" s="39">
        <f t="shared" si="17"/>
        <v>5835.64</v>
      </c>
      <c r="H43" s="177">
        <f t="shared" si="18"/>
        <v>-0.10549656935657439</v>
      </c>
      <c r="I43" s="39"/>
      <c r="J43" s="39">
        <v>-615.63999999999976</v>
      </c>
      <c r="K43" s="39"/>
      <c r="L43" s="39">
        <v>13.85</v>
      </c>
      <c r="Q43" s="2"/>
      <c r="W43" s="132"/>
    </row>
    <row r="44" spans="1:23" x14ac:dyDescent="0.25">
      <c r="B44" s="162">
        <v>43325</v>
      </c>
      <c r="C44" s="10">
        <v>600</v>
      </c>
      <c r="D44" s="39">
        <v>13.926</v>
      </c>
      <c r="E44" s="39">
        <v>12.45</v>
      </c>
      <c r="F44" s="39">
        <f t="shared" si="16"/>
        <v>-885.60000000000048</v>
      </c>
      <c r="G44" s="39">
        <f t="shared" si="17"/>
        <v>8355.6</v>
      </c>
      <c r="H44" s="177">
        <f t="shared" si="18"/>
        <v>-0.10598879793192595</v>
      </c>
      <c r="I44" s="39"/>
      <c r="J44" s="39">
        <v>-885.60000000000048</v>
      </c>
      <c r="K44" s="39"/>
      <c r="L44" s="39">
        <v>13.11</v>
      </c>
      <c r="Q44" s="2"/>
      <c r="W44" s="132"/>
    </row>
    <row r="45" spans="1:23" x14ac:dyDescent="0.25">
      <c r="B45" s="162">
        <v>43328</v>
      </c>
      <c r="C45" s="10">
        <v>600</v>
      </c>
      <c r="D45" s="39">
        <v>13.926</v>
      </c>
      <c r="E45" s="39">
        <v>12.3</v>
      </c>
      <c r="F45" s="39">
        <f t="shared" si="16"/>
        <v>-975.59999999999968</v>
      </c>
      <c r="G45" s="39">
        <f t="shared" si="17"/>
        <v>8355.6</v>
      </c>
      <c r="H45" s="177">
        <f t="shared" si="18"/>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6"/>
        <v>-703.6400000000001</v>
      </c>
      <c r="G46" s="39">
        <f t="shared" si="17"/>
        <v>5811.6399999999994</v>
      </c>
      <c r="H46" s="177">
        <f t="shared" si="18"/>
        <v>-0.12107425786869112</v>
      </c>
      <c r="I46" s="39"/>
      <c r="J46" s="39">
        <v>-703.6400000000001</v>
      </c>
      <c r="K46" s="39"/>
      <c r="L46" s="39">
        <v>13.39</v>
      </c>
      <c r="Q46" s="2"/>
      <c r="W46" s="132"/>
    </row>
    <row r="47" spans="1:23" x14ac:dyDescent="0.25">
      <c r="B47" s="162">
        <v>43341</v>
      </c>
      <c r="C47" s="10">
        <v>400</v>
      </c>
      <c r="D47" s="39">
        <v>14.53</v>
      </c>
      <c r="E47" s="39">
        <v>12.97</v>
      </c>
      <c r="F47" s="39">
        <f t="shared" si="16"/>
        <v>-623.99999999999955</v>
      </c>
      <c r="G47" s="39">
        <f t="shared" si="17"/>
        <v>5812</v>
      </c>
      <c r="H47" s="177">
        <f t="shared" si="18"/>
        <v>-0.10736407432897445</v>
      </c>
      <c r="I47" s="39"/>
      <c r="J47" s="39">
        <v>-623.99999999999955</v>
      </c>
      <c r="K47" s="39"/>
      <c r="L47" s="39">
        <v>13.65</v>
      </c>
      <c r="Q47" s="2"/>
      <c r="W47" s="132"/>
    </row>
    <row r="48" spans="1:23" x14ac:dyDescent="0.25">
      <c r="B48" s="162">
        <v>43363</v>
      </c>
      <c r="C48" s="10">
        <v>400</v>
      </c>
      <c r="D48" s="39">
        <v>14.53</v>
      </c>
      <c r="E48" s="39">
        <v>12.46</v>
      </c>
      <c r="F48" s="39">
        <f t="shared" ref="F48:F60" si="19">C48*(E48-D48)</f>
        <v>-827.99999999999943</v>
      </c>
      <c r="G48" s="39">
        <f t="shared" ref="G48:G60" si="20">D48*C48</f>
        <v>5812</v>
      </c>
      <c r="H48" s="177">
        <f t="shared" ref="H48:H60" si="21">(E48-D48)/D48</f>
        <v>-0.14246386785960072</v>
      </c>
      <c r="I48" s="39"/>
      <c r="J48" s="39">
        <v>-827.99999999999943</v>
      </c>
      <c r="K48" s="39"/>
      <c r="L48" s="39">
        <v>13.12</v>
      </c>
      <c r="Q48" s="2"/>
    </row>
    <row r="49" spans="1:17" x14ac:dyDescent="0.25">
      <c r="B49" s="162">
        <v>43364</v>
      </c>
      <c r="C49" s="10">
        <v>400</v>
      </c>
      <c r="D49" s="39">
        <v>14.53</v>
      </c>
      <c r="E49" s="39">
        <v>12.17</v>
      </c>
      <c r="F49" s="39">
        <f t="shared" si="19"/>
        <v>-943.99999999999977</v>
      </c>
      <c r="G49" s="39">
        <f t="shared" si="20"/>
        <v>5812</v>
      </c>
      <c r="H49" s="177">
        <f t="shared" si="21"/>
        <v>-0.16242257398485888</v>
      </c>
      <c r="I49" s="39"/>
      <c r="J49" s="39">
        <v>-943.99999999999977</v>
      </c>
      <c r="K49" s="39"/>
      <c r="L49" s="39"/>
      <c r="Q49" s="2"/>
    </row>
    <row r="50" spans="1:17" x14ac:dyDescent="0.25">
      <c r="A50">
        <v>400</v>
      </c>
      <c r="B50" s="162">
        <v>43367</v>
      </c>
      <c r="C50" s="10">
        <v>600</v>
      </c>
      <c r="D50" s="39">
        <v>13.6028</v>
      </c>
      <c r="E50" s="39">
        <v>11.74</v>
      </c>
      <c r="F50" s="39">
        <f t="shared" si="19"/>
        <v>-1117.68</v>
      </c>
      <c r="G50" s="39">
        <f t="shared" si="20"/>
        <v>8161.68</v>
      </c>
      <c r="H50" s="177">
        <f t="shared" si="21"/>
        <v>-0.13694239421295615</v>
      </c>
      <c r="I50" s="39"/>
      <c r="J50" s="39">
        <v>-1117.68</v>
      </c>
      <c r="K50" s="39"/>
      <c r="L50" s="39">
        <v>12.36</v>
      </c>
      <c r="Q50" s="2"/>
    </row>
    <row r="51" spans="1:17" x14ac:dyDescent="0.25">
      <c r="A51">
        <v>200</v>
      </c>
      <c r="B51" s="162">
        <v>43374</v>
      </c>
      <c r="C51" s="7">
        <v>400</v>
      </c>
      <c r="D51" s="43">
        <v>13.904199999999999</v>
      </c>
      <c r="E51" s="39">
        <v>12.09</v>
      </c>
      <c r="F51" s="39">
        <f t="shared" si="19"/>
        <v>-725.67999999999984</v>
      </c>
      <c r="G51" s="39">
        <f t="shared" si="20"/>
        <v>5561.6799999999994</v>
      </c>
      <c r="H51" s="177">
        <f t="shared" si="21"/>
        <v>-0.13047856043497646</v>
      </c>
      <c r="I51" s="39"/>
      <c r="J51" s="39">
        <v>-725.67999999999984</v>
      </c>
      <c r="K51" s="39"/>
      <c r="L51" s="39">
        <v>12.73</v>
      </c>
      <c r="Q51" s="2"/>
    </row>
    <row r="52" spans="1:17" x14ac:dyDescent="0.25">
      <c r="A52">
        <v>100</v>
      </c>
      <c r="B52" s="162">
        <v>43381</v>
      </c>
      <c r="C52" s="10">
        <v>300</v>
      </c>
      <c r="D52" s="39">
        <v>13.9323</v>
      </c>
      <c r="E52" s="39">
        <v>13.61</v>
      </c>
      <c r="F52" s="39">
        <f t="shared" si="19"/>
        <v>-96.690000000000083</v>
      </c>
      <c r="G52" s="39">
        <f t="shared" si="20"/>
        <v>4179.6899999999996</v>
      </c>
      <c r="H52" s="177">
        <f t="shared" si="21"/>
        <v>-2.313329457447803E-2</v>
      </c>
      <c r="I52" s="39"/>
      <c r="J52" s="39">
        <v>-96.690000000000083</v>
      </c>
      <c r="K52" s="39"/>
      <c r="L52" s="39">
        <v>14.33</v>
      </c>
      <c r="Q52" s="2"/>
    </row>
    <row r="53" spans="1:17" x14ac:dyDescent="0.25">
      <c r="A53">
        <v>0</v>
      </c>
      <c r="B53" s="162">
        <v>43382</v>
      </c>
      <c r="C53" s="10">
        <v>200</v>
      </c>
      <c r="D53" s="39">
        <v>14.0486</v>
      </c>
      <c r="E53" s="39">
        <v>13.55</v>
      </c>
      <c r="F53" s="39">
        <f t="shared" si="19"/>
        <v>-99.719999999999942</v>
      </c>
      <c r="G53" s="39">
        <f t="shared" si="20"/>
        <v>2809.7200000000003</v>
      </c>
      <c r="H53" s="177">
        <f t="shared" si="21"/>
        <v>-3.5491080961803999E-2</v>
      </c>
      <c r="I53" s="39"/>
      <c r="J53" s="39">
        <v>-99.719999999999942</v>
      </c>
      <c r="K53" s="39"/>
      <c r="L53" s="39">
        <v>14.26</v>
      </c>
      <c r="Q53" s="2"/>
    </row>
    <row r="54" spans="1:17" x14ac:dyDescent="0.25">
      <c r="A54" s="4">
        <v>200</v>
      </c>
      <c r="B54" s="162">
        <v>43398</v>
      </c>
      <c r="C54" s="10">
        <v>200</v>
      </c>
      <c r="D54" s="39">
        <v>13.8086</v>
      </c>
      <c r="E54" s="39">
        <v>11.8</v>
      </c>
      <c r="F54" s="39">
        <f t="shared" si="19"/>
        <v>-401.71999999999991</v>
      </c>
      <c r="G54" s="39">
        <f t="shared" si="20"/>
        <v>2761.7200000000003</v>
      </c>
      <c r="H54" s="177">
        <f t="shared" si="21"/>
        <v>-0.14546007560505769</v>
      </c>
      <c r="I54" s="39"/>
      <c r="J54" s="39">
        <v>-401.71999999999991</v>
      </c>
      <c r="K54" s="39"/>
      <c r="L54" s="39">
        <v>12.81</v>
      </c>
    </row>
    <row r="55" spans="1:17" x14ac:dyDescent="0.25">
      <c r="A55" s="4">
        <v>200</v>
      </c>
      <c r="B55" s="162">
        <v>43402</v>
      </c>
      <c r="C55" s="10">
        <v>200</v>
      </c>
      <c r="D55" s="39">
        <v>13.81</v>
      </c>
      <c r="E55" s="39">
        <v>11.16</v>
      </c>
      <c r="F55" s="39">
        <f t="shared" si="19"/>
        <v>-530.00000000000011</v>
      </c>
      <c r="G55" s="39">
        <f t="shared" si="20"/>
        <v>2762</v>
      </c>
      <c r="H55" s="177">
        <f t="shared" si="21"/>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9"/>
        <v>-721.72000000000048</v>
      </c>
      <c r="G56" s="39">
        <f t="shared" si="20"/>
        <v>4801.72</v>
      </c>
      <c r="H56" s="177">
        <f t="shared" si="21"/>
        <v>-0.15030447423006765</v>
      </c>
      <c r="I56" s="39"/>
      <c r="J56" s="39">
        <v>-721.72000000000048</v>
      </c>
      <c r="K56" s="39"/>
      <c r="L56" s="39">
        <v>10.74</v>
      </c>
    </row>
    <row r="57" spans="1:17" x14ac:dyDescent="0.25">
      <c r="A57" s="4">
        <v>200</v>
      </c>
      <c r="B57" s="162">
        <v>43407</v>
      </c>
      <c r="C57" s="10">
        <v>400</v>
      </c>
      <c r="D57" s="39">
        <v>12</v>
      </c>
      <c r="E57" s="39">
        <v>9.2899999999999991</v>
      </c>
      <c r="F57" s="39">
        <f t="shared" si="19"/>
        <v>-1084.0000000000005</v>
      </c>
      <c r="G57" s="39">
        <f t="shared" si="20"/>
        <v>4800</v>
      </c>
      <c r="H57" s="177">
        <f t="shared" si="21"/>
        <v>-0.22583333333333341</v>
      </c>
      <c r="I57" s="39"/>
      <c r="J57" s="39">
        <v>-1084.0000000000005</v>
      </c>
      <c r="K57" s="39"/>
      <c r="L57" s="39">
        <v>9.7799999999999994</v>
      </c>
    </row>
    <row r="58" spans="1:17" x14ac:dyDescent="0.25">
      <c r="A58" s="4"/>
      <c r="B58" s="162">
        <v>43416</v>
      </c>
      <c r="C58" s="10">
        <v>400</v>
      </c>
      <c r="D58" s="39">
        <v>12</v>
      </c>
      <c r="E58" s="39">
        <v>7.99</v>
      </c>
      <c r="F58" s="39">
        <f t="shared" si="19"/>
        <v>-1604</v>
      </c>
      <c r="G58" s="39">
        <f t="shared" si="20"/>
        <v>4800</v>
      </c>
      <c r="H58" s="177">
        <f t="shared" si="21"/>
        <v>-0.33416666666666667</v>
      </c>
      <c r="I58" s="39"/>
      <c r="J58" s="39">
        <v>-1604</v>
      </c>
      <c r="K58" s="39"/>
      <c r="L58" s="39"/>
    </row>
    <row r="59" spans="1:17" x14ac:dyDescent="0.25">
      <c r="A59" s="4">
        <v>200</v>
      </c>
      <c r="B59" s="162">
        <v>43420</v>
      </c>
      <c r="C59" s="354">
        <v>800</v>
      </c>
      <c r="D59" s="355">
        <v>9.8772000000000002</v>
      </c>
      <c r="E59" s="39">
        <v>8.02</v>
      </c>
      <c r="F59" s="39">
        <f t="shared" si="19"/>
        <v>-1485.7600000000004</v>
      </c>
      <c r="G59" s="39">
        <f t="shared" si="20"/>
        <v>7901.76</v>
      </c>
      <c r="H59" s="177">
        <f t="shared" si="21"/>
        <v>-0.1880289960717613</v>
      </c>
      <c r="I59" s="39"/>
      <c r="J59" s="39">
        <v>-1485.7600000000004</v>
      </c>
      <c r="K59" s="39"/>
      <c r="L59" s="39">
        <v>8.44</v>
      </c>
    </row>
    <row r="60" spans="1:17" x14ac:dyDescent="0.25">
      <c r="A60" s="4">
        <v>400</v>
      </c>
      <c r="B60" s="162">
        <v>43467</v>
      </c>
      <c r="C60" s="7">
        <v>400</v>
      </c>
      <c r="D60" s="43">
        <v>11.6144</v>
      </c>
      <c r="E60" s="39">
        <v>8.0500000000000007</v>
      </c>
      <c r="F60" s="39">
        <f t="shared" si="19"/>
        <v>-1425.7599999999998</v>
      </c>
      <c r="G60" s="39">
        <f t="shared" si="20"/>
        <v>4645.76</v>
      </c>
      <c r="H60" s="177">
        <f t="shared" si="21"/>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v>11.61</v>
      </c>
      <c r="E62" s="39">
        <v>9.16</v>
      </c>
      <c r="F62" s="39"/>
      <c r="G62" s="39"/>
      <c r="H62" s="177"/>
      <c r="I62" s="39"/>
      <c r="J62" s="39">
        <v>-1133.81</v>
      </c>
      <c r="K62" s="39"/>
      <c r="L62" s="39"/>
    </row>
    <row r="63" spans="1:17" x14ac:dyDescent="0.25">
      <c r="A63" s="4"/>
      <c r="B63" s="162">
        <v>43702</v>
      </c>
      <c r="C63" s="10">
        <v>500</v>
      </c>
      <c r="D63" s="39">
        <v>10.068</v>
      </c>
      <c r="E63" s="39">
        <v>7.97</v>
      </c>
      <c r="F63" s="39">
        <f>C63*(E63-D63)</f>
        <v>-1049</v>
      </c>
      <c r="G63" s="39">
        <f t="shared" ref="G63" si="22">D63*C63</f>
        <v>5034</v>
      </c>
      <c r="H63" s="177">
        <f t="shared" ref="H63" si="23">(E63-D63)/D63</f>
        <v>-0.2083829956297179</v>
      </c>
      <c r="I63" s="39"/>
      <c r="J63" s="39">
        <v>-1049</v>
      </c>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936" priority="33">
      <formula>F7&gt;0</formula>
    </cfRule>
    <cfRule type="expression" dxfId="2935" priority="34">
      <formula>F7&lt;0</formula>
    </cfRule>
  </conditionalFormatting>
  <conditionalFormatting sqref="Q8">
    <cfRule type="expression" dxfId="2934" priority="31">
      <formula>Q8&gt;0</formula>
    </cfRule>
    <cfRule type="expression" dxfId="2933" priority="32">
      <formula>Q8&lt;0</formula>
    </cfRule>
  </conditionalFormatting>
  <conditionalFormatting sqref="F25:F30">
    <cfRule type="expression" dxfId="2932" priority="29">
      <formula>F25&gt;0</formula>
    </cfRule>
    <cfRule type="expression" dxfId="2931" priority="30">
      <formula>F25&lt;0</formula>
    </cfRule>
  </conditionalFormatting>
  <conditionalFormatting sqref="H25:H30">
    <cfRule type="expression" dxfId="2930" priority="27">
      <formula>H25&gt;0</formula>
    </cfRule>
    <cfRule type="expression" dxfId="2929" priority="28">
      <formula>H25&lt;0</formula>
    </cfRule>
  </conditionalFormatting>
  <conditionalFormatting sqref="F93:F114">
    <cfRule type="expression" dxfId="2928" priority="25">
      <formula>F93&gt;0</formula>
    </cfRule>
    <cfRule type="expression" dxfId="2927" priority="26">
      <formula>F93&lt;0</formula>
    </cfRule>
  </conditionalFormatting>
  <conditionalFormatting sqref="H93:H114">
    <cfRule type="expression" dxfId="2926" priority="23">
      <formula>H93&gt;0</formula>
    </cfRule>
    <cfRule type="expression" dxfId="2925" priority="24">
      <formula>H93&lt;0</formula>
    </cfRule>
  </conditionalFormatting>
  <conditionalFormatting sqref="Q10">
    <cfRule type="expression" dxfId="2924" priority="21">
      <formula>Q10&gt;0</formula>
    </cfRule>
    <cfRule type="expression" dxfId="2923" priority="22">
      <formula>Q10&lt;0</formula>
    </cfRule>
  </conditionalFormatting>
  <conditionalFormatting sqref="J25:J38">
    <cfRule type="expression" dxfId="2922" priority="19">
      <formula>J25&gt;0</formula>
    </cfRule>
    <cfRule type="expression" dxfId="2921" priority="20">
      <formula>J25&lt;0</formula>
    </cfRule>
  </conditionalFormatting>
  <conditionalFormatting sqref="K25:K38">
    <cfRule type="expression" dxfId="2920" priority="17">
      <formula>K25&gt;0</formula>
    </cfRule>
    <cfRule type="expression" dxfId="2919" priority="18">
      <formula>K25&lt;0</formula>
    </cfRule>
  </conditionalFormatting>
  <conditionalFormatting sqref="L25:L38">
    <cfRule type="expression" dxfId="2918" priority="15">
      <formula>L25&gt;0</formula>
    </cfRule>
    <cfRule type="expression" dxfId="2917"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916" priority="13">
      <formula>F31&gt;0</formula>
    </cfRule>
    <cfRule type="expression" dxfId="2915" priority="14">
      <formula>F31&lt;0</formula>
    </cfRule>
  </conditionalFormatting>
  <conditionalFormatting sqref="H31:H33">
    <cfRule type="expression" dxfId="2914" priority="11">
      <formula>H31&gt;0</formula>
    </cfRule>
    <cfRule type="expression" dxfId="2913" priority="12">
      <formula>H31&lt;0</formula>
    </cfRule>
  </conditionalFormatting>
  <conditionalFormatting sqref="J61">
    <cfRule type="expression" dxfId="2912" priority="9">
      <formula>J61&gt;0</formula>
    </cfRule>
    <cfRule type="expression" dxfId="2911" priority="10">
      <formula>J61&lt;0</formula>
    </cfRule>
  </conditionalFormatting>
  <conditionalFormatting sqref="J62">
    <cfRule type="expression" dxfId="2910" priority="7">
      <formula>J62&gt;0</formula>
    </cfRule>
    <cfRule type="expression" dxfId="2909" priority="8">
      <formula>J62&lt;0</formula>
    </cfRule>
  </conditionalFormatting>
  <conditionalFormatting sqref="H65:H66 F65:F66">
    <cfRule type="expression" dxfId="2908" priority="5">
      <formula>F65&gt;0</formula>
    </cfRule>
    <cfRule type="expression" dxfId="2907" priority="6">
      <formula>F65&lt;0</formula>
    </cfRule>
  </conditionalFormatting>
  <conditionalFormatting sqref="H64 F64">
    <cfRule type="expression" dxfId="2906" priority="3">
      <formula>F64&gt;0</formula>
    </cfRule>
    <cfRule type="expression" dxfId="2905" priority="4">
      <formula>F64&lt;0</formula>
    </cfRule>
  </conditionalFormatting>
  <conditionalFormatting sqref="F63 H63">
    <cfRule type="expression" dxfId="2904" priority="1">
      <formula>F63&gt;0</formula>
    </cfRule>
    <cfRule type="expression" dxfId="2903"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902" priority="39">
      <formula>F51&gt;0</formula>
    </cfRule>
    <cfRule type="expression" dxfId="2901" priority="40">
      <formula>F51&lt;0</formula>
    </cfRule>
  </conditionalFormatting>
  <conditionalFormatting sqref="Q7">
    <cfRule type="expression" dxfId="2900" priority="37">
      <formula>Q7&gt;0</formula>
    </cfRule>
    <cfRule type="expression" dxfId="2899" priority="38">
      <formula>Q7&lt;0</formula>
    </cfRule>
  </conditionalFormatting>
  <conditionalFormatting sqref="Q8">
    <cfRule type="expression" dxfId="2898" priority="35">
      <formula>Q8&gt;0</formula>
    </cfRule>
    <cfRule type="expression" dxfId="2897" priority="36">
      <formula>Q8&lt;0</formula>
    </cfRule>
  </conditionalFormatting>
  <conditionalFormatting sqref="F31:F49">
    <cfRule type="expression" dxfId="2896" priority="33">
      <formula>F31&gt;0</formula>
    </cfRule>
    <cfRule type="expression" dxfId="2895" priority="34">
      <formula>F31&lt;0</formula>
    </cfRule>
  </conditionalFormatting>
  <conditionalFormatting sqref="H31:H49">
    <cfRule type="expression" dxfId="2894" priority="31">
      <formula>H31&gt;0</formula>
    </cfRule>
    <cfRule type="expression" dxfId="2893" priority="32">
      <formula>H31&lt;0</formula>
    </cfRule>
  </conditionalFormatting>
  <conditionalFormatting sqref="Q10">
    <cfRule type="expression" dxfId="2892" priority="29">
      <formula>Q10&gt;0</formula>
    </cfRule>
    <cfRule type="expression" dxfId="2891" priority="30">
      <formula>Q10&lt;0</formula>
    </cfRule>
  </conditionalFormatting>
  <conditionalFormatting sqref="J25:J38">
    <cfRule type="expression" dxfId="2890" priority="27">
      <formula>J25&gt;0</formula>
    </cfRule>
    <cfRule type="expression" dxfId="2889" priority="28">
      <formula>J25&lt;0</formula>
    </cfRule>
  </conditionalFormatting>
  <conditionalFormatting sqref="K38">
    <cfRule type="expression" dxfId="2888" priority="25">
      <formula>K38&gt;0</formula>
    </cfRule>
    <cfRule type="expression" dxfId="2887" priority="26">
      <formula>K38&lt;0</formula>
    </cfRule>
  </conditionalFormatting>
  <conditionalFormatting sqref="L25:L38">
    <cfRule type="expression" dxfId="2886" priority="23">
      <formula>L25&gt;0</formula>
    </cfRule>
    <cfRule type="expression" dxfId="2885" priority="24">
      <formula>L25&lt;0</formula>
    </cfRule>
  </conditionalFormatting>
  <conditionalFormatting sqref="F95:F116">
    <cfRule type="expression" dxfId="2884" priority="21">
      <formula>F95&gt;0</formula>
    </cfRule>
    <cfRule type="expression" dxfId="2883" priority="22">
      <formula>F95&lt;0</formula>
    </cfRule>
  </conditionalFormatting>
  <conditionalFormatting sqref="H95:H116">
    <cfRule type="expression" dxfId="2882" priority="19">
      <formula>H95&gt;0</formula>
    </cfRule>
    <cfRule type="expression" dxfId="2881" priority="20">
      <formula>H95&lt;0</formula>
    </cfRule>
  </conditionalFormatting>
  <conditionalFormatting sqref="J95:J108">
    <cfRule type="expression" dxfId="2880" priority="17">
      <formula>J95&gt;0</formula>
    </cfRule>
    <cfRule type="expression" dxfId="2879" priority="18">
      <formula>J95&lt;0</formula>
    </cfRule>
  </conditionalFormatting>
  <conditionalFormatting sqref="K95:K108">
    <cfRule type="expression" dxfId="2878" priority="15">
      <formula>K95&gt;0</formula>
    </cfRule>
    <cfRule type="expression" dxfId="2877" priority="16">
      <formula>K95&lt;0</formula>
    </cfRule>
  </conditionalFormatting>
  <conditionalFormatting sqref="L95:L108">
    <cfRule type="expression" dxfId="2876" priority="13">
      <formula>L95&gt;0</formula>
    </cfRule>
    <cfRule type="expression" dxfId="2875" priority="14">
      <formula>L95&lt;0</formula>
    </cfRule>
  </conditionalFormatting>
  <conditionalFormatting sqref="F25:F30">
    <cfRule type="expression" dxfId="2874" priority="11">
      <formula>F25&gt;0</formula>
    </cfRule>
    <cfRule type="expression" dxfId="2873" priority="12">
      <formula>F25&lt;0</formula>
    </cfRule>
  </conditionalFormatting>
  <conditionalFormatting sqref="H25:H30">
    <cfRule type="expression" dxfId="2872" priority="9">
      <formula>H25&gt;0</formula>
    </cfRule>
    <cfRule type="expression" dxfId="2871" priority="10">
      <formula>H25&lt;0</formula>
    </cfRule>
  </conditionalFormatting>
  <conditionalFormatting sqref="F50">
    <cfRule type="expression" dxfId="2870" priority="7">
      <formula>F50&gt;0</formula>
    </cfRule>
    <cfRule type="expression" dxfId="2869" priority="8">
      <formula>F50&lt;0</formula>
    </cfRule>
  </conditionalFormatting>
  <conditionalFormatting sqref="H50">
    <cfRule type="expression" dxfId="2868" priority="5">
      <formula>H50&gt;0</formula>
    </cfRule>
    <cfRule type="expression" dxfId="2867" priority="6">
      <formula>H50&lt;0</formula>
    </cfRule>
  </conditionalFormatting>
  <conditionalFormatting sqref="H62:H63 F62:F63">
    <cfRule type="expression" dxfId="2866" priority="3">
      <formula>F62&gt;0</formula>
    </cfRule>
    <cfRule type="expression" dxfId="2865" priority="4">
      <formula>F62&lt;0</formula>
    </cfRule>
  </conditionalFormatting>
  <conditionalFormatting sqref="J60">
    <cfRule type="expression" dxfId="2864" priority="1">
      <formula>J60&gt;0</formula>
    </cfRule>
    <cfRule type="expression" dxfId="286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2" priority="35">
      <formula>F47&gt;0</formula>
    </cfRule>
    <cfRule type="expression" dxfId="2861" priority="36">
      <formula>F47&lt;0</formula>
    </cfRule>
  </conditionalFormatting>
  <conditionalFormatting sqref="Q7">
    <cfRule type="expression" dxfId="2860" priority="33">
      <formula>Q7&gt;0</formula>
    </cfRule>
    <cfRule type="expression" dxfId="2859" priority="34">
      <formula>Q7&lt;0</formula>
    </cfRule>
  </conditionalFormatting>
  <conditionalFormatting sqref="Q8">
    <cfRule type="expression" dxfId="2858" priority="31">
      <formula>Q8&gt;0</formula>
    </cfRule>
    <cfRule type="expression" dxfId="2857" priority="32">
      <formula>Q8&lt;0</formula>
    </cfRule>
  </conditionalFormatting>
  <conditionalFormatting sqref="F30:F46">
    <cfRule type="expression" dxfId="2856" priority="29">
      <formula>F30&gt;0</formula>
    </cfRule>
    <cfRule type="expression" dxfId="2855" priority="30">
      <formula>F30&lt;0</formula>
    </cfRule>
  </conditionalFormatting>
  <conditionalFormatting sqref="H30:H46">
    <cfRule type="expression" dxfId="2854" priority="27">
      <formula>H30&gt;0</formula>
    </cfRule>
    <cfRule type="expression" dxfId="2853" priority="28">
      <formula>H30&lt;0</formula>
    </cfRule>
  </conditionalFormatting>
  <conditionalFormatting sqref="Q10">
    <cfRule type="expression" dxfId="2852" priority="25">
      <formula>Q10&gt;0</formula>
    </cfRule>
    <cfRule type="expression" dxfId="2851" priority="26">
      <formula>Q10&lt;0</formula>
    </cfRule>
  </conditionalFormatting>
  <conditionalFormatting sqref="J25:J38">
    <cfRule type="expression" dxfId="2850" priority="23">
      <formula>J25&gt;0</formula>
    </cfRule>
    <cfRule type="expression" dxfId="2849" priority="24">
      <formula>J25&lt;0</formula>
    </cfRule>
  </conditionalFormatting>
  <conditionalFormatting sqref="K25:K38">
    <cfRule type="expression" dxfId="2848" priority="21">
      <formula>K25&gt;0</formula>
    </cfRule>
    <cfRule type="expression" dxfId="2847" priority="22">
      <formula>K25&lt;0</formula>
    </cfRule>
  </conditionalFormatting>
  <conditionalFormatting sqref="L25 L38">
    <cfRule type="expression" dxfId="2846" priority="19">
      <formula>L25&gt;0</formula>
    </cfRule>
    <cfRule type="expression" dxfId="2845" priority="20">
      <formula>L25&lt;0</formula>
    </cfRule>
  </conditionalFormatting>
  <conditionalFormatting sqref="F89:F110">
    <cfRule type="expression" dxfId="2844" priority="17">
      <formula>F89&gt;0</formula>
    </cfRule>
    <cfRule type="expression" dxfId="2843" priority="18">
      <formula>F89&lt;0</formula>
    </cfRule>
  </conditionalFormatting>
  <conditionalFormatting sqref="H89:H110">
    <cfRule type="expression" dxfId="2842" priority="15">
      <formula>H89&gt;0</formula>
    </cfRule>
    <cfRule type="expression" dxfId="2841" priority="16">
      <formula>H89&lt;0</formula>
    </cfRule>
  </conditionalFormatting>
  <conditionalFormatting sqref="J89:J102">
    <cfRule type="expression" dxfId="2840" priority="13">
      <formula>J89&gt;0</formula>
    </cfRule>
    <cfRule type="expression" dxfId="2839" priority="14">
      <formula>J89&lt;0</formula>
    </cfRule>
  </conditionalFormatting>
  <conditionalFormatting sqref="K89:K102">
    <cfRule type="expression" dxfId="2838" priority="11">
      <formula>K89&gt;0</formula>
    </cfRule>
    <cfRule type="expression" dxfId="2837" priority="12">
      <formula>K89&lt;0</formula>
    </cfRule>
  </conditionalFormatting>
  <conditionalFormatting sqref="L89:L102">
    <cfRule type="expression" dxfId="2836" priority="9">
      <formula>L89&gt;0</formula>
    </cfRule>
    <cfRule type="expression" dxfId="2835" priority="10">
      <formula>L89&lt;0</formula>
    </cfRule>
  </conditionalFormatting>
  <conditionalFormatting sqref="F25:F29">
    <cfRule type="expression" dxfId="2834" priority="7">
      <formula>F25&gt;0</formula>
    </cfRule>
    <cfRule type="expression" dxfId="2833" priority="8">
      <formula>F25&lt;0</formula>
    </cfRule>
  </conditionalFormatting>
  <conditionalFormatting sqref="H25:H29">
    <cfRule type="expression" dxfId="2832" priority="5">
      <formula>H25&gt;0</formula>
    </cfRule>
    <cfRule type="expression" dxfId="2831"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0" priority="35">
      <formula>F47&gt;0</formula>
    </cfRule>
    <cfRule type="expression" dxfId="2829" priority="36">
      <formula>F47&lt;0</formula>
    </cfRule>
  </conditionalFormatting>
  <conditionalFormatting sqref="Q7">
    <cfRule type="expression" dxfId="2828" priority="33">
      <formula>Q7&gt;0</formula>
    </cfRule>
    <cfRule type="expression" dxfId="2827" priority="34">
      <formula>Q7&lt;0</formula>
    </cfRule>
  </conditionalFormatting>
  <conditionalFormatting sqref="Q8">
    <cfRule type="expression" dxfId="2826" priority="31">
      <formula>Q8&gt;0</formula>
    </cfRule>
    <cfRule type="expression" dxfId="2825" priority="32">
      <formula>Q8&lt;0</formula>
    </cfRule>
  </conditionalFormatting>
  <conditionalFormatting sqref="F30:F46">
    <cfRule type="expression" dxfId="2824" priority="29">
      <formula>F30&gt;0</formula>
    </cfRule>
    <cfRule type="expression" dxfId="2823" priority="30">
      <formula>F30&lt;0</formula>
    </cfRule>
  </conditionalFormatting>
  <conditionalFormatting sqref="H30:H46">
    <cfRule type="expression" dxfId="2822" priority="27">
      <formula>H30&gt;0</formula>
    </cfRule>
    <cfRule type="expression" dxfId="2821" priority="28">
      <formula>H30&lt;0</formula>
    </cfRule>
  </conditionalFormatting>
  <conditionalFormatting sqref="Q10">
    <cfRule type="expression" dxfId="2820" priority="25">
      <formula>Q10&gt;0</formula>
    </cfRule>
    <cfRule type="expression" dxfId="2819" priority="26">
      <formula>Q10&lt;0</formula>
    </cfRule>
  </conditionalFormatting>
  <conditionalFormatting sqref="J25:J38">
    <cfRule type="expression" dxfId="2818" priority="23">
      <formula>J25&gt;0</formula>
    </cfRule>
    <cfRule type="expression" dxfId="2817" priority="24">
      <formula>J25&lt;0</formula>
    </cfRule>
  </conditionalFormatting>
  <conditionalFormatting sqref="K25:K38">
    <cfRule type="expression" dxfId="2816" priority="21">
      <formula>K25&gt;0</formula>
    </cfRule>
    <cfRule type="expression" dxfId="2815" priority="22">
      <formula>K25&lt;0</formula>
    </cfRule>
  </conditionalFormatting>
  <conditionalFormatting sqref="L25 L38">
    <cfRule type="expression" dxfId="2814" priority="19">
      <formula>L25&gt;0</formula>
    </cfRule>
    <cfRule type="expression" dxfId="2813" priority="20">
      <formula>L25&lt;0</formula>
    </cfRule>
  </conditionalFormatting>
  <conditionalFormatting sqref="F89:F110">
    <cfRule type="expression" dxfId="2812" priority="17">
      <formula>F89&gt;0</formula>
    </cfRule>
    <cfRule type="expression" dxfId="2811" priority="18">
      <formula>F89&lt;0</formula>
    </cfRule>
  </conditionalFormatting>
  <conditionalFormatting sqref="H89:H110">
    <cfRule type="expression" dxfId="2810" priority="15">
      <formula>H89&gt;0</formula>
    </cfRule>
    <cfRule type="expression" dxfId="2809" priority="16">
      <formula>H89&lt;0</formula>
    </cfRule>
  </conditionalFormatting>
  <conditionalFormatting sqref="J89:J102">
    <cfRule type="expression" dxfId="2808" priority="13">
      <formula>J89&gt;0</formula>
    </cfRule>
    <cfRule type="expression" dxfId="2807" priority="14">
      <formula>J89&lt;0</formula>
    </cfRule>
  </conditionalFormatting>
  <conditionalFormatting sqref="K89:K102">
    <cfRule type="expression" dxfId="2806" priority="11">
      <formula>K89&gt;0</formula>
    </cfRule>
    <cfRule type="expression" dxfId="2805" priority="12">
      <formula>K89&lt;0</formula>
    </cfRule>
  </conditionalFormatting>
  <conditionalFormatting sqref="L89:L102">
    <cfRule type="expression" dxfId="2804" priority="9">
      <formula>L89&gt;0</formula>
    </cfRule>
    <cfRule type="expression" dxfId="2803" priority="10">
      <formula>L89&lt;0</formula>
    </cfRule>
  </conditionalFormatting>
  <conditionalFormatting sqref="F29 F25:F27">
    <cfRule type="expression" dxfId="2802" priority="7">
      <formula>F25&gt;0</formula>
    </cfRule>
    <cfRule type="expression" dxfId="2801" priority="8">
      <formula>F25&lt;0</formula>
    </cfRule>
  </conditionalFormatting>
  <conditionalFormatting sqref="H25:H29">
    <cfRule type="expression" dxfId="2800" priority="5">
      <formula>H25&gt;0</formula>
    </cfRule>
    <cfRule type="expression" dxfId="2799" priority="6">
      <formula>H25&lt;0</formula>
    </cfRule>
  </conditionalFormatting>
  <conditionalFormatting sqref="F28">
    <cfRule type="expression" dxfId="2798" priority="3">
      <formula>F28&gt;0</formula>
    </cfRule>
    <cfRule type="expression" dxfId="2797"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99">
        <v>43682</v>
      </c>
      <c r="C2" s="4">
        <v>25</v>
      </c>
      <c r="D2" s="3">
        <v>144.53</v>
      </c>
      <c r="E2" s="3">
        <v>0</v>
      </c>
      <c r="F2" s="3">
        <f>C2*D2+E2</f>
        <v>3613.25</v>
      </c>
      <c r="G2" s="70"/>
      <c r="H2" s="4"/>
      <c r="I2" s="3"/>
      <c r="J2" s="3"/>
      <c r="K2" s="3"/>
      <c r="L2" s="70"/>
      <c r="M2" s="3"/>
      <c r="O2" s="11" t="s">
        <v>57</v>
      </c>
      <c r="Q2">
        <f>C18-H18</f>
        <v>25</v>
      </c>
      <c r="T2" s="1"/>
      <c r="U2" t="s">
        <v>1276</v>
      </c>
    </row>
    <row r="3" spans="1:21" x14ac:dyDescent="0.25">
      <c r="A3" s="22" t="s">
        <v>71</v>
      </c>
      <c r="G3" s="70"/>
      <c r="H3" s="159"/>
      <c r="I3" s="3"/>
      <c r="J3" s="3"/>
      <c r="K3" s="3"/>
      <c r="L3" s="4"/>
      <c r="M3" s="4"/>
      <c r="O3" s="11" t="s">
        <v>58</v>
      </c>
      <c r="Q3" s="176">
        <f>IF(Q2=0, Q4, (F18-K18-M18)/Q2)</f>
        <v>144.53</v>
      </c>
      <c r="T3" s="1"/>
      <c r="U3" s="22"/>
    </row>
    <row r="4" spans="1:21" x14ac:dyDescent="0.25">
      <c r="B4" s="70"/>
      <c r="C4" s="4"/>
      <c r="D4" s="3"/>
      <c r="E4" s="3"/>
      <c r="F4" s="3"/>
      <c r="G4" s="70"/>
      <c r="H4" s="159"/>
      <c r="I4" s="3"/>
      <c r="J4" s="3"/>
      <c r="K4" s="3"/>
      <c r="L4" s="4"/>
      <c r="M4" s="4"/>
      <c r="O4" s="11" t="s">
        <v>66</v>
      </c>
      <c r="Q4" s="53">
        <v>147.03</v>
      </c>
      <c r="R4" s="420">
        <v>-1.26E-2</v>
      </c>
      <c r="T4" s="688"/>
      <c r="U4" s="30"/>
    </row>
    <row r="5" spans="1:21" x14ac:dyDescent="0.25">
      <c r="B5" s="70"/>
      <c r="C5" s="4"/>
      <c r="D5" s="3"/>
      <c r="E5" s="3"/>
      <c r="F5" s="3"/>
      <c r="G5" s="4"/>
      <c r="H5" s="159"/>
      <c r="I5" s="3"/>
      <c r="J5" s="3"/>
      <c r="K5" s="3"/>
      <c r="L5" s="4"/>
      <c r="M5" s="4"/>
      <c r="O5" s="11" t="s">
        <v>67</v>
      </c>
      <c r="Q5" s="3">
        <f>Q4*Q2</f>
        <v>3675.75</v>
      </c>
      <c r="T5" s="1"/>
    </row>
    <row r="6" spans="1:21" x14ac:dyDescent="0.25">
      <c r="B6" s="70"/>
      <c r="C6" s="4"/>
      <c r="D6" s="3"/>
      <c r="E6" s="3"/>
      <c r="F6" s="3"/>
      <c r="G6" s="4"/>
      <c r="H6" s="159"/>
      <c r="I6" s="3"/>
      <c r="J6" s="3"/>
      <c r="K6" s="3"/>
      <c r="L6" s="4"/>
      <c r="M6" s="4"/>
      <c r="O6" s="11" t="s">
        <v>64</v>
      </c>
      <c r="Q6" s="2">
        <f>Q3*Q2</f>
        <v>3613.25</v>
      </c>
    </row>
    <row r="7" spans="1:21" x14ac:dyDescent="0.25">
      <c r="B7" s="70"/>
      <c r="C7" s="4"/>
      <c r="D7" s="3"/>
      <c r="E7" s="3"/>
      <c r="F7" s="3"/>
      <c r="G7" s="4"/>
      <c r="H7" s="159"/>
      <c r="I7" s="3"/>
      <c r="J7" s="3"/>
      <c r="K7" s="3"/>
      <c r="L7" s="4"/>
      <c r="M7" s="4"/>
      <c r="O7" s="11" t="s">
        <v>177</v>
      </c>
      <c r="Q7" s="2">
        <f>Q10+Q8</f>
        <v>319.95000000000027</v>
      </c>
      <c r="R7" s="29">
        <v>43712</v>
      </c>
    </row>
    <row r="8" spans="1:21" x14ac:dyDescent="0.25">
      <c r="B8" s="70"/>
      <c r="C8" s="4"/>
      <c r="D8" s="3"/>
      <c r="E8" s="3"/>
      <c r="F8" s="3"/>
      <c r="G8" s="4"/>
      <c r="H8" s="159"/>
      <c r="I8" s="3"/>
      <c r="J8" s="3"/>
      <c r="K8" s="3"/>
      <c r="L8" s="4"/>
      <c r="M8" s="4"/>
      <c r="O8" s="11" t="s">
        <v>179</v>
      </c>
      <c r="P8" s="33"/>
      <c r="Q8" s="2">
        <f>K18+M18-F18+Q2*Q4</f>
        <v>62.5</v>
      </c>
      <c r="T8" s="1"/>
    </row>
    <row r="9" spans="1:21" x14ac:dyDescent="0.25">
      <c r="B9" s="4"/>
      <c r="C9" s="4"/>
      <c r="D9" s="3"/>
      <c r="E9" s="3"/>
      <c r="F9" s="3"/>
      <c r="G9" s="4"/>
      <c r="H9" s="159"/>
      <c r="I9" s="3"/>
      <c r="J9" s="3"/>
      <c r="K9" s="3"/>
      <c r="L9" s="4"/>
      <c r="M9" s="4"/>
      <c r="O9" s="11" t="s">
        <v>204</v>
      </c>
      <c r="Q9" s="132">
        <f>IF(Q2=0, 0, Q8/Q6)</f>
        <v>1.7297446896838025E-2</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7.8568999523906686E-3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161.733</v>
      </c>
    </row>
    <row r="18" spans="1:16" x14ac:dyDescent="0.25">
      <c r="A18" s="31" t="s">
        <v>81</v>
      </c>
      <c r="B18" s="14"/>
      <c r="C18" s="14">
        <f>SUM(C2:C8)</f>
        <v>25</v>
      </c>
      <c r="D18" s="18"/>
      <c r="E18" s="18"/>
      <c r="F18" s="18">
        <f>SUM(F2:F8)</f>
        <v>3613.25</v>
      </c>
      <c r="G18" s="14"/>
      <c r="H18" s="69">
        <f>SUM(H2:H5)</f>
        <v>0</v>
      </c>
      <c r="I18" s="18"/>
      <c r="J18" s="18"/>
      <c r="K18" s="18">
        <f>SUM(K2:K5)</f>
        <v>0</v>
      </c>
      <c r="L18" s="14"/>
      <c r="M18" s="18">
        <f>SUM(M2:M10)</f>
        <v>0</v>
      </c>
      <c r="O18" s="79">
        <v>1.0900000000000001</v>
      </c>
      <c r="P18" s="79">
        <f t="shared" ref="P18:P37" si="0">O18*$Q$4</f>
        <v>160.26270000000002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158.79240000000001</v>
      </c>
    </row>
    <row r="20" spans="1:16" x14ac:dyDescent="0.25">
      <c r="O20" s="79">
        <v>1.07</v>
      </c>
      <c r="P20" s="79">
        <f t="shared" si="0"/>
        <v>157.32210000000001</v>
      </c>
    </row>
    <row r="21" spans="1:16" x14ac:dyDescent="0.25">
      <c r="O21" s="79">
        <v>1.06</v>
      </c>
      <c r="P21" s="79">
        <f t="shared" si="0"/>
        <v>155.8518</v>
      </c>
    </row>
    <row r="22" spans="1:16" x14ac:dyDescent="0.25">
      <c r="O22" s="79">
        <v>1.05</v>
      </c>
      <c r="P22" s="79">
        <f t="shared" si="0"/>
        <v>154.38150000000002</v>
      </c>
    </row>
    <row r="23" spans="1:16" x14ac:dyDescent="0.25">
      <c r="O23" s="79">
        <v>1.04</v>
      </c>
      <c r="P23" s="79">
        <f t="shared" si="0"/>
        <v>152.91120000000001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151.4409</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149.97059999999999</v>
      </c>
    </row>
    <row r="26" spans="1:16" x14ac:dyDescent="0.25">
      <c r="B26" s="162">
        <v>43682</v>
      </c>
      <c r="C26" s="10">
        <v>25</v>
      </c>
      <c r="D26" s="39">
        <v>134.232</v>
      </c>
      <c r="E26" s="39">
        <v>144.53</v>
      </c>
      <c r="F26" s="39">
        <f t="shared" ref="F26" si="4">C26*(E26-D26)</f>
        <v>257.45000000000005</v>
      </c>
      <c r="G26" s="39">
        <f t="shared" ref="G26" si="5">D26*C26</f>
        <v>3355.8</v>
      </c>
      <c r="H26" s="177">
        <f t="shared" ref="H26" si="6">(E26-D26)/D26</f>
        <v>7.6717921211037626E-2</v>
      </c>
      <c r="I26" s="39"/>
      <c r="J26" s="39"/>
      <c r="K26" s="39"/>
      <c r="L26" s="39"/>
      <c r="O26" s="79">
        <v>1.01</v>
      </c>
      <c r="P26" s="79">
        <f t="shared" si="0"/>
        <v>148.50030000000001</v>
      </c>
    </row>
    <row r="27" spans="1:16" x14ac:dyDescent="0.25">
      <c r="B27" s="162"/>
      <c r="C27" s="10"/>
      <c r="D27" s="39"/>
      <c r="E27" s="39"/>
      <c r="F27" s="39"/>
      <c r="G27" s="39"/>
      <c r="H27" s="177"/>
      <c r="I27" s="39"/>
      <c r="J27" s="39"/>
      <c r="K27" s="39"/>
      <c r="L27" s="39"/>
      <c r="O27" s="79">
        <v>1</v>
      </c>
      <c r="P27" s="79">
        <f t="shared" si="0"/>
        <v>147.03</v>
      </c>
    </row>
    <row r="28" spans="1:16" x14ac:dyDescent="0.25">
      <c r="B28" s="162"/>
      <c r="C28" s="10"/>
      <c r="D28" s="39"/>
      <c r="E28" s="39"/>
      <c r="F28" s="39"/>
      <c r="G28" s="39"/>
      <c r="H28" s="177"/>
      <c r="I28" s="39"/>
      <c r="J28" s="39"/>
      <c r="K28" s="39"/>
      <c r="L28" s="39"/>
      <c r="O28" s="79">
        <v>0.99</v>
      </c>
      <c r="P28" s="79">
        <f t="shared" si="0"/>
        <v>145.55969999999999</v>
      </c>
    </row>
    <row r="29" spans="1:16" x14ac:dyDescent="0.25">
      <c r="B29" s="162"/>
      <c r="C29" s="10"/>
      <c r="D29" s="39"/>
      <c r="E29" s="39"/>
      <c r="F29" s="39"/>
      <c r="G29" s="39"/>
      <c r="H29" s="177"/>
      <c r="I29" s="39"/>
      <c r="J29" s="39"/>
      <c r="K29" s="39"/>
      <c r="L29" s="39"/>
      <c r="O29" s="79">
        <v>0.98</v>
      </c>
      <c r="P29" s="79">
        <f t="shared" si="0"/>
        <v>144.08940000000001</v>
      </c>
    </row>
    <row r="30" spans="1:16" x14ac:dyDescent="0.25">
      <c r="B30" s="162"/>
      <c r="C30" s="10"/>
      <c r="D30" s="39"/>
      <c r="E30" s="39"/>
      <c r="F30" s="39"/>
      <c r="G30" s="39"/>
      <c r="H30" s="177"/>
      <c r="I30" s="39"/>
      <c r="J30" s="39"/>
      <c r="K30" s="39"/>
      <c r="L30" s="39"/>
      <c r="O30" s="79">
        <v>0.97</v>
      </c>
      <c r="P30" s="79">
        <f t="shared" si="0"/>
        <v>142.6191</v>
      </c>
    </row>
    <row r="31" spans="1:16" x14ac:dyDescent="0.25">
      <c r="B31" s="162"/>
      <c r="C31" s="10"/>
      <c r="D31" s="39"/>
      <c r="E31" s="39"/>
      <c r="F31" s="39"/>
      <c r="G31" s="39"/>
      <c r="H31" s="177"/>
      <c r="I31" s="39"/>
      <c r="J31" s="39"/>
      <c r="K31" s="39"/>
      <c r="L31" s="39"/>
      <c r="O31" s="79">
        <v>0.96</v>
      </c>
      <c r="P31" s="79">
        <f t="shared" si="0"/>
        <v>141.14879999999999</v>
      </c>
    </row>
    <row r="32" spans="1:16" x14ac:dyDescent="0.25">
      <c r="B32" s="162"/>
      <c r="C32" s="10"/>
      <c r="D32" s="39"/>
      <c r="E32" s="39"/>
      <c r="F32" s="39"/>
      <c r="G32" s="39"/>
      <c r="H32" s="177"/>
      <c r="I32" s="39"/>
      <c r="J32" s="39"/>
      <c r="K32" s="39"/>
      <c r="L32" s="39"/>
      <c r="O32" s="79">
        <v>0.95</v>
      </c>
      <c r="P32" s="79">
        <f t="shared" si="0"/>
        <v>139.67849999999999</v>
      </c>
    </row>
    <row r="33" spans="2:17" x14ac:dyDescent="0.25">
      <c r="B33" s="162"/>
      <c r="C33" s="10"/>
      <c r="D33" s="39"/>
      <c r="E33" s="39"/>
      <c r="F33" s="39"/>
      <c r="G33" s="39"/>
      <c r="H33" s="177"/>
      <c r="I33" s="39"/>
      <c r="J33" s="39"/>
      <c r="K33" s="39"/>
      <c r="L33" s="39"/>
      <c r="O33" s="79">
        <v>0.94</v>
      </c>
      <c r="P33" s="79">
        <f t="shared" si="0"/>
        <v>138.20820000000001</v>
      </c>
    </row>
    <row r="34" spans="2:17" x14ac:dyDescent="0.25">
      <c r="B34" s="162"/>
      <c r="C34" s="10"/>
      <c r="D34" s="39"/>
      <c r="E34" s="39"/>
      <c r="F34" s="39"/>
      <c r="G34" s="39"/>
      <c r="H34" s="177"/>
      <c r="I34" s="39"/>
      <c r="J34" s="39"/>
      <c r="K34" s="39"/>
      <c r="L34" s="39"/>
      <c r="O34" s="79">
        <v>0.93</v>
      </c>
      <c r="P34" s="79">
        <f t="shared" si="0"/>
        <v>136.7379</v>
      </c>
    </row>
    <row r="35" spans="2:17" x14ac:dyDescent="0.25">
      <c r="B35" s="162"/>
      <c r="C35" s="10"/>
      <c r="D35" s="39"/>
      <c r="E35" s="39"/>
      <c r="F35" s="39"/>
      <c r="G35" s="39"/>
      <c r="H35" s="177"/>
      <c r="I35" s="39"/>
      <c r="J35" s="39"/>
      <c r="K35" s="39"/>
      <c r="L35" s="39"/>
      <c r="O35" s="79">
        <v>0.92</v>
      </c>
      <c r="P35" s="79">
        <f t="shared" si="0"/>
        <v>135.26760000000002</v>
      </c>
    </row>
    <row r="36" spans="2:17" x14ac:dyDescent="0.25">
      <c r="B36" s="162"/>
      <c r="C36" s="10"/>
      <c r="D36" s="39"/>
      <c r="E36" s="39"/>
      <c r="F36" s="39"/>
      <c r="G36" s="39"/>
      <c r="H36" s="177"/>
      <c r="I36" s="39"/>
      <c r="J36" s="39"/>
      <c r="K36" s="39"/>
      <c r="L36" s="39"/>
      <c r="O36" s="79">
        <v>0.91</v>
      </c>
      <c r="P36" s="79">
        <f t="shared" si="0"/>
        <v>133.79730000000001</v>
      </c>
    </row>
    <row r="37" spans="2:17" x14ac:dyDescent="0.25">
      <c r="B37" s="162"/>
      <c r="C37" s="10"/>
      <c r="D37" s="39"/>
      <c r="E37" s="39"/>
      <c r="F37" s="39"/>
      <c r="G37" s="39"/>
      <c r="H37" s="177"/>
      <c r="I37" s="39"/>
      <c r="J37" s="39"/>
      <c r="K37" s="39"/>
      <c r="L37" s="39"/>
      <c r="O37" s="79">
        <v>0.9</v>
      </c>
      <c r="P37" s="79">
        <f t="shared" si="0"/>
        <v>132.327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796" priority="37">
      <formula>F47&gt;0</formula>
    </cfRule>
    <cfRule type="expression" dxfId="2795" priority="38">
      <formula>F47&lt;0</formula>
    </cfRule>
  </conditionalFormatting>
  <conditionalFormatting sqref="Q7">
    <cfRule type="expression" dxfId="2794" priority="35">
      <formula>Q7&gt;0</formula>
    </cfRule>
    <cfRule type="expression" dxfId="2793" priority="36">
      <formula>Q7&lt;0</formula>
    </cfRule>
  </conditionalFormatting>
  <conditionalFormatting sqref="Q8">
    <cfRule type="expression" dxfId="2792" priority="33">
      <formula>Q8&gt;0</formula>
    </cfRule>
    <cfRule type="expression" dxfId="2791" priority="34">
      <formula>Q8&lt;0</formula>
    </cfRule>
  </conditionalFormatting>
  <conditionalFormatting sqref="F30:F46">
    <cfRule type="expression" dxfId="2790" priority="31">
      <formula>F30&gt;0</formula>
    </cfRule>
    <cfRule type="expression" dxfId="2789" priority="32">
      <formula>F30&lt;0</formula>
    </cfRule>
  </conditionalFormatting>
  <conditionalFormatting sqref="H30:H46">
    <cfRule type="expression" dxfId="2788" priority="29">
      <formula>H30&gt;0</formula>
    </cfRule>
    <cfRule type="expression" dxfId="2787" priority="30">
      <formula>H30&lt;0</formula>
    </cfRule>
  </conditionalFormatting>
  <conditionalFormatting sqref="Q10">
    <cfRule type="expression" dxfId="2786" priority="27">
      <formula>Q10&gt;0</formula>
    </cfRule>
    <cfRule type="expression" dxfId="2785" priority="28">
      <formula>Q10&lt;0</formula>
    </cfRule>
  </conditionalFormatting>
  <conditionalFormatting sqref="J25:J38">
    <cfRule type="expression" dxfId="2784" priority="25">
      <formula>J25&gt;0</formula>
    </cfRule>
    <cfRule type="expression" dxfId="2783" priority="26">
      <formula>J25&lt;0</formula>
    </cfRule>
  </conditionalFormatting>
  <conditionalFormatting sqref="K25:K38">
    <cfRule type="expression" dxfId="2782" priority="23">
      <formula>K25&gt;0</formula>
    </cfRule>
    <cfRule type="expression" dxfId="2781" priority="24">
      <formula>K25&lt;0</formula>
    </cfRule>
  </conditionalFormatting>
  <conditionalFormatting sqref="L25 L38">
    <cfRule type="expression" dxfId="2780" priority="21">
      <formula>L25&gt;0</formula>
    </cfRule>
    <cfRule type="expression" dxfId="2779" priority="22">
      <formula>L25&lt;0</formula>
    </cfRule>
  </conditionalFormatting>
  <conditionalFormatting sqref="F89:F110">
    <cfRule type="expression" dxfId="2778" priority="19">
      <formula>F89&gt;0</formula>
    </cfRule>
    <cfRule type="expression" dxfId="2777" priority="20">
      <formula>F89&lt;0</formula>
    </cfRule>
  </conditionalFormatting>
  <conditionalFormatting sqref="H89:H110">
    <cfRule type="expression" dxfId="2776" priority="17">
      <formula>H89&gt;0</formula>
    </cfRule>
    <cfRule type="expression" dxfId="2775" priority="18">
      <formula>H89&lt;0</formula>
    </cfRule>
  </conditionalFormatting>
  <conditionalFormatting sqref="J89:J102">
    <cfRule type="expression" dxfId="2774" priority="15">
      <formula>J89&gt;0</formula>
    </cfRule>
    <cfRule type="expression" dxfId="2773" priority="16">
      <formula>J89&lt;0</formula>
    </cfRule>
  </conditionalFormatting>
  <conditionalFormatting sqref="K89:K102">
    <cfRule type="expression" dxfId="2772" priority="13">
      <formula>K89&gt;0</formula>
    </cfRule>
    <cfRule type="expression" dxfId="2771" priority="14">
      <formula>K89&lt;0</formula>
    </cfRule>
  </conditionalFormatting>
  <conditionalFormatting sqref="L89:L102">
    <cfRule type="expression" dxfId="2770" priority="11">
      <formula>L89&gt;0</formula>
    </cfRule>
    <cfRule type="expression" dxfId="2769" priority="12">
      <formula>L89&lt;0</formula>
    </cfRule>
  </conditionalFormatting>
  <conditionalFormatting sqref="F29">
    <cfRule type="expression" dxfId="2768" priority="9">
      <formula>F29&gt;0</formula>
    </cfRule>
    <cfRule type="expression" dxfId="2767" priority="10">
      <formula>F29&lt;0</formula>
    </cfRule>
  </conditionalFormatting>
  <conditionalFormatting sqref="H29 H27">
    <cfRule type="expression" dxfId="2766" priority="7">
      <formula>H27&gt;0</formula>
    </cfRule>
    <cfRule type="expression" dxfId="2765" priority="8">
      <formula>H27&lt;0</formula>
    </cfRule>
  </conditionalFormatting>
  <conditionalFormatting sqref="F27:F28">
    <cfRule type="expression" dxfId="2764" priority="5">
      <formula>F27&gt;0</formula>
    </cfRule>
    <cfRule type="expression" dxfId="2763" priority="6">
      <formula>F27&lt;0</formula>
    </cfRule>
  </conditionalFormatting>
  <conditionalFormatting sqref="H28">
    <cfRule type="expression" dxfId="2762" priority="3">
      <formula>H28&gt;0</formula>
    </cfRule>
    <cfRule type="expression" dxfId="2761" priority="4">
      <formula>H28&lt;0</formula>
    </cfRule>
  </conditionalFormatting>
  <conditionalFormatting sqref="F25:F26 H25:H26">
    <cfRule type="expression" dxfId="2760" priority="1">
      <formula>F25&gt;0</formula>
    </cfRule>
    <cfRule type="expression" dxfId="2759" priority="2">
      <formula>F25&lt;0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58" priority="43">
      <formula>F54&gt;0</formula>
    </cfRule>
    <cfRule type="expression" dxfId="2757" priority="44">
      <formula>F54&lt;0</formula>
    </cfRule>
  </conditionalFormatting>
  <conditionalFormatting sqref="Q7">
    <cfRule type="expression" dxfId="2756" priority="41">
      <formula>Q7&gt;0</formula>
    </cfRule>
    <cfRule type="expression" dxfId="2755" priority="42">
      <formula>Q7&lt;0</formula>
    </cfRule>
  </conditionalFormatting>
  <conditionalFormatting sqref="Q8">
    <cfRule type="expression" dxfId="2754" priority="39">
      <formula>Q8&gt;0</formula>
    </cfRule>
    <cfRule type="expression" dxfId="2753" priority="40">
      <formula>Q8&lt;0</formula>
    </cfRule>
  </conditionalFormatting>
  <conditionalFormatting sqref="F33:F36 F38:F53">
    <cfRule type="expression" dxfId="2752" priority="37">
      <formula>F33&gt;0</formula>
    </cfRule>
    <cfRule type="expression" dxfId="2751" priority="38">
      <formula>F33&lt;0</formula>
    </cfRule>
  </conditionalFormatting>
  <conditionalFormatting sqref="H33:H36 H38:H53">
    <cfRule type="expression" dxfId="2750" priority="35">
      <formula>H33&gt;0</formula>
    </cfRule>
    <cfRule type="expression" dxfId="2749" priority="36">
      <formula>H33&lt;0</formula>
    </cfRule>
  </conditionalFormatting>
  <conditionalFormatting sqref="Q10">
    <cfRule type="expression" dxfId="2748" priority="33">
      <formula>Q10&gt;0</formula>
    </cfRule>
    <cfRule type="expression" dxfId="2747" priority="34">
      <formula>Q10&lt;0</formula>
    </cfRule>
  </conditionalFormatting>
  <conditionalFormatting sqref="J25:J37">
    <cfRule type="expression" dxfId="2746" priority="31">
      <formula>J25&gt;0</formula>
    </cfRule>
    <cfRule type="expression" dxfId="2745" priority="32">
      <formula>J25&lt;0</formula>
    </cfRule>
  </conditionalFormatting>
  <conditionalFormatting sqref="K25:K38">
    <cfRule type="expression" dxfId="2744" priority="29">
      <formula>K25&gt;0</formula>
    </cfRule>
    <cfRule type="expression" dxfId="2743" priority="30">
      <formula>K25&lt;0</formula>
    </cfRule>
  </conditionalFormatting>
  <conditionalFormatting sqref="L25">
    <cfRule type="expression" dxfId="2742" priority="27">
      <formula>L25&gt;0</formula>
    </cfRule>
    <cfRule type="expression" dxfId="2741" priority="28">
      <formula>L25&lt;0</formula>
    </cfRule>
  </conditionalFormatting>
  <conditionalFormatting sqref="F89:F110">
    <cfRule type="expression" dxfId="2740" priority="25">
      <formula>F89&gt;0</formula>
    </cfRule>
    <cfRule type="expression" dxfId="2739" priority="26">
      <formula>F89&lt;0</formula>
    </cfRule>
  </conditionalFormatting>
  <conditionalFormatting sqref="H89:H110">
    <cfRule type="expression" dxfId="2738" priority="23">
      <formula>H89&gt;0</formula>
    </cfRule>
    <cfRule type="expression" dxfId="2737" priority="24">
      <formula>H89&lt;0</formula>
    </cfRule>
  </conditionalFormatting>
  <conditionalFormatting sqref="J89:J102">
    <cfRule type="expression" dxfId="2736" priority="21">
      <formula>J89&gt;0</formula>
    </cfRule>
    <cfRule type="expression" dxfId="2735" priority="22">
      <formula>J89&lt;0</formula>
    </cfRule>
  </conditionalFormatting>
  <conditionalFormatting sqref="K89:K102">
    <cfRule type="expression" dxfId="2734" priority="19">
      <formula>K89&gt;0</formula>
    </cfRule>
    <cfRule type="expression" dxfId="2733" priority="20">
      <formula>K89&lt;0</formula>
    </cfRule>
  </conditionalFormatting>
  <conditionalFormatting sqref="L89:L102">
    <cfRule type="expression" dxfId="2732" priority="17">
      <formula>L89&gt;0</formula>
    </cfRule>
    <cfRule type="expression" dxfId="2731" priority="18">
      <formula>L89&lt;0</formula>
    </cfRule>
  </conditionalFormatting>
  <conditionalFormatting sqref="F29:F32">
    <cfRule type="expression" dxfId="2730" priority="15">
      <formula>F29&gt;0</formula>
    </cfRule>
    <cfRule type="expression" dxfId="2729" priority="16">
      <formula>F29&lt;0</formula>
    </cfRule>
  </conditionalFormatting>
  <conditionalFormatting sqref="H29:H32">
    <cfRule type="expression" dxfId="2728" priority="13">
      <formula>H29&gt;0</formula>
    </cfRule>
    <cfRule type="expression" dxfId="2727" priority="14">
      <formula>H29&lt;0</formula>
    </cfRule>
  </conditionalFormatting>
  <conditionalFormatting sqref="F25:F28">
    <cfRule type="expression" dxfId="2726" priority="11">
      <formula>F25&gt;0</formula>
    </cfRule>
    <cfRule type="expression" dxfId="2725" priority="12">
      <formula>F25&lt;0</formula>
    </cfRule>
  </conditionalFormatting>
  <conditionalFormatting sqref="H25:H28">
    <cfRule type="expression" dxfId="2724" priority="9">
      <formula>H25&gt;0</formula>
    </cfRule>
    <cfRule type="expression" dxfId="2723" priority="10">
      <formula>H25&lt;0</formula>
    </cfRule>
  </conditionalFormatting>
  <conditionalFormatting sqref="F37">
    <cfRule type="expression" dxfId="2722" priority="7">
      <formula>F37&gt;0</formula>
    </cfRule>
    <cfRule type="expression" dxfId="2721" priority="8">
      <formula>F37&lt;0</formula>
    </cfRule>
  </conditionalFormatting>
  <conditionalFormatting sqref="H37">
    <cfRule type="expression" dxfId="2720" priority="5">
      <formula>H37&gt;0</formula>
    </cfRule>
    <cfRule type="expression" dxfId="2719" priority="6">
      <formula>H37&lt;0</formula>
    </cfRule>
  </conditionalFormatting>
  <conditionalFormatting sqref="J49">
    <cfRule type="expression" dxfId="2718" priority="3">
      <formula>J49&gt;0</formula>
    </cfRule>
    <cfRule type="expression" dxfId="2717" priority="4">
      <formula>J49&lt;0</formula>
    </cfRule>
  </conditionalFormatting>
  <conditionalFormatting sqref="J38:J48">
    <cfRule type="expression" dxfId="2716" priority="1">
      <formula>J38&gt;0</formula>
    </cfRule>
    <cfRule type="expression" dxfId="2715"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99">
        <v>43679</v>
      </c>
      <c r="C2" s="4">
        <v>40</v>
      </c>
      <c r="D2" s="3">
        <v>118.68</v>
      </c>
      <c r="E2" s="3">
        <v>0</v>
      </c>
      <c r="F2" s="3">
        <f>C2*D2+E2</f>
        <v>4747.2000000000007</v>
      </c>
      <c r="G2" s="402"/>
      <c r="H2" s="4"/>
      <c r="I2" s="3"/>
      <c r="J2" s="3"/>
      <c r="K2" s="3"/>
      <c r="L2" s="70"/>
      <c r="M2" s="3"/>
      <c r="O2" s="11" t="s">
        <v>57</v>
      </c>
      <c r="Q2">
        <f>C18-H18</f>
        <v>40</v>
      </c>
      <c r="T2" s="1"/>
      <c r="U2" t="s">
        <v>1276</v>
      </c>
    </row>
    <row r="3" spans="1:21" x14ac:dyDescent="0.25">
      <c r="A3" s="22" t="s">
        <v>71</v>
      </c>
      <c r="B3" s="70"/>
      <c r="C3" s="4"/>
      <c r="D3" s="3"/>
      <c r="E3" s="3"/>
      <c r="F3" s="3"/>
      <c r="G3" s="70"/>
      <c r="H3" s="159"/>
      <c r="I3" s="3"/>
      <c r="J3" s="3"/>
      <c r="K3" s="3"/>
      <c r="L3" s="4"/>
      <c r="M3" s="4"/>
      <c r="O3" s="11" t="s">
        <v>58</v>
      </c>
      <c r="Q3" s="176">
        <f>IF(Q2=0, Q4, (F18-K18-M18)/Q2)</f>
        <v>118.68000000000002</v>
      </c>
      <c r="T3" s="1"/>
      <c r="U3" s="22"/>
    </row>
    <row r="4" spans="1:21" x14ac:dyDescent="0.25">
      <c r="G4" s="70"/>
      <c r="H4" s="159"/>
      <c r="I4" s="3"/>
      <c r="J4" s="3"/>
      <c r="K4" s="3"/>
      <c r="L4" s="4"/>
      <c r="M4" s="4"/>
      <c r="O4" s="11" t="s">
        <v>66</v>
      </c>
      <c r="Q4" s="53">
        <v>117.92</v>
      </c>
      <c r="R4" s="420">
        <v>-2.4299999999999999E-2</v>
      </c>
      <c r="T4" s="688"/>
      <c r="U4" s="30"/>
    </row>
    <row r="5" spans="1:21" x14ac:dyDescent="0.25">
      <c r="B5" s="70"/>
      <c r="C5" s="4"/>
      <c r="D5" s="3"/>
      <c r="E5" s="3"/>
      <c r="F5" s="3"/>
      <c r="G5" s="4"/>
      <c r="H5" s="159"/>
      <c r="I5" s="3"/>
      <c r="J5" s="3"/>
      <c r="K5" s="3"/>
      <c r="L5" s="4"/>
      <c r="M5" s="4"/>
      <c r="O5" s="11" t="s">
        <v>67</v>
      </c>
      <c r="Q5" s="3">
        <f>Q4*Q2</f>
        <v>4716.8</v>
      </c>
      <c r="T5" s="1"/>
    </row>
    <row r="6" spans="1:21" x14ac:dyDescent="0.25">
      <c r="B6" s="70"/>
      <c r="C6" s="4"/>
      <c r="D6" s="3"/>
      <c r="E6" s="3"/>
      <c r="F6" s="3"/>
      <c r="G6" s="4"/>
      <c r="H6" s="159"/>
      <c r="I6" s="3"/>
      <c r="J6" s="3"/>
      <c r="K6" s="3"/>
      <c r="L6" s="4"/>
      <c r="M6" s="4"/>
      <c r="O6" s="11" t="s">
        <v>64</v>
      </c>
      <c r="Q6" s="2">
        <f>Q3*Q2</f>
        <v>4747.2000000000007</v>
      </c>
    </row>
    <row r="7" spans="1:21" x14ac:dyDescent="0.25">
      <c r="B7" s="70"/>
      <c r="C7" s="4"/>
      <c r="D7" s="3"/>
      <c r="E7" s="3"/>
      <c r="F7" s="3"/>
      <c r="G7" s="4"/>
      <c r="H7" s="159"/>
      <c r="I7" s="3"/>
      <c r="J7" s="3"/>
      <c r="K7" s="3"/>
      <c r="L7" s="4"/>
      <c r="M7" s="4"/>
      <c r="O7" s="11" t="s">
        <v>177</v>
      </c>
      <c r="Q7" s="2">
        <f>Q10+Q8</f>
        <v>1117.4299999999994</v>
      </c>
      <c r="R7" s="29">
        <v>43710</v>
      </c>
    </row>
    <row r="8" spans="1:21" x14ac:dyDescent="0.25">
      <c r="B8" s="70"/>
      <c r="C8" s="4"/>
      <c r="D8" s="3"/>
      <c r="E8" s="3"/>
      <c r="F8" s="3"/>
      <c r="G8" s="4"/>
      <c r="H8" s="159"/>
      <c r="I8" s="3"/>
      <c r="J8" s="3"/>
      <c r="K8" s="3"/>
      <c r="L8" s="4"/>
      <c r="M8" s="4"/>
      <c r="O8" s="11" t="s">
        <v>179</v>
      </c>
      <c r="P8" s="33"/>
      <c r="Q8" s="2">
        <f>K18+M18-F18+Q2*Q4</f>
        <v>-30.400000000000546</v>
      </c>
      <c r="T8" s="1"/>
    </row>
    <row r="9" spans="1:21" x14ac:dyDescent="0.25">
      <c r="B9" s="4"/>
      <c r="C9" s="4"/>
      <c r="D9" s="3"/>
      <c r="E9" s="3"/>
      <c r="F9" s="3"/>
      <c r="G9" s="4"/>
      <c r="H9" s="159"/>
      <c r="I9" s="3"/>
      <c r="J9" s="3"/>
      <c r="K9" s="3"/>
      <c r="L9" s="4"/>
      <c r="M9" s="4"/>
      <c r="O9" s="11" t="s">
        <v>204</v>
      </c>
      <c r="Q9" s="132">
        <f>IF(Q2=0, 0, Q8/Q6)</f>
        <v>-6.403774856757782E-3</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9.7964721845318851E-3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129.71200000000002</v>
      </c>
    </row>
    <row r="18" spans="1:16" x14ac:dyDescent="0.25">
      <c r="A18" s="31" t="s">
        <v>81</v>
      </c>
      <c r="B18" s="14"/>
      <c r="C18" s="14">
        <f>SUM(C2:C8)</f>
        <v>40</v>
      </c>
      <c r="D18" s="18"/>
      <c r="E18" s="18"/>
      <c r="F18" s="18">
        <f>SUM(F2:F8)</f>
        <v>4747.2000000000007</v>
      </c>
      <c r="G18" s="14"/>
      <c r="H18" s="69">
        <f>SUM(H2:H5)</f>
        <v>0</v>
      </c>
      <c r="I18" s="18"/>
      <c r="J18" s="18"/>
      <c r="K18" s="18">
        <f>SUM(K2:K5)</f>
        <v>0</v>
      </c>
      <c r="L18" s="14"/>
      <c r="M18" s="18">
        <f>SUM(M2:M10)</f>
        <v>0</v>
      </c>
      <c r="O18" s="79">
        <v>1.0900000000000001</v>
      </c>
      <c r="P18" s="79">
        <f t="shared" ref="P18:P37" si="0">O18*$Q$4</f>
        <v>128.53280000000001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127.35360000000001</v>
      </c>
    </row>
    <row r="20" spans="1:16" x14ac:dyDescent="0.25">
      <c r="O20" s="79">
        <v>1.07</v>
      </c>
      <c r="P20" s="79">
        <f t="shared" si="0"/>
        <v>126.17440000000001</v>
      </c>
    </row>
    <row r="21" spans="1:16" x14ac:dyDescent="0.25">
      <c r="O21" s="79">
        <v>1.06</v>
      </c>
      <c r="P21" s="79">
        <f t="shared" si="0"/>
        <v>124.99520000000001</v>
      </c>
    </row>
    <row r="22" spans="1:16" x14ac:dyDescent="0.25">
      <c r="O22" s="79">
        <v>1.05</v>
      </c>
      <c r="P22" s="79">
        <f t="shared" si="0"/>
        <v>123.816</v>
      </c>
    </row>
    <row r="23" spans="1:16" x14ac:dyDescent="0.25">
      <c r="O23" s="79">
        <v>1.04</v>
      </c>
      <c r="P23" s="79">
        <f t="shared" si="0"/>
        <v>122.63680000000001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121.4576</v>
      </c>
    </row>
    <row r="25" spans="1:16" x14ac:dyDescent="0.25">
      <c r="B25" s="162">
        <v>43440</v>
      </c>
      <c r="C25" s="10">
        <v>50</v>
      </c>
      <c r="D25" s="39">
        <v>129</v>
      </c>
      <c r="E25" s="39">
        <v>131.38</v>
      </c>
      <c r="F25" s="39">
        <f t="shared" ref="F25:F30" si="1">C25*(E25-D25)</f>
        <v>118.99999999999977</v>
      </c>
      <c r="G25" s="39">
        <f t="shared" ref="G25:G30" si="2">D25*C25</f>
        <v>6450</v>
      </c>
      <c r="H25" s="177">
        <f t="shared" ref="H25:H30" si="3">(E25-D25)/D25</f>
        <v>1.8449612403100741E-2</v>
      </c>
      <c r="I25" s="39"/>
      <c r="J25" s="39"/>
      <c r="K25" s="39"/>
      <c r="L25" s="39"/>
      <c r="O25" s="79">
        <v>1.02</v>
      </c>
      <c r="P25" s="79">
        <f t="shared" si="0"/>
        <v>120.2784</v>
      </c>
    </row>
    <row r="26" spans="1:16" x14ac:dyDescent="0.25">
      <c r="B26" s="162">
        <v>43468</v>
      </c>
      <c r="C26" s="7">
        <v>100</v>
      </c>
      <c r="D26" s="43">
        <v>118.9</v>
      </c>
      <c r="E26" s="39">
        <v>108.6</v>
      </c>
      <c r="F26" s="39">
        <f t="shared" si="1"/>
        <v>-1030.0000000000011</v>
      </c>
      <c r="G26" s="39">
        <f t="shared" si="2"/>
        <v>11890</v>
      </c>
      <c r="H26" s="177">
        <f t="shared" si="3"/>
        <v>-8.662741799831801E-2</v>
      </c>
      <c r="I26" s="39"/>
      <c r="J26" s="39"/>
      <c r="K26" s="39"/>
      <c r="L26" s="39"/>
      <c r="O26" s="79">
        <v>1.01</v>
      </c>
      <c r="P26" s="79">
        <f t="shared" si="0"/>
        <v>119.0992</v>
      </c>
    </row>
    <row r="27" spans="1:16" x14ac:dyDescent="0.25">
      <c r="B27" s="162">
        <v>43469</v>
      </c>
      <c r="C27" s="10">
        <v>50</v>
      </c>
      <c r="D27" s="39">
        <v>125.92140000000001</v>
      </c>
      <c r="E27" s="39">
        <v>114.72</v>
      </c>
      <c r="F27" s="39">
        <f t="shared" si="1"/>
        <v>-560.07000000000039</v>
      </c>
      <c r="G27" s="39">
        <f t="shared" si="2"/>
        <v>6296.0700000000006</v>
      </c>
      <c r="H27" s="177">
        <f t="shared" si="3"/>
        <v>-8.8955491282657326E-2</v>
      </c>
      <c r="I27" s="39"/>
      <c r="J27" s="39"/>
      <c r="K27" s="39"/>
      <c r="L27" s="39"/>
      <c r="O27" s="79">
        <v>1</v>
      </c>
      <c r="P27" s="79">
        <f t="shared" si="0"/>
        <v>117.92</v>
      </c>
    </row>
    <row r="28" spans="1:16" x14ac:dyDescent="0.25">
      <c r="B28" s="162">
        <v>43492</v>
      </c>
      <c r="C28" s="10">
        <v>50</v>
      </c>
      <c r="D28" s="39">
        <v>125.92</v>
      </c>
      <c r="E28" s="39">
        <v>135.30000000000001</v>
      </c>
      <c r="F28" s="39">
        <f t="shared" si="1"/>
        <v>469.00000000000045</v>
      </c>
      <c r="G28" s="39">
        <f t="shared" si="2"/>
        <v>6296</v>
      </c>
      <c r="H28" s="177">
        <f t="shared" si="3"/>
        <v>7.4491740787801852E-2</v>
      </c>
      <c r="I28" s="39"/>
      <c r="J28" s="39"/>
      <c r="K28" s="39"/>
      <c r="L28" s="39"/>
      <c r="O28" s="79">
        <v>0.99</v>
      </c>
      <c r="P28" s="79">
        <f t="shared" si="0"/>
        <v>116.74080000000001</v>
      </c>
    </row>
    <row r="29" spans="1:16" x14ac:dyDescent="0.25">
      <c r="B29" s="162">
        <v>43508</v>
      </c>
      <c r="C29" s="10">
        <v>0</v>
      </c>
      <c r="D29" s="39">
        <v>125.92</v>
      </c>
      <c r="E29" s="39">
        <v>147.15</v>
      </c>
      <c r="F29" s="39">
        <f t="shared" si="1"/>
        <v>0</v>
      </c>
      <c r="G29" s="39">
        <f t="shared" si="2"/>
        <v>0</v>
      </c>
      <c r="H29" s="177">
        <f t="shared" si="3"/>
        <v>0.16859911054637869</v>
      </c>
      <c r="I29" s="39"/>
      <c r="J29" s="768">
        <v>1147.83</v>
      </c>
      <c r="K29" s="39"/>
      <c r="L29" s="39"/>
      <c r="O29" s="79">
        <v>0.98</v>
      </c>
      <c r="P29" s="79">
        <f t="shared" si="0"/>
        <v>115.5616</v>
      </c>
    </row>
    <row r="30" spans="1:16" x14ac:dyDescent="0.25">
      <c r="B30" s="162">
        <v>43679</v>
      </c>
      <c r="C30" s="10">
        <v>40</v>
      </c>
      <c r="D30" s="39">
        <v>89.984300000000005</v>
      </c>
      <c r="E30" s="39">
        <v>118.5</v>
      </c>
      <c r="F30" s="39">
        <f t="shared" si="1"/>
        <v>1140.6279999999997</v>
      </c>
      <c r="G30" s="39">
        <f t="shared" si="2"/>
        <v>3599.3720000000003</v>
      </c>
      <c r="H30" s="177">
        <f t="shared" si="3"/>
        <v>0.31689639192614705</v>
      </c>
      <c r="I30" s="39"/>
      <c r="J30" s="768"/>
      <c r="K30" s="39"/>
      <c r="L30" s="39"/>
      <c r="O30" s="79">
        <v>0.97</v>
      </c>
      <c r="P30" s="79">
        <f t="shared" si="0"/>
        <v>114.3824</v>
      </c>
    </row>
    <row r="31" spans="1:16" x14ac:dyDescent="0.25">
      <c r="B31" s="162"/>
      <c r="C31" s="10"/>
      <c r="D31" s="39"/>
      <c r="E31" s="39"/>
      <c r="F31" s="39"/>
      <c r="G31" s="39"/>
      <c r="H31" s="177"/>
      <c r="I31" s="39"/>
      <c r="J31" s="39"/>
      <c r="K31" s="39"/>
      <c r="L31" s="39"/>
      <c r="O31" s="79">
        <v>0.96</v>
      </c>
      <c r="P31" s="79">
        <f t="shared" si="0"/>
        <v>113.2032</v>
      </c>
    </row>
    <row r="32" spans="1:16" x14ac:dyDescent="0.25">
      <c r="B32" s="162">
        <v>43689</v>
      </c>
      <c r="C32" s="10">
        <v>40</v>
      </c>
      <c r="D32" s="39">
        <v>118.68</v>
      </c>
      <c r="E32" s="39">
        <v>118.62</v>
      </c>
      <c r="F32" s="39">
        <f t="shared" ref="F32" si="4">C32*(E32-D32)</f>
        <v>-2.4000000000000909</v>
      </c>
      <c r="G32" s="39">
        <f t="shared" ref="G32" si="5">D32*C32</f>
        <v>4747.2000000000007</v>
      </c>
      <c r="H32" s="177">
        <f t="shared" ref="H32" si="6">(E32-D32)/D32</f>
        <v>-5.0556117290194024E-4</v>
      </c>
      <c r="I32" s="39"/>
      <c r="J32" s="39">
        <f>$M$66+F32</f>
        <v>1145.4299999999998</v>
      </c>
      <c r="K32" s="39"/>
      <c r="L32" s="39"/>
      <c r="O32" s="79">
        <v>0.95</v>
      </c>
      <c r="P32" s="79">
        <f t="shared" si="0"/>
        <v>112.024</v>
      </c>
    </row>
    <row r="33" spans="2:17" x14ac:dyDescent="0.25">
      <c r="B33" s="162"/>
      <c r="C33" s="10"/>
      <c r="D33" s="39"/>
      <c r="E33" s="39"/>
      <c r="F33" s="39"/>
      <c r="G33" s="39"/>
      <c r="H33" s="177"/>
      <c r="I33" s="39"/>
      <c r="J33" s="39"/>
      <c r="K33" s="39"/>
      <c r="L33" s="39"/>
      <c r="O33" s="79">
        <v>0.94</v>
      </c>
      <c r="P33" s="79">
        <f t="shared" si="0"/>
        <v>110.84479999999999</v>
      </c>
    </row>
    <row r="34" spans="2:17" x14ac:dyDescent="0.25">
      <c r="B34" s="162"/>
      <c r="C34" s="10"/>
      <c r="D34" s="39"/>
      <c r="E34" s="39"/>
      <c r="F34" s="39"/>
      <c r="G34" s="39"/>
      <c r="H34" s="177"/>
      <c r="I34" s="39"/>
      <c r="J34" s="39"/>
      <c r="K34" s="39"/>
      <c r="L34" s="39"/>
      <c r="O34" s="79">
        <v>0.93</v>
      </c>
      <c r="P34" s="79">
        <f t="shared" si="0"/>
        <v>109.66560000000001</v>
      </c>
    </row>
    <row r="35" spans="2:17" x14ac:dyDescent="0.25">
      <c r="B35" s="162"/>
      <c r="C35" s="10"/>
      <c r="D35" s="39"/>
      <c r="E35" s="39"/>
      <c r="F35" s="39"/>
      <c r="G35" s="39"/>
      <c r="H35" s="177"/>
      <c r="I35" s="39"/>
      <c r="J35" s="39"/>
      <c r="K35" s="39"/>
      <c r="L35" s="39"/>
      <c r="O35" s="79">
        <v>0.92</v>
      </c>
      <c r="P35" s="79">
        <f t="shared" si="0"/>
        <v>108.4864</v>
      </c>
    </row>
    <row r="36" spans="2:17" x14ac:dyDescent="0.25">
      <c r="B36" s="162"/>
      <c r="C36" s="10"/>
      <c r="D36" s="39"/>
      <c r="E36" s="39"/>
      <c r="F36" s="39"/>
      <c r="G36" s="39"/>
      <c r="H36" s="177"/>
      <c r="I36" s="39"/>
      <c r="J36" s="39"/>
      <c r="K36" s="39"/>
      <c r="L36" s="39"/>
      <c r="O36" s="79">
        <v>0.91</v>
      </c>
      <c r="P36" s="79">
        <f t="shared" si="0"/>
        <v>107.30720000000001</v>
      </c>
    </row>
    <row r="37" spans="2:17" x14ac:dyDescent="0.25">
      <c r="B37" s="162"/>
      <c r="C37" s="10"/>
      <c r="D37" s="39"/>
      <c r="E37" s="39"/>
      <c r="F37" s="39"/>
      <c r="G37" s="39"/>
      <c r="H37" s="177"/>
      <c r="I37" s="39"/>
      <c r="J37" s="39"/>
      <c r="K37" s="39"/>
      <c r="L37" s="39"/>
      <c r="O37" s="79">
        <v>0.9</v>
      </c>
      <c r="P37" s="79">
        <f t="shared" si="0"/>
        <v>106.128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714" priority="39">
      <formula>F47&gt;0</formula>
    </cfRule>
    <cfRule type="expression" dxfId="2713" priority="40">
      <formula>F47&lt;0</formula>
    </cfRule>
  </conditionalFormatting>
  <conditionalFormatting sqref="Q7">
    <cfRule type="expression" dxfId="2712" priority="37">
      <formula>Q7&gt;0</formula>
    </cfRule>
    <cfRule type="expression" dxfId="2711" priority="38">
      <formula>Q7&lt;0</formula>
    </cfRule>
  </conditionalFormatting>
  <conditionalFormatting sqref="Q8">
    <cfRule type="expression" dxfId="2710" priority="35">
      <formula>Q8&gt;0</formula>
    </cfRule>
    <cfRule type="expression" dxfId="2709" priority="36">
      <formula>Q8&lt;0</formula>
    </cfRule>
  </conditionalFormatting>
  <conditionalFormatting sqref="F30:F31 F33:F46">
    <cfRule type="expression" dxfId="2708" priority="33">
      <formula>F30&gt;0</formula>
    </cfRule>
    <cfRule type="expression" dxfId="2707" priority="34">
      <formula>F30&lt;0</formula>
    </cfRule>
  </conditionalFormatting>
  <conditionalFormatting sqref="H30:H31 H33:H46">
    <cfRule type="expression" dxfId="2706" priority="31">
      <formula>H30&gt;0</formula>
    </cfRule>
    <cfRule type="expression" dxfId="2705" priority="32">
      <formula>H30&lt;0</formula>
    </cfRule>
  </conditionalFormatting>
  <conditionalFormatting sqref="Q10">
    <cfRule type="expression" dxfId="2704" priority="29">
      <formula>Q10&gt;0</formula>
    </cfRule>
    <cfRule type="expression" dxfId="2703" priority="30">
      <formula>Q10&lt;0</formula>
    </cfRule>
  </conditionalFormatting>
  <conditionalFormatting sqref="J25:J38">
    <cfRule type="expression" dxfId="2702" priority="27">
      <formula>J25&gt;0</formula>
    </cfRule>
    <cfRule type="expression" dxfId="2701" priority="28">
      <formula>J25&lt;0</formula>
    </cfRule>
  </conditionalFormatting>
  <conditionalFormatting sqref="K25:K38">
    <cfRule type="expression" dxfId="2700" priority="25">
      <formula>K25&gt;0</formula>
    </cfRule>
    <cfRule type="expression" dxfId="2699" priority="26">
      <formula>K25&lt;0</formula>
    </cfRule>
  </conditionalFormatting>
  <conditionalFormatting sqref="L25 L38">
    <cfRule type="expression" dxfId="2698" priority="23">
      <formula>L25&gt;0</formula>
    </cfRule>
    <cfRule type="expression" dxfId="2697" priority="24">
      <formula>L25&lt;0</formula>
    </cfRule>
  </conditionalFormatting>
  <conditionalFormatting sqref="F89:F110">
    <cfRule type="expression" dxfId="2696" priority="21">
      <formula>F89&gt;0</formula>
    </cfRule>
    <cfRule type="expression" dxfId="2695" priority="22">
      <formula>F89&lt;0</formula>
    </cfRule>
  </conditionalFormatting>
  <conditionalFormatting sqref="H89:H110">
    <cfRule type="expression" dxfId="2694" priority="19">
      <formula>H89&gt;0</formula>
    </cfRule>
    <cfRule type="expression" dxfId="2693" priority="20">
      <formula>H89&lt;0</formula>
    </cfRule>
  </conditionalFormatting>
  <conditionalFormatting sqref="J89:J102">
    <cfRule type="expression" dxfId="2692" priority="17">
      <formula>J89&gt;0</formula>
    </cfRule>
    <cfRule type="expression" dxfId="2691" priority="18">
      <formula>J89&lt;0</formula>
    </cfRule>
  </conditionalFormatting>
  <conditionalFormatting sqref="K89:K102">
    <cfRule type="expression" dxfId="2690" priority="15">
      <formula>K89&gt;0</formula>
    </cfRule>
    <cfRule type="expression" dxfId="2689" priority="16">
      <formula>K89&lt;0</formula>
    </cfRule>
  </conditionalFormatting>
  <conditionalFormatting sqref="L89:L102">
    <cfRule type="expression" dxfId="2688" priority="13">
      <formula>L89&gt;0</formula>
    </cfRule>
    <cfRule type="expression" dxfId="2687" priority="14">
      <formula>L89&lt;0</formula>
    </cfRule>
  </conditionalFormatting>
  <conditionalFormatting sqref="F25:F29">
    <cfRule type="expression" dxfId="2686" priority="11">
      <formula>F25&gt;0</formula>
    </cfRule>
    <cfRule type="expression" dxfId="2685" priority="12">
      <formula>F25&lt;0</formula>
    </cfRule>
  </conditionalFormatting>
  <conditionalFormatting sqref="H25:H29">
    <cfRule type="expression" dxfId="2684" priority="9">
      <formula>H25&gt;0</formula>
    </cfRule>
    <cfRule type="expression" dxfId="2683" priority="10">
      <formula>H25&lt;0</formula>
    </cfRule>
  </conditionalFormatting>
  <conditionalFormatting sqref="F32">
    <cfRule type="expression" dxfId="2682" priority="3">
      <formula>F32&gt;0</formula>
    </cfRule>
    <cfRule type="expression" dxfId="2681" priority="4">
      <formula>F32&lt;0</formula>
    </cfRule>
  </conditionalFormatting>
  <conditionalFormatting sqref="H32">
    <cfRule type="expression" dxfId="2680" priority="1">
      <formula>H32&gt;0</formula>
    </cfRule>
    <cfRule type="expression" dxfId="2679" priority="2">
      <formula>H32&lt;0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78" priority="47">
      <formula>F54&gt;0</formula>
    </cfRule>
    <cfRule type="expression" dxfId="2677" priority="48">
      <formula>F54&lt;0</formula>
    </cfRule>
  </conditionalFormatting>
  <conditionalFormatting sqref="Q7">
    <cfRule type="expression" dxfId="2676" priority="45">
      <formula>Q7&gt;0</formula>
    </cfRule>
    <cfRule type="expression" dxfId="2675" priority="46">
      <formula>Q7&lt;0</formula>
    </cfRule>
  </conditionalFormatting>
  <conditionalFormatting sqref="Q8">
    <cfRule type="expression" dxfId="2674" priority="43">
      <formula>Q8&gt;0</formula>
    </cfRule>
    <cfRule type="expression" dxfId="2673" priority="44">
      <formula>Q8&lt;0</formula>
    </cfRule>
  </conditionalFormatting>
  <conditionalFormatting sqref="F33:F36 F38:F53">
    <cfRule type="expression" dxfId="2672" priority="41">
      <formula>F33&gt;0</formula>
    </cfRule>
    <cfRule type="expression" dxfId="2671" priority="42">
      <formula>F33&lt;0</formula>
    </cfRule>
  </conditionalFormatting>
  <conditionalFormatting sqref="H33:H36 H38:H53">
    <cfRule type="expression" dxfId="2670" priority="39">
      <formula>H33&gt;0</formula>
    </cfRule>
    <cfRule type="expression" dxfId="2669" priority="40">
      <formula>H33&lt;0</formula>
    </cfRule>
  </conditionalFormatting>
  <conditionalFormatting sqref="Q10">
    <cfRule type="expression" dxfId="2668" priority="37">
      <formula>Q10&gt;0</formula>
    </cfRule>
    <cfRule type="expression" dxfId="2667" priority="38">
      <formula>Q10&lt;0</formula>
    </cfRule>
  </conditionalFormatting>
  <conditionalFormatting sqref="J25:J37">
    <cfRule type="expression" dxfId="2666" priority="35">
      <formula>J25&gt;0</formula>
    </cfRule>
    <cfRule type="expression" dxfId="2665" priority="36">
      <formula>J25&lt;0</formula>
    </cfRule>
  </conditionalFormatting>
  <conditionalFormatting sqref="K25:K38">
    <cfRule type="expression" dxfId="2664" priority="33">
      <formula>K25&gt;0</formula>
    </cfRule>
    <cfRule type="expression" dxfId="2663" priority="34">
      <formula>K25&lt;0</formula>
    </cfRule>
  </conditionalFormatting>
  <conditionalFormatting sqref="L25">
    <cfRule type="expression" dxfId="2662" priority="31">
      <formula>L25&gt;0</formula>
    </cfRule>
    <cfRule type="expression" dxfId="2661" priority="32">
      <formula>L25&lt;0</formula>
    </cfRule>
  </conditionalFormatting>
  <conditionalFormatting sqref="F89:F110">
    <cfRule type="expression" dxfId="2660" priority="29">
      <formula>F89&gt;0</formula>
    </cfRule>
    <cfRule type="expression" dxfId="2659" priority="30">
      <formula>F89&lt;0</formula>
    </cfRule>
  </conditionalFormatting>
  <conditionalFormatting sqref="H89:H110">
    <cfRule type="expression" dxfId="2658" priority="27">
      <formula>H89&gt;0</formula>
    </cfRule>
    <cfRule type="expression" dxfId="2657" priority="28">
      <formula>H89&lt;0</formula>
    </cfRule>
  </conditionalFormatting>
  <conditionalFormatting sqref="J89:J102">
    <cfRule type="expression" dxfId="2656" priority="25">
      <formula>J89&gt;0</formula>
    </cfRule>
    <cfRule type="expression" dxfId="2655" priority="26">
      <formula>J89&lt;0</formula>
    </cfRule>
  </conditionalFormatting>
  <conditionalFormatting sqref="K89:K102">
    <cfRule type="expression" dxfId="2654" priority="23">
      <formula>K89&gt;0</formula>
    </cfRule>
    <cfRule type="expression" dxfId="2653" priority="24">
      <formula>K89&lt;0</formula>
    </cfRule>
  </conditionalFormatting>
  <conditionalFormatting sqref="L89:L102">
    <cfRule type="expression" dxfId="2652" priority="21">
      <formula>L89&gt;0</formula>
    </cfRule>
    <cfRule type="expression" dxfId="2651" priority="22">
      <formula>L89&lt;0</formula>
    </cfRule>
  </conditionalFormatting>
  <conditionalFormatting sqref="F30:F32">
    <cfRule type="expression" dxfId="2650" priority="19">
      <formula>F30&gt;0</formula>
    </cfRule>
    <cfRule type="expression" dxfId="2649" priority="20">
      <formula>F30&lt;0</formula>
    </cfRule>
  </conditionalFormatting>
  <conditionalFormatting sqref="H30:H32">
    <cfRule type="expression" dxfId="2648" priority="17">
      <formula>H30&gt;0</formula>
    </cfRule>
    <cfRule type="expression" dxfId="2647" priority="18">
      <formula>H30&lt;0</formula>
    </cfRule>
  </conditionalFormatting>
  <conditionalFormatting sqref="F25:F27">
    <cfRule type="expression" dxfId="2646" priority="15">
      <formula>F25&gt;0</formula>
    </cfRule>
    <cfRule type="expression" dxfId="2645" priority="16">
      <formula>F25&lt;0</formula>
    </cfRule>
  </conditionalFormatting>
  <conditionalFormatting sqref="H25:H27">
    <cfRule type="expression" dxfId="2644" priority="13">
      <formula>H25&gt;0</formula>
    </cfRule>
    <cfRule type="expression" dxfId="2643" priority="14">
      <formula>H25&lt;0</formula>
    </cfRule>
  </conditionalFormatting>
  <conditionalFormatting sqref="F37">
    <cfRule type="expression" dxfId="2642" priority="11">
      <formula>F37&gt;0</formula>
    </cfRule>
    <cfRule type="expression" dxfId="2641" priority="12">
      <formula>F37&lt;0</formula>
    </cfRule>
  </conditionalFormatting>
  <conditionalFormatting sqref="H37">
    <cfRule type="expression" dxfId="2640" priority="9">
      <formula>H37&gt;0</formula>
    </cfRule>
    <cfRule type="expression" dxfId="2639" priority="10">
      <formula>H37&lt;0</formula>
    </cfRule>
  </conditionalFormatting>
  <conditionalFormatting sqref="J49">
    <cfRule type="expression" dxfId="2638" priority="7">
      <formula>J49&gt;0</formula>
    </cfRule>
    <cfRule type="expression" dxfId="2637" priority="8">
      <formula>J49&lt;0</formula>
    </cfRule>
  </conditionalFormatting>
  <conditionalFormatting sqref="J38:J48">
    <cfRule type="expression" dxfId="2636" priority="5">
      <formula>J38&gt;0</formula>
    </cfRule>
    <cfRule type="expression" dxfId="2635" priority="6">
      <formula>J38&lt;0</formula>
    </cfRule>
  </conditionalFormatting>
  <conditionalFormatting sqref="F28:F29">
    <cfRule type="expression" dxfId="2634" priority="3">
      <formula>F28&gt;0</formula>
    </cfRule>
    <cfRule type="expression" dxfId="2633" priority="4">
      <formula>F28&lt;0</formula>
    </cfRule>
  </conditionalFormatting>
  <conditionalFormatting sqref="H28:H29">
    <cfRule type="expression" dxfId="2632" priority="1">
      <formula>H28&gt;0</formula>
    </cfRule>
    <cfRule type="expression" dxfId="263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30" priority="35">
      <formula>F47&gt;0</formula>
    </cfRule>
    <cfRule type="expression" dxfId="2629" priority="36">
      <formula>F47&lt;0</formula>
    </cfRule>
  </conditionalFormatting>
  <conditionalFormatting sqref="Q7">
    <cfRule type="expression" dxfId="2628" priority="33">
      <formula>Q7&gt;0</formula>
    </cfRule>
    <cfRule type="expression" dxfId="2627" priority="34">
      <formula>Q7&lt;0</formula>
    </cfRule>
  </conditionalFormatting>
  <conditionalFormatting sqref="Q8">
    <cfRule type="expression" dxfId="2626" priority="31">
      <formula>Q8&gt;0</formula>
    </cfRule>
    <cfRule type="expression" dxfId="2625" priority="32">
      <formula>Q8&lt;0</formula>
    </cfRule>
  </conditionalFormatting>
  <conditionalFormatting sqref="F30:F46">
    <cfRule type="expression" dxfId="2624" priority="29">
      <formula>F30&gt;0</formula>
    </cfRule>
    <cfRule type="expression" dxfId="2623" priority="30">
      <formula>F30&lt;0</formula>
    </cfRule>
  </conditionalFormatting>
  <conditionalFormatting sqref="H30:H46">
    <cfRule type="expression" dxfId="2622" priority="27">
      <formula>H30&gt;0</formula>
    </cfRule>
    <cfRule type="expression" dxfId="2621" priority="28">
      <formula>H30&lt;0</formula>
    </cfRule>
  </conditionalFormatting>
  <conditionalFormatting sqref="Q10">
    <cfRule type="expression" dxfId="2620" priority="25">
      <formula>Q10&gt;0</formula>
    </cfRule>
    <cfRule type="expression" dxfId="2619" priority="26">
      <formula>Q10&lt;0</formula>
    </cfRule>
  </conditionalFormatting>
  <conditionalFormatting sqref="J25:J38">
    <cfRule type="expression" dxfId="2618" priority="23">
      <formula>J25&gt;0</formula>
    </cfRule>
    <cfRule type="expression" dxfId="2617" priority="24">
      <formula>J25&lt;0</formula>
    </cfRule>
  </conditionalFormatting>
  <conditionalFormatting sqref="K25:K38">
    <cfRule type="expression" dxfId="2616" priority="21">
      <formula>K25&gt;0</formula>
    </cfRule>
    <cfRule type="expression" dxfId="2615" priority="22">
      <formula>K25&lt;0</formula>
    </cfRule>
  </conditionalFormatting>
  <conditionalFormatting sqref="L25 L38">
    <cfRule type="expression" dxfId="2614" priority="19">
      <formula>L25&gt;0</formula>
    </cfRule>
    <cfRule type="expression" dxfId="2613" priority="20">
      <formula>L25&lt;0</formula>
    </cfRule>
  </conditionalFormatting>
  <conditionalFormatting sqref="F89:F110">
    <cfRule type="expression" dxfId="2612" priority="17">
      <formula>F89&gt;0</formula>
    </cfRule>
    <cfRule type="expression" dxfId="2611" priority="18">
      <formula>F89&lt;0</formula>
    </cfRule>
  </conditionalFormatting>
  <conditionalFormatting sqref="H89:H110">
    <cfRule type="expression" dxfId="2610" priority="15">
      <formula>H89&gt;0</formula>
    </cfRule>
    <cfRule type="expression" dxfId="2609" priority="16">
      <formula>H89&lt;0</formula>
    </cfRule>
  </conditionalFormatting>
  <conditionalFormatting sqref="J89:J102">
    <cfRule type="expression" dxfId="2608" priority="13">
      <formula>J89&gt;0</formula>
    </cfRule>
    <cfRule type="expression" dxfId="2607" priority="14">
      <formula>J89&lt;0</formula>
    </cfRule>
  </conditionalFormatting>
  <conditionalFormatting sqref="K89:K102">
    <cfRule type="expression" dxfId="2606" priority="11">
      <formula>K89&gt;0</formula>
    </cfRule>
    <cfRule type="expression" dxfId="2605" priority="12">
      <formula>K89&lt;0</formula>
    </cfRule>
  </conditionalFormatting>
  <conditionalFormatting sqref="L89:L102">
    <cfRule type="expression" dxfId="2604" priority="9">
      <formula>L89&gt;0</formula>
    </cfRule>
    <cfRule type="expression" dxfId="2603" priority="10">
      <formula>L89&lt;0</formula>
    </cfRule>
  </conditionalFormatting>
  <conditionalFormatting sqref="F25 F29">
    <cfRule type="expression" dxfId="2602" priority="7">
      <formula>F25&gt;0</formula>
    </cfRule>
    <cfRule type="expression" dxfId="2601" priority="8">
      <formula>F25&lt;0</formula>
    </cfRule>
  </conditionalFormatting>
  <conditionalFormatting sqref="H29 H25:H27">
    <cfRule type="expression" dxfId="2600" priority="5">
      <formula>H25&gt;0</formula>
    </cfRule>
    <cfRule type="expression" dxfId="2599" priority="6">
      <formula>H25&lt;0</formula>
    </cfRule>
  </conditionalFormatting>
  <conditionalFormatting sqref="F26:F28">
    <cfRule type="expression" dxfId="2598" priority="3">
      <formula>F26&gt;0</formula>
    </cfRule>
    <cfRule type="expression" dxfId="2597" priority="4">
      <formula>F26&lt;0</formula>
    </cfRule>
  </conditionalFormatting>
  <conditionalFormatting sqref="H28">
    <cfRule type="expression" dxfId="2596" priority="1">
      <formula>H28&gt;0</formula>
    </cfRule>
    <cfRule type="expression" dxfId="259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94" priority="31">
      <formula>Q7&gt;0</formula>
    </cfRule>
    <cfRule type="expression" dxfId="2593" priority="32">
      <formula>Q7&lt;0</formula>
    </cfRule>
  </conditionalFormatting>
  <conditionalFormatting sqref="Q8">
    <cfRule type="expression" dxfId="2592" priority="29">
      <formula>Q8&gt;0</formula>
    </cfRule>
    <cfRule type="expression" dxfId="2591" priority="30">
      <formula>Q8&lt;0</formula>
    </cfRule>
  </conditionalFormatting>
  <conditionalFormatting sqref="F62:F65">
    <cfRule type="expression" dxfId="2590" priority="21">
      <formula>F62&gt;0</formula>
    </cfRule>
    <cfRule type="expression" dxfId="2589" priority="22">
      <formula>F62&lt;0</formula>
    </cfRule>
  </conditionalFormatting>
  <conditionalFormatting sqref="F66:F74 F78:F98 F102:F106">
    <cfRule type="expression" dxfId="2588" priority="17">
      <formula>F66&gt;0</formula>
    </cfRule>
    <cfRule type="expression" dxfId="2587" priority="18">
      <formula>F66&lt;0</formula>
    </cfRule>
  </conditionalFormatting>
  <conditionalFormatting sqref="F66:F74 F78:F98 F102:F106">
    <cfRule type="expression" dxfId="2586" priority="19">
      <formula>F66&gt;0</formula>
    </cfRule>
    <cfRule type="expression" dxfId="2585" priority="20">
      <formula>F66&lt;0</formula>
    </cfRule>
  </conditionalFormatting>
  <conditionalFormatting sqref="H62:H74 H78:H98 H102:H106">
    <cfRule type="expression" dxfId="2584" priority="15">
      <formula>H62&gt;0</formula>
    </cfRule>
    <cfRule type="expression" dxfId="2583" priority="16">
      <formula>H62&lt;0</formula>
    </cfRule>
  </conditionalFormatting>
  <conditionalFormatting sqref="F57:F61">
    <cfRule type="expression" dxfId="2582" priority="13">
      <formula>F57&gt;0</formula>
    </cfRule>
    <cfRule type="expression" dxfId="2581" priority="14">
      <formula>F57&lt;0</formula>
    </cfRule>
  </conditionalFormatting>
  <conditionalFormatting sqref="H57:H61">
    <cfRule type="expression" dxfId="2580" priority="11">
      <formula>H57&gt;0</formula>
    </cfRule>
    <cfRule type="expression" dxfId="2579" priority="12">
      <formula>H57&lt;0</formula>
    </cfRule>
  </conditionalFormatting>
  <conditionalFormatting sqref="F75:F77">
    <cfRule type="expression" dxfId="2578" priority="7">
      <formula>F75&gt;0</formula>
    </cfRule>
    <cfRule type="expression" dxfId="2577" priority="8">
      <formula>F75&lt;0</formula>
    </cfRule>
  </conditionalFormatting>
  <conditionalFormatting sqref="F75:F77">
    <cfRule type="expression" dxfId="2576" priority="9">
      <formula>F75&gt;0</formula>
    </cfRule>
    <cfRule type="expression" dxfId="2575" priority="10">
      <formula>F75&lt;0</formula>
    </cfRule>
  </conditionalFormatting>
  <conditionalFormatting sqref="H75:H77">
    <cfRule type="expression" dxfId="2574" priority="5">
      <formula>H75&gt;0</formula>
    </cfRule>
    <cfRule type="expression" dxfId="2573" priority="6">
      <formula>H75&lt;0</formula>
    </cfRule>
  </conditionalFormatting>
  <conditionalFormatting sqref="F22:F30">
    <cfRule type="expression" dxfId="2572" priority="3">
      <formula>F22&gt;0</formula>
    </cfRule>
    <cfRule type="expression" dxfId="2571" priority="4">
      <formula>F22&lt;0</formula>
    </cfRule>
  </conditionalFormatting>
  <conditionalFormatting sqref="F99:F101">
    <cfRule type="expression" dxfId="2570" priority="1">
      <formula>F99&gt;0</formula>
    </cfRule>
    <cfRule type="expression" dxfId="2569"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68" priority="25">
      <formula>F30&gt;0</formula>
    </cfRule>
    <cfRule type="expression" dxfId="2567" priority="26">
      <formula>F30&lt;0</formula>
    </cfRule>
  </conditionalFormatting>
  <conditionalFormatting sqref="Q7">
    <cfRule type="expression" dxfId="2566" priority="23">
      <formula>Q7&gt;0</formula>
    </cfRule>
    <cfRule type="expression" dxfId="2565" priority="24">
      <formula>Q7&lt;0</formula>
    </cfRule>
  </conditionalFormatting>
  <conditionalFormatting sqref="Q8">
    <cfRule type="expression" dxfId="2564" priority="21">
      <formula>Q8&gt;0</formula>
    </cfRule>
    <cfRule type="expression" dxfId="2563" priority="22">
      <formula>Q8&lt;0</formula>
    </cfRule>
  </conditionalFormatting>
  <conditionalFormatting sqref="M74">
    <cfRule type="expression" dxfId="2562" priority="15">
      <formula>M74&gt;0</formula>
    </cfRule>
    <cfRule type="expression" dxfId="2561" priority="16">
      <formula>M74&lt;0</formula>
    </cfRule>
  </conditionalFormatting>
  <conditionalFormatting sqref="F113:F149 H113:H149">
    <cfRule type="expression" dxfId="2560" priority="13">
      <formula>F113&gt;0</formula>
    </cfRule>
    <cfRule type="expression" dxfId="2559" priority="14">
      <formula>F113&lt;0</formula>
    </cfRule>
  </conditionalFormatting>
  <conditionalFormatting sqref="F105:F112">
    <cfRule type="expression" dxfId="2558" priority="11">
      <formula>F105&gt;0</formula>
    </cfRule>
    <cfRule type="expression" dxfId="2557" priority="12">
      <formula>F105&lt;0</formula>
    </cfRule>
  </conditionalFormatting>
  <conditionalFormatting sqref="H105:H112">
    <cfRule type="expression" dxfId="2556" priority="9">
      <formula>H105&gt;0</formula>
    </cfRule>
    <cfRule type="expression" dxfId="2555" priority="10">
      <formula>H105&lt;0</formula>
    </cfRule>
  </conditionalFormatting>
  <conditionalFormatting sqref="Q10">
    <cfRule type="expression" dxfId="2554" priority="7">
      <formula>Q10&gt;0</formula>
    </cfRule>
    <cfRule type="expression" dxfId="2553" priority="8">
      <formula>Q10&lt;0</formula>
    </cfRule>
  </conditionalFormatting>
  <conditionalFormatting sqref="F25:F29">
    <cfRule type="expression" dxfId="2552" priority="5">
      <formula>F25&gt;0</formula>
    </cfRule>
    <cfRule type="expression" dxfId="2551" priority="6">
      <formula>F25&lt;0</formula>
    </cfRule>
  </conditionalFormatting>
  <conditionalFormatting sqref="H25:H29">
    <cfRule type="expression" dxfId="2550" priority="3">
      <formula>H25&gt;0</formula>
    </cfRule>
    <cfRule type="expression" dxfId="2549" priority="4">
      <formula>H25&lt;0</formula>
    </cfRule>
  </conditionalFormatting>
  <conditionalFormatting sqref="J26:J35">
    <cfRule type="expression" dxfId="2548" priority="1">
      <formula>J26&gt;0</formula>
    </cfRule>
    <cfRule type="expression" dxfId="2547"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546" priority="47">
      <formula>F7&gt;0</formula>
    </cfRule>
    <cfRule type="expression" dxfId="2545" priority="48">
      <formula>F7&lt;0</formula>
    </cfRule>
  </conditionalFormatting>
  <conditionalFormatting sqref="Q8">
    <cfRule type="expression" dxfId="2544" priority="45">
      <formula>Q8&gt;0</formula>
    </cfRule>
    <cfRule type="expression" dxfId="2543" priority="46">
      <formula>Q8&lt;0</formula>
    </cfRule>
  </conditionalFormatting>
  <conditionalFormatting sqref="F41:F60">
    <cfRule type="expression" dxfId="2542" priority="43">
      <formula>F41&gt;0</formula>
    </cfRule>
    <cfRule type="expression" dxfId="2541" priority="44">
      <formula>F41&lt;0</formula>
    </cfRule>
  </conditionalFormatting>
  <conditionalFormatting sqref="H41:H60">
    <cfRule type="expression" dxfId="2540" priority="41">
      <formula>H41&gt;0</formula>
    </cfRule>
    <cfRule type="expression" dxfId="2539" priority="42">
      <formula>H41&lt;0</formula>
    </cfRule>
  </conditionalFormatting>
  <conditionalFormatting sqref="Q10">
    <cfRule type="expression" dxfId="2538" priority="35">
      <formula>Q10&gt;0</formula>
    </cfRule>
    <cfRule type="expression" dxfId="2537" priority="36">
      <formula>Q10&lt;0</formula>
    </cfRule>
  </conditionalFormatting>
  <conditionalFormatting sqref="J36:J60">
    <cfRule type="expression" dxfId="2536" priority="33">
      <formula>J36&gt;0</formula>
    </cfRule>
    <cfRule type="expression" dxfId="2535" priority="34">
      <formula>J36&lt;0</formula>
    </cfRule>
  </conditionalFormatting>
  <conditionalFormatting sqref="K36:K49">
    <cfRule type="expression" dxfId="2534" priority="31">
      <formula>K36&gt;0</formula>
    </cfRule>
    <cfRule type="expression" dxfId="2533" priority="32">
      <formula>K36&lt;0</formula>
    </cfRule>
  </conditionalFormatting>
  <conditionalFormatting sqref="L36:L49">
    <cfRule type="expression" dxfId="2532" priority="29">
      <formula>L36&gt;0</formula>
    </cfRule>
    <cfRule type="expression" dxfId="2531" priority="30">
      <formula>L36&lt;0</formula>
    </cfRule>
  </conditionalFormatting>
  <conditionalFormatting sqref="F114:F135">
    <cfRule type="expression" dxfId="2530" priority="27">
      <formula>F114&gt;0</formula>
    </cfRule>
    <cfRule type="expression" dxfId="2529" priority="28">
      <formula>F114&lt;0</formula>
    </cfRule>
  </conditionalFormatting>
  <conditionalFormatting sqref="H114:H135">
    <cfRule type="expression" dxfId="2528" priority="25">
      <formula>H114&gt;0</formula>
    </cfRule>
    <cfRule type="expression" dxfId="2527" priority="26">
      <formula>H114&lt;0</formula>
    </cfRule>
  </conditionalFormatting>
  <conditionalFormatting sqref="J114:J127">
    <cfRule type="expression" dxfId="2526" priority="23">
      <formula>J114&gt;0</formula>
    </cfRule>
    <cfRule type="expression" dxfId="2525" priority="24">
      <formula>J114&lt;0</formula>
    </cfRule>
  </conditionalFormatting>
  <conditionalFormatting sqref="K114:K127">
    <cfRule type="expression" dxfId="2524" priority="21">
      <formula>K114&gt;0</formula>
    </cfRule>
    <cfRule type="expression" dxfId="2523" priority="22">
      <formula>K114&lt;0</formula>
    </cfRule>
  </conditionalFormatting>
  <conditionalFormatting sqref="L114:L127">
    <cfRule type="expression" dxfId="2522" priority="19">
      <formula>L114&gt;0</formula>
    </cfRule>
    <cfRule type="expression" dxfId="2521" priority="20">
      <formula>L114&lt;0</formula>
    </cfRule>
  </conditionalFormatting>
  <conditionalFormatting sqref="F36:F40">
    <cfRule type="expression" dxfId="2520" priority="17">
      <formula>F36&gt;0</formula>
    </cfRule>
    <cfRule type="expression" dxfId="2519" priority="18">
      <formula>F36&lt;0</formula>
    </cfRule>
  </conditionalFormatting>
  <conditionalFormatting sqref="H36:H40">
    <cfRule type="expression" dxfId="2518" priority="15">
      <formula>H36&gt;0</formula>
    </cfRule>
    <cfRule type="expression" dxfId="2517" priority="16">
      <formula>H36&lt;0</formula>
    </cfRule>
  </conditionalFormatting>
  <conditionalFormatting sqref="F61:F62">
    <cfRule type="expression" dxfId="2516" priority="13">
      <formula>F61&gt;0</formula>
    </cfRule>
    <cfRule type="expression" dxfId="2515" priority="14">
      <formula>F61&lt;0</formula>
    </cfRule>
  </conditionalFormatting>
  <conditionalFormatting sqref="H61:H62">
    <cfRule type="expression" dxfId="2514" priority="11">
      <formula>H61&gt;0</formula>
    </cfRule>
    <cfRule type="expression" dxfId="2513" priority="12">
      <formula>H61&lt;0</formula>
    </cfRule>
  </conditionalFormatting>
  <conditionalFormatting sqref="J61:J62">
    <cfRule type="expression" dxfId="2512" priority="9">
      <formula>J61&gt;0</formula>
    </cfRule>
    <cfRule type="expression" dxfId="2511" priority="10">
      <formula>J61&lt;0</formula>
    </cfRule>
  </conditionalFormatting>
  <conditionalFormatting sqref="J74:J75 H74:H75 F74:F75">
    <cfRule type="expression" dxfId="2510" priority="7">
      <formula>F74&gt;0</formula>
    </cfRule>
    <cfRule type="expression" dxfId="2509" priority="8">
      <formula>F74&lt;0</formula>
    </cfRule>
  </conditionalFormatting>
  <conditionalFormatting sqref="J79:J82 F79:F83 H79:H83">
    <cfRule type="expression" dxfId="2508" priority="3">
      <formula>F79&gt;0</formula>
    </cfRule>
    <cfRule type="expression" dxfId="2507" priority="4">
      <formula>F79&lt;0</formula>
    </cfRule>
  </conditionalFormatting>
  <conditionalFormatting sqref="J84:J86 F84:F86 H84:H86">
    <cfRule type="expression" dxfId="2506" priority="1">
      <formula>F84&gt;0</formula>
    </cfRule>
    <cfRule type="expression" dxfId="2505"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A2" sqref="A2"/>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654">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89.79</v>
      </c>
      <c r="R4" s="420">
        <v>2.1000000000000001E-2</v>
      </c>
      <c r="T4" s="1"/>
      <c r="U4" t="s">
        <v>880</v>
      </c>
      <c r="W4" s="132"/>
    </row>
    <row r="5" spans="1:23" x14ac:dyDescent="0.25">
      <c r="B5" s="402"/>
      <c r="C5" s="4"/>
      <c r="D5" s="3"/>
      <c r="E5" s="3"/>
      <c r="F5" s="3"/>
      <c r="G5" s="402"/>
      <c r="H5" s="159"/>
      <c r="I5" s="3"/>
      <c r="J5" s="3"/>
      <c r="K5" s="3"/>
      <c r="L5" s="70"/>
      <c r="M5" s="3"/>
      <c r="O5" s="11" t="s">
        <v>67</v>
      </c>
      <c r="Q5" s="3">
        <f>Q4*Q2</f>
        <v>4489.5</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962.66999999999825</v>
      </c>
      <c r="R7" s="29">
        <v>43727</v>
      </c>
      <c r="W7" s="132"/>
    </row>
    <row r="8" spans="1:23" x14ac:dyDescent="0.25">
      <c r="B8" s="402"/>
      <c r="C8" s="4"/>
      <c r="D8" s="3"/>
      <c r="E8" s="3"/>
      <c r="F8" s="3"/>
      <c r="G8" s="402"/>
      <c r="H8" s="159"/>
      <c r="I8" s="3"/>
      <c r="J8" s="3"/>
      <c r="K8" s="3"/>
      <c r="L8" s="4"/>
      <c r="M8" s="4"/>
      <c r="O8" s="11" t="s">
        <v>179</v>
      </c>
      <c r="P8" s="33"/>
      <c r="Q8" s="2">
        <f>K18+M18-F18+Q2*Q4</f>
        <v>-14.5</v>
      </c>
      <c r="W8" s="132"/>
    </row>
    <row r="9" spans="1:23" x14ac:dyDescent="0.25">
      <c r="B9" s="402"/>
      <c r="C9" s="4"/>
      <c r="D9" s="3"/>
      <c r="E9" s="3"/>
      <c r="F9" s="3"/>
      <c r="G9" s="402"/>
      <c r="H9" s="159"/>
      <c r="I9" s="3"/>
      <c r="J9" s="3"/>
      <c r="K9" s="3"/>
      <c r="L9" s="4"/>
      <c r="M9" s="4"/>
      <c r="O9" s="11" t="s">
        <v>204</v>
      </c>
      <c r="Q9" s="132">
        <f>IF(Q2=0, 0, Q8/Q6)</f>
        <v>-3.2193605683836588E-3</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7.5732264171956788E-3</v>
      </c>
      <c r="R11">
        <v>0.17</v>
      </c>
      <c r="W11" s="132"/>
    </row>
    <row r="12" spans="1:23" x14ac:dyDescent="0.25">
      <c r="B12" s="29"/>
      <c r="G12" s="29"/>
      <c r="H12" s="68"/>
      <c r="O12" s="11" t="s">
        <v>969</v>
      </c>
      <c r="Q12" s="1" t="s">
        <v>1352</v>
      </c>
      <c r="W12" s="132"/>
    </row>
    <row r="13" spans="1:23" x14ac:dyDescent="0.25">
      <c r="B13" s="29"/>
      <c r="G13" s="29"/>
      <c r="H13" s="68"/>
      <c r="O13" s="11" t="s">
        <v>947</v>
      </c>
      <c r="Q13" s="2">
        <f>Q4/4.75</f>
        <v>18.903157894736843</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98.76900000000002</v>
      </c>
      <c r="W19" s="132"/>
    </row>
    <row r="20" spans="1:23" x14ac:dyDescent="0.25">
      <c r="O20" s="79">
        <v>1.0900000000000001</v>
      </c>
      <c r="P20" s="79">
        <f t="shared" ref="P20:P39" si="0">O20*$Q$4</f>
        <v>97.871100000000013</v>
      </c>
      <c r="W20" s="132"/>
    </row>
    <row r="21" spans="1:23" x14ac:dyDescent="0.25">
      <c r="O21" s="79">
        <v>1.08</v>
      </c>
      <c r="P21" s="79">
        <f t="shared" si="0"/>
        <v>96.97320000000002</v>
      </c>
      <c r="W21" s="132"/>
    </row>
    <row r="22" spans="1:23" x14ac:dyDescent="0.25">
      <c r="O22" s="79">
        <v>1.07</v>
      </c>
      <c r="P22" s="79">
        <f t="shared" si="0"/>
        <v>96.075300000000013</v>
      </c>
      <c r="W22" s="132"/>
    </row>
    <row r="23" spans="1:23" x14ac:dyDescent="0.25">
      <c r="O23" s="79">
        <v>1.06</v>
      </c>
      <c r="P23" s="79">
        <f t="shared" si="0"/>
        <v>95.177400000000006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94.279500000000013</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93.381600000000006</v>
      </c>
      <c r="W25" s="132"/>
    </row>
    <row r="26" spans="1:23" x14ac:dyDescent="0.25">
      <c r="B26" s="162"/>
      <c r="C26" s="10"/>
      <c r="D26" s="39"/>
      <c r="E26" s="39"/>
      <c r="F26" s="39"/>
      <c r="G26" s="39"/>
      <c r="H26" s="177"/>
      <c r="I26" s="39"/>
      <c r="J26" s="39"/>
      <c r="K26" s="39"/>
      <c r="L26" s="39"/>
      <c r="O26" s="79">
        <v>1.03</v>
      </c>
      <c r="P26" s="79">
        <f t="shared" si="0"/>
        <v>92.483700000000013</v>
      </c>
      <c r="W26" s="132"/>
    </row>
    <row r="27" spans="1:23" x14ac:dyDescent="0.25">
      <c r="B27" s="162"/>
      <c r="C27" s="10"/>
      <c r="D27" s="39"/>
      <c r="E27" s="39"/>
      <c r="F27" s="39"/>
      <c r="G27" s="39"/>
      <c r="H27" s="177"/>
      <c r="I27" s="39"/>
      <c r="J27" s="39"/>
      <c r="K27" s="39"/>
      <c r="L27" s="39"/>
      <c r="O27" s="79">
        <v>1.02</v>
      </c>
      <c r="P27" s="79">
        <f t="shared" si="0"/>
        <v>91.585800000000006</v>
      </c>
      <c r="W27" s="132"/>
    </row>
    <row r="28" spans="1:23" x14ac:dyDescent="0.25">
      <c r="B28" s="162"/>
      <c r="C28" s="10"/>
      <c r="D28" s="39"/>
      <c r="E28" s="39"/>
      <c r="F28" s="39"/>
      <c r="G28" s="39"/>
      <c r="H28" s="177"/>
      <c r="I28" s="39"/>
      <c r="J28" s="39"/>
      <c r="K28" s="39"/>
      <c r="L28" s="39"/>
      <c r="O28" s="79">
        <v>1.01</v>
      </c>
      <c r="P28" s="79">
        <f t="shared" si="0"/>
        <v>90.687900000000013</v>
      </c>
      <c r="W28" s="132"/>
    </row>
    <row r="29" spans="1:23" x14ac:dyDescent="0.25">
      <c r="B29" s="162"/>
      <c r="C29" s="10"/>
      <c r="D29" s="39"/>
      <c r="E29" s="39"/>
      <c r="F29" s="39"/>
      <c r="G29" s="39"/>
      <c r="H29" s="177"/>
      <c r="I29" s="39"/>
      <c r="J29" s="39"/>
      <c r="K29" s="39"/>
      <c r="L29" s="39"/>
      <c r="O29" s="79">
        <v>1</v>
      </c>
      <c r="P29" s="79">
        <f t="shared" si="0"/>
        <v>89.79</v>
      </c>
      <c r="W29" s="132"/>
    </row>
    <row r="30" spans="1:23" x14ac:dyDescent="0.25">
      <c r="B30" s="162"/>
      <c r="C30" s="10"/>
      <c r="D30" s="39"/>
      <c r="E30" s="39"/>
      <c r="F30" s="39"/>
      <c r="G30" s="39"/>
      <c r="H30" s="177"/>
      <c r="I30" s="39"/>
      <c r="J30" s="39"/>
      <c r="K30" s="39"/>
      <c r="L30" s="39"/>
      <c r="O30" s="79">
        <v>0.99</v>
      </c>
      <c r="P30" s="79">
        <f t="shared" si="0"/>
        <v>88.892099999999999</v>
      </c>
      <c r="W30" s="132"/>
    </row>
    <row r="31" spans="1:23" x14ac:dyDescent="0.25">
      <c r="B31" s="162"/>
      <c r="C31" s="10"/>
      <c r="D31" s="39"/>
      <c r="E31" s="39"/>
      <c r="F31" s="39"/>
      <c r="G31" s="39"/>
      <c r="H31" s="177"/>
      <c r="I31" s="39"/>
      <c r="J31" s="39"/>
      <c r="K31" s="39"/>
      <c r="L31" s="39"/>
      <c r="O31" s="79">
        <v>0.98</v>
      </c>
      <c r="P31" s="79">
        <f t="shared" si="0"/>
        <v>87.994200000000006</v>
      </c>
      <c r="W31" s="132"/>
    </row>
    <row r="32" spans="1:23" x14ac:dyDescent="0.25">
      <c r="B32" s="162"/>
      <c r="C32" s="10"/>
      <c r="D32" s="39"/>
      <c r="E32" s="39"/>
      <c r="F32" s="39"/>
      <c r="G32" s="39"/>
      <c r="H32" s="177"/>
      <c r="I32" s="39"/>
      <c r="J32" s="39"/>
      <c r="K32" s="39"/>
      <c r="L32" s="39"/>
      <c r="O32" s="79">
        <v>0.97</v>
      </c>
      <c r="P32" s="79">
        <f t="shared" si="0"/>
        <v>87.096299999999999</v>
      </c>
      <c r="W32" s="132"/>
    </row>
    <row r="33" spans="1:23" x14ac:dyDescent="0.25">
      <c r="A33" s="29"/>
      <c r="B33" s="162"/>
      <c r="C33" s="10"/>
      <c r="D33" s="39"/>
      <c r="E33" s="39"/>
      <c r="F33" s="39"/>
      <c r="G33" s="39"/>
      <c r="H33" s="177"/>
      <c r="I33" s="39"/>
      <c r="J33" s="39"/>
      <c r="K33" s="39"/>
      <c r="L33" s="39"/>
      <c r="O33" s="79">
        <v>0.96</v>
      </c>
      <c r="P33" s="79">
        <f t="shared" si="0"/>
        <v>86.198400000000007</v>
      </c>
      <c r="W33" s="132"/>
    </row>
    <row r="34" spans="1:23" x14ac:dyDescent="0.25">
      <c r="B34" s="162"/>
      <c r="C34" s="10"/>
      <c r="D34" s="39"/>
      <c r="E34" s="39"/>
      <c r="F34" s="39"/>
      <c r="G34" s="39"/>
      <c r="H34" s="177"/>
      <c r="I34" s="39"/>
      <c r="J34" s="39"/>
      <c r="K34" s="39"/>
      <c r="L34" s="39"/>
      <c r="O34" s="79">
        <v>0.95</v>
      </c>
      <c r="P34" s="79">
        <f t="shared" si="0"/>
        <v>85.3005</v>
      </c>
      <c r="W34" s="132"/>
    </row>
    <row r="35" spans="1:23" x14ac:dyDescent="0.25">
      <c r="B35" s="162"/>
      <c r="C35" s="10"/>
      <c r="D35" s="39"/>
      <c r="E35" s="39"/>
      <c r="F35" s="39"/>
      <c r="G35" s="39"/>
      <c r="H35" s="177"/>
      <c r="I35" s="39"/>
      <c r="J35" s="39"/>
      <c r="K35" s="39"/>
      <c r="L35" s="39"/>
      <c r="O35" s="79">
        <v>0.94</v>
      </c>
      <c r="P35" s="79">
        <f t="shared" si="0"/>
        <v>84.402600000000007</v>
      </c>
      <c r="W35" s="132"/>
    </row>
    <row r="36" spans="1:23" x14ac:dyDescent="0.25">
      <c r="B36" s="162"/>
      <c r="C36" s="10"/>
      <c r="D36" s="39"/>
      <c r="E36" s="39"/>
      <c r="F36" s="39"/>
      <c r="G36" s="39"/>
      <c r="H36" s="177"/>
      <c r="I36" s="39"/>
      <c r="J36" s="39"/>
      <c r="K36" s="39"/>
      <c r="L36" s="39"/>
      <c r="O36" s="79">
        <v>0.93</v>
      </c>
      <c r="P36" s="79">
        <f t="shared" si="0"/>
        <v>83.504700000000014</v>
      </c>
      <c r="W36" s="132"/>
    </row>
    <row r="37" spans="1:23" x14ac:dyDescent="0.25">
      <c r="B37" s="162"/>
      <c r="C37" s="10"/>
      <c r="D37" s="39"/>
      <c r="E37" s="39"/>
      <c r="F37" s="39"/>
      <c r="G37" s="39"/>
      <c r="H37" s="177"/>
      <c r="I37" s="39"/>
      <c r="J37" s="39"/>
      <c r="K37" s="39"/>
      <c r="L37" s="39"/>
      <c r="O37" s="79">
        <v>0.92</v>
      </c>
      <c r="P37" s="79">
        <f t="shared" si="0"/>
        <v>82.606800000000007</v>
      </c>
      <c r="W37" s="132"/>
    </row>
    <row r="38" spans="1:23" x14ac:dyDescent="0.25">
      <c r="B38" s="162"/>
      <c r="C38" s="10"/>
      <c r="D38" s="39"/>
      <c r="E38" s="39"/>
      <c r="F38" s="39"/>
      <c r="G38" s="39"/>
      <c r="H38" s="177"/>
      <c r="I38" s="39"/>
      <c r="J38" s="39"/>
      <c r="K38" s="39"/>
      <c r="L38" s="39"/>
      <c r="O38" s="79">
        <v>0.91</v>
      </c>
      <c r="P38" s="79">
        <f t="shared" si="0"/>
        <v>81.708900000000014</v>
      </c>
      <c r="W38" s="132"/>
    </row>
    <row r="39" spans="1:23" x14ac:dyDescent="0.25">
      <c r="B39" s="162"/>
      <c r="C39" s="10"/>
      <c r="D39" s="39"/>
      <c r="E39" s="39"/>
      <c r="F39" s="768"/>
      <c r="G39" s="39"/>
      <c r="H39" s="177"/>
      <c r="I39" s="39"/>
      <c r="J39" s="39"/>
      <c r="K39" s="39"/>
      <c r="L39" s="39"/>
      <c r="O39" s="79">
        <v>0.9</v>
      </c>
      <c r="P39" s="79">
        <f t="shared" si="0"/>
        <v>80.811000000000007</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504" priority="37">
      <formula>F52&gt;0</formula>
    </cfRule>
    <cfRule type="expression" dxfId="2503" priority="38">
      <formula>F52&lt;0</formula>
    </cfRule>
  </conditionalFormatting>
  <conditionalFormatting sqref="Q7">
    <cfRule type="expression" dxfId="2502" priority="35">
      <formula>Q7&gt;0</formula>
    </cfRule>
    <cfRule type="expression" dxfId="2501" priority="36">
      <formula>Q7&lt;0</formula>
    </cfRule>
  </conditionalFormatting>
  <conditionalFormatting sqref="Q8">
    <cfRule type="expression" dxfId="2500" priority="33">
      <formula>Q8&gt;0</formula>
    </cfRule>
    <cfRule type="expression" dxfId="2499" priority="34">
      <formula>Q8&lt;0</formula>
    </cfRule>
  </conditionalFormatting>
  <conditionalFormatting sqref="F25:F37 F43:F51">
    <cfRule type="expression" dxfId="2498" priority="31">
      <formula>F25&gt;0</formula>
    </cfRule>
    <cfRule type="expression" dxfId="2497" priority="32">
      <formula>F25&lt;0</formula>
    </cfRule>
  </conditionalFormatting>
  <conditionalFormatting sqref="H25:H37 H41:H51">
    <cfRule type="expression" dxfId="2496" priority="29">
      <formula>H25&gt;0</formula>
    </cfRule>
    <cfRule type="expression" dxfId="2495" priority="30">
      <formula>H25&lt;0</formula>
    </cfRule>
  </conditionalFormatting>
  <conditionalFormatting sqref="F38:F42">
    <cfRule type="expression" dxfId="2494" priority="15">
      <formula>F38&gt;0</formula>
    </cfRule>
    <cfRule type="expression" dxfId="2493" priority="16">
      <formula>F38&lt;0</formula>
    </cfRule>
  </conditionalFormatting>
  <conditionalFormatting sqref="H38:H40">
    <cfRule type="expression" dxfId="2492" priority="13">
      <formula>H38&gt;0</formula>
    </cfRule>
    <cfRule type="expression" dxfId="2491" priority="14">
      <formula>H38&lt;0</formula>
    </cfRule>
  </conditionalFormatting>
  <conditionalFormatting sqref="Q10">
    <cfRule type="expression" dxfId="2490" priority="23">
      <formula>Q10&gt;0</formula>
    </cfRule>
    <cfRule type="expression" dxfId="2489" priority="24">
      <formula>Q10&lt;0</formula>
    </cfRule>
  </conditionalFormatting>
  <conditionalFormatting sqref="J25:J38">
    <cfRule type="expression" dxfId="2488" priority="21">
      <formula>J25&gt;0</formula>
    </cfRule>
    <cfRule type="expression" dxfId="2487" priority="22">
      <formula>J25&lt;0</formula>
    </cfRule>
  </conditionalFormatting>
  <conditionalFormatting sqref="K25:K38">
    <cfRule type="expression" dxfId="2486" priority="19">
      <formula>K25&gt;0</formula>
    </cfRule>
    <cfRule type="expression" dxfId="2485" priority="20">
      <formula>K25&lt;0</formula>
    </cfRule>
  </conditionalFormatting>
  <conditionalFormatting sqref="F89:F101 F107:F115">
    <cfRule type="expression" dxfId="2484" priority="11">
      <formula>F89&gt;0</formula>
    </cfRule>
    <cfRule type="expression" dxfId="2483" priority="12">
      <formula>F89&lt;0</formula>
    </cfRule>
  </conditionalFormatting>
  <conditionalFormatting sqref="H89:H101 H105:H115">
    <cfRule type="expression" dxfId="2482" priority="9">
      <formula>H89&gt;0</formula>
    </cfRule>
    <cfRule type="expression" dxfId="2481" priority="10">
      <formula>H89&lt;0</formula>
    </cfRule>
  </conditionalFormatting>
  <conditionalFormatting sqref="J89:J102">
    <cfRule type="expression" dxfId="2480" priority="7">
      <formula>J89&gt;0</formula>
    </cfRule>
    <cfRule type="expression" dxfId="2479" priority="8">
      <formula>J89&lt;0</formula>
    </cfRule>
  </conditionalFormatting>
  <conditionalFormatting sqref="K89:K102">
    <cfRule type="expression" dxfId="2478" priority="5">
      <formula>K89&gt;0</formula>
    </cfRule>
    <cfRule type="expression" dxfId="2477" priority="6">
      <formula>K89&lt;0</formula>
    </cfRule>
  </conditionalFormatting>
  <conditionalFormatting sqref="F102:F106">
    <cfRule type="expression" dxfId="2476" priority="3">
      <formula>F102&gt;0</formula>
    </cfRule>
    <cfRule type="expression" dxfId="2475" priority="4">
      <formula>F102&lt;0</formula>
    </cfRule>
  </conditionalFormatting>
  <conditionalFormatting sqref="H102:H104">
    <cfRule type="expression" dxfId="2474" priority="1">
      <formula>H102&gt;0</formula>
    </cfRule>
    <cfRule type="expression" dxfId="2473"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72" priority="35">
      <formula>F62&gt;0</formula>
    </cfRule>
    <cfRule type="expression" dxfId="2471" priority="36">
      <formula>F62&lt;0</formula>
    </cfRule>
  </conditionalFormatting>
  <conditionalFormatting sqref="Q7">
    <cfRule type="expression" dxfId="2470" priority="33">
      <formula>Q7&gt;0</formula>
    </cfRule>
    <cfRule type="expression" dxfId="2469" priority="34">
      <formula>Q7&lt;0</formula>
    </cfRule>
  </conditionalFormatting>
  <conditionalFormatting sqref="Q8">
    <cfRule type="expression" dxfId="2468" priority="31">
      <formula>Q8&gt;0</formula>
    </cfRule>
    <cfRule type="expression" dxfId="2467" priority="32">
      <formula>Q8&lt;0</formula>
    </cfRule>
  </conditionalFormatting>
  <conditionalFormatting sqref="F30:F61">
    <cfRule type="expression" dxfId="2466" priority="29">
      <formula>F30&gt;0</formula>
    </cfRule>
    <cfRule type="expression" dxfId="2465" priority="30">
      <formula>F30&lt;0</formula>
    </cfRule>
  </conditionalFormatting>
  <conditionalFormatting sqref="H30:H61">
    <cfRule type="expression" dxfId="2464" priority="27">
      <formula>H30&gt;0</formula>
    </cfRule>
    <cfRule type="expression" dxfId="2463" priority="28">
      <formula>H30&lt;0</formula>
    </cfRule>
  </conditionalFormatting>
  <conditionalFormatting sqref="Q10">
    <cfRule type="expression" dxfId="2462" priority="25">
      <formula>Q10&gt;0</formula>
    </cfRule>
    <cfRule type="expression" dxfId="2461" priority="26">
      <formula>Q10&lt;0</formula>
    </cfRule>
  </conditionalFormatting>
  <conditionalFormatting sqref="J25:J38">
    <cfRule type="expression" dxfId="2460" priority="23">
      <formula>J25&gt;0</formula>
    </cfRule>
    <cfRule type="expression" dxfId="2459" priority="24">
      <formula>J25&lt;0</formula>
    </cfRule>
  </conditionalFormatting>
  <conditionalFormatting sqref="K25:K33">
    <cfRule type="expression" dxfId="2458" priority="21">
      <formula>K25&gt;0</formula>
    </cfRule>
    <cfRule type="expression" dxfId="2457" priority="22">
      <formula>K25&lt;0</formula>
    </cfRule>
  </conditionalFormatting>
  <conditionalFormatting sqref="L25:L38">
    <cfRule type="expression" dxfId="2456" priority="19">
      <formula>L25&gt;0</formula>
    </cfRule>
    <cfRule type="expression" dxfId="2455" priority="20">
      <formula>L25&lt;0</formula>
    </cfRule>
  </conditionalFormatting>
  <conditionalFormatting sqref="F89:F110">
    <cfRule type="expression" dxfId="2454" priority="17">
      <formula>F89&gt;0</formula>
    </cfRule>
    <cfRule type="expression" dxfId="2453" priority="18">
      <formula>F89&lt;0</formula>
    </cfRule>
  </conditionalFormatting>
  <conditionalFormatting sqref="H89:H110">
    <cfRule type="expression" dxfId="2452" priority="15">
      <formula>H89&gt;0</formula>
    </cfRule>
    <cfRule type="expression" dxfId="2451" priority="16">
      <formula>H89&lt;0</formula>
    </cfRule>
  </conditionalFormatting>
  <conditionalFormatting sqref="J89:J102">
    <cfRule type="expression" dxfId="2450" priority="13">
      <formula>J89&gt;0</formula>
    </cfRule>
    <cfRule type="expression" dxfId="2449" priority="14">
      <formula>J89&lt;0</formula>
    </cfRule>
  </conditionalFormatting>
  <conditionalFormatting sqref="K89:K102">
    <cfRule type="expression" dxfId="2448" priority="11">
      <formula>K89&gt;0</formula>
    </cfRule>
    <cfRule type="expression" dxfId="2447" priority="12">
      <formula>K89&lt;0</formula>
    </cfRule>
  </conditionalFormatting>
  <conditionalFormatting sqref="L89:L102">
    <cfRule type="expression" dxfId="2446" priority="9">
      <formula>L89&gt;0</formula>
    </cfRule>
    <cfRule type="expression" dxfId="2445" priority="10">
      <formula>L89&lt;0</formula>
    </cfRule>
  </conditionalFormatting>
  <conditionalFormatting sqref="F25:F29">
    <cfRule type="expression" dxfId="2444" priority="7">
      <formula>F25&gt;0</formula>
    </cfRule>
    <cfRule type="expression" dxfId="2443" priority="8">
      <formula>F25&lt;0</formula>
    </cfRule>
  </conditionalFormatting>
  <conditionalFormatting sqref="H25:H29">
    <cfRule type="expression" dxfId="2442" priority="5">
      <formula>H25&gt;0</formula>
    </cfRule>
    <cfRule type="expression" dxfId="2441" priority="6">
      <formula>H25&lt;0</formula>
    </cfRule>
  </conditionalFormatting>
  <conditionalFormatting sqref="F29">
    <cfRule type="expression" dxfId="2440" priority="3">
      <formula>F29&gt;0</formula>
    </cfRule>
    <cfRule type="expression" dxfId="2439" priority="4">
      <formula>F29&lt;0</formula>
    </cfRule>
  </conditionalFormatting>
  <conditionalFormatting sqref="J57">
    <cfRule type="expression" dxfId="2438" priority="1">
      <formula>J57&gt;0</formula>
    </cfRule>
    <cfRule type="expression" dxfId="2437"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436" priority="31">
      <formula>F47&gt;0</formula>
    </cfRule>
    <cfRule type="expression" dxfId="2435" priority="32">
      <formula>F47&lt;0</formula>
    </cfRule>
  </conditionalFormatting>
  <conditionalFormatting sqref="Q7">
    <cfRule type="expression" dxfId="2434" priority="29">
      <formula>Q7&gt;0</formula>
    </cfRule>
    <cfRule type="expression" dxfId="2433" priority="30">
      <formula>Q7&lt;0</formula>
    </cfRule>
  </conditionalFormatting>
  <conditionalFormatting sqref="Q8">
    <cfRule type="expression" dxfId="2432" priority="27">
      <formula>Q8&gt;0</formula>
    </cfRule>
    <cfRule type="expression" dxfId="2431" priority="28">
      <formula>Q8&lt;0</formula>
    </cfRule>
  </conditionalFormatting>
  <conditionalFormatting sqref="F30:F46">
    <cfRule type="expression" dxfId="2430" priority="25">
      <formula>F30&gt;0</formula>
    </cfRule>
    <cfRule type="expression" dxfId="2429" priority="26">
      <formula>F30&lt;0</formula>
    </cfRule>
  </conditionalFormatting>
  <conditionalFormatting sqref="H30:H46">
    <cfRule type="expression" dxfId="2428" priority="23">
      <formula>H30&gt;0</formula>
    </cfRule>
    <cfRule type="expression" dxfId="2427" priority="24">
      <formula>H30&lt;0</formula>
    </cfRule>
  </conditionalFormatting>
  <conditionalFormatting sqref="Q10">
    <cfRule type="expression" dxfId="2426" priority="21">
      <formula>Q10&gt;0</formula>
    </cfRule>
    <cfRule type="expression" dxfId="2425" priority="22">
      <formula>Q10&lt;0</formula>
    </cfRule>
  </conditionalFormatting>
  <conditionalFormatting sqref="J25:J38">
    <cfRule type="expression" dxfId="2424" priority="19">
      <formula>J25&gt;0</formula>
    </cfRule>
    <cfRule type="expression" dxfId="2423" priority="20">
      <formula>J25&lt;0</formula>
    </cfRule>
  </conditionalFormatting>
  <conditionalFormatting sqref="K25:K38">
    <cfRule type="expression" dxfId="2422" priority="17">
      <formula>K25&gt;0</formula>
    </cfRule>
    <cfRule type="expression" dxfId="2421" priority="18">
      <formula>K25&lt;0</formula>
    </cfRule>
  </conditionalFormatting>
  <conditionalFormatting sqref="L25:L38">
    <cfRule type="expression" dxfId="2420" priority="15">
      <formula>L25&gt;0</formula>
    </cfRule>
    <cfRule type="expression" dxfId="2419" priority="16">
      <formula>L25&lt;0</formula>
    </cfRule>
  </conditionalFormatting>
  <conditionalFormatting sqref="F89:F110">
    <cfRule type="expression" dxfId="2418" priority="13">
      <formula>F89&gt;0</formula>
    </cfRule>
    <cfRule type="expression" dxfId="2417" priority="14">
      <formula>F89&lt;0</formula>
    </cfRule>
  </conditionalFormatting>
  <conditionalFormatting sqref="H89:H110">
    <cfRule type="expression" dxfId="2416" priority="11">
      <formula>H89&gt;0</formula>
    </cfRule>
    <cfRule type="expression" dxfId="2415" priority="12">
      <formula>H89&lt;0</formula>
    </cfRule>
  </conditionalFormatting>
  <conditionalFormatting sqref="J89:J102">
    <cfRule type="expression" dxfId="2414" priority="9">
      <formula>J89&gt;0</formula>
    </cfRule>
    <cfRule type="expression" dxfId="2413" priority="10">
      <formula>J89&lt;0</formula>
    </cfRule>
  </conditionalFormatting>
  <conditionalFormatting sqref="K89:K102">
    <cfRule type="expression" dxfId="2412" priority="7">
      <formula>K89&gt;0</formula>
    </cfRule>
    <cfRule type="expression" dxfId="2411" priority="8">
      <formula>K89&lt;0</formula>
    </cfRule>
  </conditionalFormatting>
  <conditionalFormatting sqref="L89:L102">
    <cfRule type="expression" dxfId="2410" priority="5">
      <formula>L89&gt;0</formula>
    </cfRule>
    <cfRule type="expression" dxfId="2409" priority="6">
      <formula>L89&lt;0</formula>
    </cfRule>
  </conditionalFormatting>
  <conditionalFormatting sqref="F25:F29">
    <cfRule type="expression" dxfId="2408" priority="3">
      <formula>F25&gt;0</formula>
    </cfRule>
    <cfRule type="expression" dxfId="2407" priority="4">
      <formula>F25&lt;0</formula>
    </cfRule>
  </conditionalFormatting>
  <conditionalFormatting sqref="H25:H29">
    <cfRule type="expression" dxfId="2406" priority="1">
      <formula>H25&gt;0</formula>
    </cfRule>
    <cfRule type="expression" dxfId="2405"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404" priority="74">
      <formula>F12&gt;0</formula>
    </cfRule>
    <cfRule type="expression" dxfId="2403"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402" priority="67">
      <formula>F124&gt;0</formula>
    </cfRule>
    <cfRule type="expression" dxfId="2401" priority="68">
      <formula>F124&lt;0</formula>
    </cfRule>
  </conditionalFormatting>
  <conditionalFormatting sqref="H124:H130">
    <cfRule type="expression" dxfId="2400" priority="55">
      <formula>H124&gt;0</formula>
    </cfRule>
    <cfRule type="expression" dxfId="2399" priority="56">
      <formula>H124&lt;0</formula>
    </cfRule>
  </conditionalFormatting>
  <conditionalFormatting sqref="H131">
    <cfRule type="expression" dxfId="2398" priority="53">
      <formula>H131&gt;0</formula>
    </cfRule>
    <cfRule type="expression" dxfId="2397" priority="54">
      <formula>H131&lt;0</formula>
    </cfRule>
  </conditionalFormatting>
  <conditionalFormatting sqref="H132">
    <cfRule type="expression" dxfId="2396" priority="51">
      <formula>H132&gt;0</formula>
    </cfRule>
    <cfRule type="expression" dxfId="2395" priority="52">
      <formula>H132&lt;0</formula>
    </cfRule>
  </conditionalFormatting>
  <conditionalFormatting sqref="H133:H135">
    <cfRule type="expression" dxfId="2394" priority="49">
      <formula>H133&gt;0</formula>
    </cfRule>
    <cfRule type="expression" dxfId="2393" priority="50">
      <formula>H133&lt;0</formula>
    </cfRule>
  </conditionalFormatting>
  <conditionalFormatting sqref="H136">
    <cfRule type="expression" dxfId="2392" priority="45">
      <formula>H136&gt;0</formula>
    </cfRule>
    <cfRule type="expression" dxfId="2391" priority="46">
      <formula>H136&lt;0</formula>
    </cfRule>
  </conditionalFormatting>
  <conditionalFormatting sqref="Q7">
    <cfRule type="expression" dxfId="2390" priority="39">
      <formula>Q7&gt;0</formula>
    </cfRule>
    <cfRule type="expression" dxfId="2389" priority="40">
      <formula>Q7&lt;0</formula>
    </cfRule>
  </conditionalFormatting>
  <conditionalFormatting sqref="Q8">
    <cfRule type="expression" dxfId="2388" priority="37">
      <formula>Q8&gt;0</formula>
    </cfRule>
    <cfRule type="expression" dxfId="2387" priority="38">
      <formula>Q8&lt;0</formula>
    </cfRule>
  </conditionalFormatting>
  <conditionalFormatting sqref="F167:F178 H167:H178">
    <cfRule type="expression" dxfId="2386" priority="35">
      <formula>F167&gt;0</formula>
    </cfRule>
    <cfRule type="expression" dxfId="2385" priority="36">
      <formula>F167&lt;0</formula>
    </cfRule>
  </conditionalFormatting>
  <conditionalFormatting sqref="F183:F197 H183:H197">
    <cfRule type="expression" dxfId="2384" priority="33">
      <formula>F183&gt;0</formula>
    </cfRule>
    <cfRule type="expression" dxfId="2383" priority="34">
      <formula>F183&lt;0</formula>
    </cfRule>
  </conditionalFormatting>
  <conditionalFormatting sqref="F198:F206 H198:H206">
    <cfRule type="expression" dxfId="2382" priority="31">
      <formula>F198&gt;0</formula>
    </cfRule>
    <cfRule type="expression" dxfId="2381" priority="32">
      <formula>F198&lt;0</formula>
    </cfRule>
  </conditionalFormatting>
  <conditionalFormatting sqref="F141:F147 H141:H147">
    <cfRule type="expression" dxfId="2380" priority="29">
      <formula>F141&gt;0</formula>
    </cfRule>
    <cfRule type="expression" dxfId="2379" priority="30">
      <formula>F141&lt;0</formula>
    </cfRule>
  </conditionalFormatting>
  <conditionalFormatting sqref="H149:H152 F149:F152">
    <cfRule type="expression" dxfId="2378" priority="27">
      <formula>F149&gt;0</formula>
    </cfRule>
    <cfRule type="expression" dxfId="2377" priority="28">
      <formula>F149&lt;0</formula>
    </cfRule>
  </conditionalFormatting>
  <conditionalFormatting sqref="F226 H215:H218 H257:H260 F257:F260 H226 H231:H233 F231:F233 F235:F244 H235:H244">
    <cfRule type="expression" dxfId="2376" priority="25">
      <formula>F215&gt;0</formula>
    </cfRule>
    <cfRule type="expression" dxfId="2375" priority="26">
      <formula>F215&lt;0</formula>
    </cfRule>
  </conditionalFormatting>
  <conditionalFormatting sqref="F207:F218">
    <cfRule type="expression" dxfId="2374" priority="23">
      <formula>F207&gt;0</formula>
    </cfRule>
    <cfRule type="expression" dxfId="2373" priority="24">
      <formula>F207&lt;0</formula>
    </cfRule>
  </conditionalFormatting>
  <conditionalFormatting sqref="H207:H208">
    <cfRule type="expression" dxfId="2372" priority="21">
      <formula>H207&gt;0</formula>
    </cfRule>
    <cfRule type="expression" dxfId="2371" priority="22">
      <formula>H207&lt;0</formula>
    </cfRule>
  </conditionalFormatting>
  <conditionalFormatting sqref="H209">
    <cfRule type="expression" dxfId="2370" priority="19">
      <formula>H209&gt;0</formula>
    </cfRule>
    <cfRule type="expression" dxfId="2369" priority="20">
      <formula>H209&lt;0</formula>
    </cfRule>
  </conditionalFormatting>
  <conditionalFormatting sqref="H210">
    <cfRule type="expression" dxfId="2368" priority="17">
      <formula>H210&gt;0</formula>
    </cfRule>
    <cfRule type="expression" dxfId="2367" priority="18">
      <formula>H210&lt;0</formula>
    </cfRule>
  </conditionalFormatting>
  <conditionalFormatting sqref="H211:H213">
    <cfRule type="expression" dxfId="2366" priority="15">
      <formula>H211&gt;0</formula>
    </cfRule>
    <cfRule type="expression" dxfId="2365" priority="16">
      <formula>H211&lt;0</formula>
    </cfRule>
  </conditionalFormatting>
  <conditionalFormatting sqref="H214">
    <cfRule type="expression" dxfId="2364" priority="13">
      <formula>H214&gt;0</formula>
    </cfRule>
    <cfRule type="expression" dxfId="2363" priority="14">
      <formula>H214&lt;0</formula>
    </cfRule>
  </conditionalFormatting>
  <conditionalFormatting sqref="F245:F256 H245:H256">
    <cfRule type="expression" dxfId="2362" priority="11">
      <formula>F245&gt;0</formula>
    </cfRule>
    <cfRule type="expression" dxfId="2361" priority="12">
      <formula>F245&lt;0</formula>
    </cfRule>
  </conditionalFormatting>
  <conditionalFormatting sqref="F261:F275 H261:H275">
    <cfRule type="expression" dxfId="2360" priority="9">
      <formula>F261&gt;0</formula>
    </cfRule>
    <cfRule type="expression" dxfId="2359" priority="10">
      <formula>F261&lt;0</formula>
    </cfRule>
  </conditionalFormatting>
  <conditionalFormatting sqref="F276:F283 H276:H283">
    <cfRule type="expression" dxfId="2358" priority="7">
      <formula>F276&gt;0</formula>
    </cfRule>
    <cfRule type="expression" dxfId="2357" priority="8">
      <formula>F276&lt;0</formula>
    </cfRule>
  </conditionalFormatting>
  <conditionalFormatting sqref="F219:F225 H219:H225">
    <cfRule type="expression" dxfId="2356" priority="5">
      <formula>F219&gt;0</formula>
    </cfRule>
    <cfRule type="expression" dxfId="2355" priority="6">
      <formula>F219&lt;0</formula>
    </cfRule>
  </conditionalFormatting>
  <conditionalFormatting sqref="H227:H230 F227:F230">
    <cfRule type="expression" dxfId="2354" priority="3">
      <formula>F227&gt;0</formula>
    </cfRule>
    <cfRule type="expression" dxfId="2353" priority="4">
      <formula>F227&lt;0</formula>
    </cfRule>
  </conditionalFormatting>
  <conditionalFormatting sqref="H234 F234">
    <cfRule type="expression" dxfId="2352" priority="1">
      <formula>F234&gt;0</formula>
    </cfRule>
    <cfRule type="expression" dxfId="2351"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350" priority="31">
      <formula>F60&gt;0</formula>
    </cfRule>
    <cfRule type="expression" dxfId="2349" priority="32">
      <formula>F60&lt;0</formula>
    </cfRule>
  </conditionalFormatting>
  <conditionalFormatting sqref="Q7">
    <cfRule type="expression" dxfId="2348" priority="29">
      <formula>Q7&gt;0</formula>
    </cfRule>
    <cfRule type="expression" dxfId="2347" priority="30">
      <formula>Q7&lt;0</formula>
    </cfRule>
  </conditionalFormatting>
  <conditionalFormatting sqref="Q8">
    <cfRule type="expression" dxfId="2346" priority="27">
      <formula>Q8&gt;0</formula>
    </cfRule>
    <cfRule type="expression" dxfId="2345" priority="28">
      <formula>Q8&lt;0</formula>
    </cfRule>
  </conditionalFormatting>
  <conditionalFormatting sqref="F32:F59">
    <cfRule type="expression" dxfId="2344" priority="25">
      <formula>F32&gt;0</formula>
    </cfRule>
    <cfRule type="expression" dxfId="2343" priority="26">
      <formula>F32&lt;0</formula>
    </cfRule>
  </conditionalFormatting>
  <conditionalFormatting sqref="H32:H59">
    <cfRule type="expression" dxfId="2342" priority="23">
      <formula>H32&gt;0</formula>
    </cfRule>
    <cfRule type="expression" dxfId="2341" priority="24">
      <formula>H32&lt;0</formula>
    </cfRule>
  </conditionalFormatting>
  <conditionalFormatting sqref="Q10">
    <cfRule type="expression" dxfId="2340" priority="21">
      <formula>Q10&gt;0</formula>
    </cfRule>
    <cfRule type="expression" dxfId="2339" priority="22">
      <formula>Q10&lt;0</formula>
    </cfRule>
  </conditionalFormatting>
  <conditionalFormatting sqref="J25:J38">
    <cfRule type="expression" dxfId="2338" priority="19">
      <formula>J25&gt;0</formula>
    </cfRule>
    <cfRule type="expression" dxfId="2337" priority="20">
      <formula>J25&lt;0</formula>
    </cfRule>
  </conditionalFormatting>
  <conditionalFormatting sqref="K25:K38">
    <cfRule type="expression" dxfId="2336" priority="17">
      <formula>K25&gt;0</formula>
    </cfRule>
    <cfRule type="expression" dxfId="2335" priority="18">
      <formula>K25&lt;0</formula>
    </cfRule>
  </conditionalFormatting>
  <conditionalFormatting sqref="L25:L38">
    <cfRule type="expression" dxfId="2334" priority="15">
      <formula>L25&gt;0</formula>
    </cfRule>
    <cfRule type="expression" dxfId="2333" priority="16">
      <formula>L25&lt;0</formula>
    </cfRule>
  </conditionalFormatting>
  <conditionalFormatting sqref="F89:F110">
    <cfRule type="expression" dxfId="2332" priority="13">
      <formula>F89&gt;0</formula>
    </cfRule>
    <cfRule type="expression" dxfId="2331" priority="14">
      <formula>F89&lt;0</formula>
    </cfRule>
  </conditionalFormatting>
  <conditionalFormatting sqref="H89:H110">
    <cfRule type="expression" dxfId="2330" priority="11">
      <formula>H89&gt;0</formula>
    </cfRule>
    <cfRule type="expression" dxfId="2329" priority="12">
      <formula>H89&lt;0</formula>
    </cfRule>
  </conditionalFormatting>
  <conditionalFormatting sqref="J89:J102">
    <cfRule type="expression" dxfId="2328" priority="9">
      <formula>J89&gt;0</formula>
    </cfRule>
    <cfRule type="expression" dxfId="2327" priority="10">
      <formula>J89&lt;0</formula>
    </cfRule>
  </conditionalFormatting>
  <conditionalFormatting sqref="K89:K102">
    <cfRule type="expression" dxfId="2326" priority="7">
      <formula>K89&gt;0</formula>
    </cfRule>
    <cfRule type="expression" dxfId="2325" priority="8">
      <formula>K89&lt;0</formula>
    </cfRule>
  </conditionalFormatting>
  <conditionalFormatting sqref="L89:L102">
    <cfRule type="expression" dxfId="2324" priority="5">
      <formula>L89&gt;0</formula>
    </cfRule>
    <cfRule type="expression" dxfId="2323" priority="6">
      <formula>L89&lt;0</formula>
    </cfRule>
  </conditionalFormatting>
  <conditionalFormatting sqref="F25:F31">
    <cfRule type="expression" dxfId="2322" priority="3">
      <formula>F25&gt;0</formula>
    </cfRule>
    <cfRule type="expression" dxfId="2321" priority="4">
      <formula>F25&lt;0</formula>
    </cfRule>
  </conditionalFormatting>
  <conditionalFormatting sqref="H25:H31">
    <cfRule type="expression" dxfId="2320" priority="1">
      <formula>H25&gt;0</formula>
    </cfRule>
    <cfRule type="expression" dxfId="231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318" priority="43">
      <formula>F33&gt;0</formula>
    </cfRule>
    <cfRule type="expression" dxfId="2317" priority="44">
      <formula>F33&lt;0</formula>
    </cfRule>
  </conditionalFormatting>
  <conditionalFormatting sqref="Q7">
    <cfRule type="expression" dxfId="2316" priority="41">
      <formula>Q7&gt;0</formula>
    </cfRule>
    <cfRule type="expression" dxfId="2315" priority="42">
      <formula>Q7&lt;0</formula>
    </cfRule>
  </conditionalFormatting>
  <conditionalFormatting sqref="Q8">
    <cfRule type="expression" dxfId="2314" priority="39">
      <formula>Q8&gt;0</formula>
    </cfRule>
    <cfRule type="expression" dxfId="2313" priority="40">
      <formula>Q8&lt;0</formula>
    </cfRule>
  </conditionalFormatting>
  <conditionalFormatting sqref="F29 F32">
    <cfRule type="expression" dxfId="2312" priority="37">
      <formula>F29&gt;0</formula>
    </cfRule>
    <cfRule type="expression" dxfId="2311" priority="38">
      <formula>F29&lt;0</formula>
    </cfRule>
  </conditionalFormatting>
  <conditionalFormatting sqref="H29 H32">
    <cfRule type="expression" dxfId="2310" priority="35">
      <formula>H29&gt;0</formula>
    </cfRule>
    <cfRule type="expression" dxfId="2309" priority="36">
      <formula>H29&lt;0</formula>
    </cfRule>
  </conditionalFormatting>
  <conditionalFormatting sqref="F30:F31">
    <cfRule type="expression" dxfId="2308" priority="33">
      <formula>F30&gt;0</formula>
    </cfRule>
    <cfRule type="expression" dxfId="2307" priority="34">
      <formula>F30&lt;0</formula>
    </cfRule>
  </conditionalFormatting>
  <conditionalFormatting sqref="H30:H31">
    <cfRule type="expression" dxfId="2306" priority="31">
      <formula>H30&gt;0</formula>
    </cfRule>
    <cfRule type="expression" dxfId="2305" priority="32">
      <formula>H30&lt;0</formula>
    </cfRule>
  </conditionalFormatting>
  <conditionalFormatting sqref="F105:F140 H105:H140">
    <cfRule type="expression" dxfId="2304" priority="29">
      <formula>F105&gt;0</formula>
    </cfRule>
    <cfRule type="expression" dxfId="2303" priority="30">
      <formula>F105&lt;0</formula>
    </cfRule>
  </conditionalFormatting>
  <conditionalFormatting sqref="F96:F99">
    <cfRule type="expression" dxfId="2302" priority="27">
      <formula>F96&gt;0</formula>
    </cfRule>
    <cfRule type="expression" dxfId="2301" priority="28">
      <formula>F96&lt;0</formula>
    </cfRule>
  </conditionalFormatting>
  <conditionalFormatting sqref="H96:H99">
    <cfRule type="expression" dxfId="2300" priority="25">
      <formula>H96&gt;0</formula>
    </cfRule>
    <cfRule type="expression" dxfId="2299" priority="26">
      <formula>H96&lt;0</formula>
    </cfRule>
  </conditionalFormatting>
  <conditionalFormatting sqref="F25:F28">
    <cfRule type="expression" dxfId="2298" priority="19">
      <formula>F25&gt;0</formula>
    </cfRule>
    <cfRule type="expression" dxfId="2297" priority="20">
      <formula>F25&lt;0</formula>
    </cfRule>
  </conditionalFormatting>
  <conditionalFormatting sqref="H25:H28">
    <cfRule type="expression" dxfId="2296" priority="17">
      <formula>H25&gt;0</formula>
    </cfRule>
    <cfRule type="expression" dxfId="2295" priority="18">
      <formula>H25&lt;0</formula>
    </cfRule>
  </conditionalFormatting>
  <conditionalFormatting sqref="J27">
    <cfRule type="expression" dxfId="2294" priority="15">
      <formula>J27&gt;0</formula>
    </cfRule>
    <cfRule type="expression" dxfId="2293" priority="16">
      <formula>J27&lt;0</formula>
    </cfRule>
  </conditionalFormatting>
  <conditionalFormatting sqref="F104">
    <cfRule type="expression" dxfId="2292" priority="13">
      <formula>F104&gt;0</formula>
    </cfRule>
    <cfRule type="expression" dxfId="2291" priority="14">
      <formula>F104&lt;0</formula>
    </cfRule>
  </conditionalFormatting>
  <conditionalFormatting sqref="H104">
    <cfRule type="expression" dxfId="2290" priority="11">
      <formula>H104&gt;0</formula>
    </cfRule>
    <cfRule type="expression" dxfId="2289" priority="12">
      <formula>H104&lt;0</formula>
    </cfRule>
  </conditionalFormatting>
  <conditionalFormatting sqref="F100:F103">
    <cfRule type="expression" dxfId="2288" priority="9">
      <formula>F100&gt;0</formula>
    </cfRule>
    <cfRule type="expression" dxfId="2287" priority="10">
      <formula>F100&lt;0</formula>
    </cfRule>
  </conditionalFormatting>
  <conditionalFormatting sqref="H100:H103">
    <cfRule type="expression" dxfId="2286" priority="7">
      <formula>H100&gt;0</formula>
    </cfRule>
    <cfRule type="expression" dxfId="2285" priority="8">
      <formula>H100&lt;0</formula>
    </cfRule>
  </conditionalFormatting>
  <conditionalFormatting sqref="J102">
    <cfRule type="expression" dxfId="2284" priority="5">
      <formula>J102&gt;0</formula>
    </cfRule>
    <cfRule type="expression" dxfId="2283" priority="6">
      <formula>J102&lt;0</formula>
    </cfRule>
  </conditionalFormatting>
  <conditionalFormatting sqref="Q10">
    <cfRule type="expression" dxfId="2282" priority="3">
      <formula>Q10&gt;0</formula>
    </cfRule>
    <cfRule type="expression" dxfId="2281" priority="4">
      <formula>Q10&lt;0</formula>
    </cfRule>
  </conditionalFormatting>
  <conditionalFormatting sqref="M71">
    <cfRule type="expression" dxfId="2280" priority="1">
      <formula>M71&gt;0</formula>
    </cfRule>
    <cfRule type="expression" dxfId="227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78" priority="33">
      <formula>F34&gt;0</formula>
    </cfRule>
    <cfRule type="expression" dxfId="2277" priority="34">
      <formula>F34&lt;0</formula>
    </cfRule>
  </conditionalFormatting>
  <conditionalFormatting sqref="Q7">
    <cfRule type="expression" dxfId="2276" priority="31">
      <formula>Q7&gt;0</formula>
    </cfRule>
    <cfRule type="expression" dxfId="2275" priority="32">
      <formula>Q7&lt;0</formula>
    </cfRule>
  </conditionalFormatting>
  <conditionalFormatting sqref="Q8">
    <cfRule type="expression" dxfId="2274" priority="29">
      <formula>Q8&gt;0</formula>
    </cfRule>
    <cfRule type="expression" dxfId="2273" priority="30">
      <formula>Q8&lt;0</formula>
    </cfRule>
  </conditionalFormatting>
  <conditionalFormatting sqref="F27:F33">
    <cfRule type="expression" dxfId="2272" priority="27">
      <formula>F27&gt;0</formula>
    </cfRule>
    <cfRule type="expression" dxfId="2271" priority="28">
      <formula>F27&lt;0</formula>
    </cfRule>
  </conditionalFormatting>
  <conditionalFormatting sqref="H27:H33">
    <cfRule type="expression" dxfId="2270" priority="25">
      <formula>H27&gt;0</formula>
    </cfRule>
    <cfRule type="expression" dxfId="2269" priority="26">
      <formula>H27&lt;0</formula>
    </cfRule>
  </conditionalFormatting>
  <conditionalFormatting sqref="M46">
    <cfRule type="expression" dxfId="2268" priority="23">
      <formula>M46&gt;0</formula>
    </cfRule>
    <cfRule type="expression" dxfId="2267" priority="24">
      <formula>M46&lt;0</formula>
    </cfRule>
  </conditionalFormatting>
  <conditionalFormatting sqref="F79:F87 H79:H87">
    <cfRule type="expression" dxfId="2266" priority="21">
      <formula>F79&gt;0</formula>
    </cfRule>
    <cfRule type="expression" dxfId="2265" priority="22">
      <formula>F79&lt;0</formula>
    </cfRule>
  </conditionalFormatting>
  <conditionalFormatting sqref="F73 F77:F78">
    <cfRule type="expression" dxfId="2264" priority="19">
      <formula>F73&gt;0</formula>
    </cfRule>
    <cfRule type="expression" dxfId="2263" priority="20">
      <formula>F73&lt;0</formula>
    </cfRule>
  </conditionalFormatting>
  <conditionalFormatting sqref="H73 H77:H78">
    <cfRule type="expression" dxfId="2262" priority="17">
      <formula>H73&gt;0</formula>
    </cfRule>
    <cfRule type="expression" dxfId="2261" priority="18">
      <formula>H73&lt;0</formula>
    </cfRule>
  </conditionalFormatting>
  <conditionalFormatting sqref="F70:F72">
    <cfRule type="expression" dxfId="2260" priority="15">
      <formula>F70&gt;0</formula>
    </cfRule>
    <cfRule type="expression" dxfId="2259" priority="16">
      <formula>F70&lt;0</formula>
    </cfRule>
  </conditionalFormatting>
  <conditionalFormatting sqref="H70:H72">
    <cfRule type="expression" dxfId="2258" priority="13">
      <formula>H70&gt;0</formula>
    </cfRule>
    <cfRule type="expression" dxfId="2257" priority="14">
      <formula>H70&lt;0</formula>
    </cfRule>
  </conditionalFormatting>
  <conditionalFormatting sqref="F25:F26">
    <cfRule type="expression" dxfId="2256" priority="11">
      <formula>F25&gt;0</formula>
    </cfRule>
    <cfRule type="expression" dxfId="2255" priority="12">
      <formula>F25&lt;0</formula>
    </cfRule>
  </conditionalFormatting>
  <conditionalFormatting sqref="H25:H26">
    <cfRule type="expression" dxfId="2254" priority="9">
      <formula>H25&gt;0</formula>
    </cfRule>
    <cfRule type="expression" dxfId="2253" priority="10">
      <formula>H25&lt;0</formula>
    </cfRule>
  </conditionalFormatting>
  <conditionalFormatting sqref="F76">
    <cfRule type="expression" dxfId="2252" priority="7">
      <formula>F76&gt;0</formula>
    </cfRule>
    <cfRule type="expression" dxfId="2251" priority="8">
      <formula>F76&lt;0</formula>
    </cfRule>
  </conditionalFormatting>
  <conditionalFormatting sqref="H76">
    <cfRule type="expression" dxfId="2250" priority="5">
      <formula>H76&gt;0</formula>
    </cfRule>
    <cfRule type="expression" dxfId="2249" priority="6">
      <formula>H76&lt;0</formula>
    </cfRule>
  </conditionalFormatting>
  <conditionalFormatting sqref="F74:F75">
    <cfRule type="expression" dxfId="2248" priority="3">
      <formula>F74&gt;0</formula>
    </cfRule>
    <cfRule type="expression" dxfId="2247" priority="4">
      <formula>F74&lt;0</formula>
    </cfRule>
  </conditionalFormatting>
  <conditionalFormatting sqref="H74:H75">
    <cfRule type="expression" dxfId="2246" priority="1">
      <formula>H74&gt;0</formula>
    </cfRule>
    <cfRule type="expression" dxfId="224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244" priority="33">
      <formula>F7&gt;0</formula>
    </cfRule>
    <cfRule type="expression" dxfId="2243" priority="34">
      <formula>F7&lt;0</formula>
    </cfRule>
  </conditionalFormatting>
  <conditionalFormatting sqref="Q8">
    <cfRule type="expression" dxfId="2242" priority="31">
      <formula>Q8&gt;0</formula>
    </cfRule>
    <cfRule type="expression" dxfId="2241" priority="32">
      <formula>Q8&lt;0</formula>
    </cfRule>
  </conditionalFormatting>
  <conditionalFormatting sqref="F114:F135">
    <cfRule type="expression" dxfId="2240" priority="25">
      <formula>F114&gt;0</formula>
    </cfRule>
    <cfRule type="expression" dxfId="2239" priority="26">
      <formula>F114&lt;0</formula>
    </cfRule>
  </conditionalFormatting>
  <conditionalFormatting sqref="H114:H135">
    <cfRule type="expression" dxfId="2238" priority="23">
      <formula>H114&gt;0</formula>
    </cfRule>
    <cfRule type="expression" dxfId="2237" priority="24">
      <formula>H114&lt;0</formula>
    </cfRule>
  </conditionalFormatting>
  <conditionalFormatting sqref="Q10">
    <cfRule type="expression" dxfId="2236" priority="21">
      <formula>Q10&gt;0</formula>
    </cfRule>
    <cfRule type="expression" dxfId="2235" priority="22">
      <formula>Q10&lt;0</formula>
    </cfRule>
  </conditionalFormatting>
  <conditionalFormatting sqref="J31:J44">
    <cfRule type="expression" dxfId="2234" priority="19">
      <formula>J31&gt;0</formula>
    </cfRule>
    <cfRule type="expression" dxfId="2233" priority="20">
      <formula>J31&lt;0</formula>
    </cfRule>
  </conditionalFormatting>
  <conditionalFormatting sqref="K31:K44">
    <cfRule type="expression" dxfId="2232" priority="17">
      <formula>K31&gt;0</formula>
    </cfRule>
    <cfRule type="expression" dxfId="2231" priority="18">
      <formula>K31&lt;0</formula>
    </cfRule>
  </conditionalFormatting>
  <conditionalFormatting sqref="L31:L35 L37:L44">
    <cfRule type="expression" dxfId="2230" priority="15">
      <formula>L31&gt;0</formula>
    </cfRule>
    <cfRule type="expression" dxfId="2229" priority="16">
      <formula>L31&lt;0</formula>
    </cfRule>
  </conditionalFormatting>
  <conditionalFormatting sqref="M31:M44">
    <cfRule type="expression" dxfId="2228" priority="13">
      <formula>M31&gt;0</formula>
    </cfRule>
    <cfRule type="expression" dxfId="2227" priority="14">
      <formula>M31&lt;0</formula>
    </cfRule>
  </conditionalFormatting>
  <conditionalFormatting sqref="F82 H82">
    <cfRule type="expression" dxfId="2226" priority="9">
      <formula>F82&gt;0</formula>
    </cfRule>
    <cfRule type="expression" dxfId="2225" priority="10">
      <formula>F82&lt;0</formula>
    </cfRule>
  </conditionalFormatting>
  <conditionalFormatting sqref="F75:F81 H75:H81">
    <cfRule type="expression" dxfId="2224" priority="7">
      <formula>F75&gt;0</formula>
    </cfRule>
    <cfRule type="expression" dxfId="2223" priority="8">
      <formula>F75&lt;0</formula>
    </cfRule>
  </conditionalFormatting>
  <conditionalFormatting sqref="F71:F74 H71:H74">
    <cfRule type="expression" dxfId="2222" priority="5">
      <formula>F71&gt;0</formula>
    </cfRule>
    <cfRule type="expression" dxfId="2221" priority="6">
      <formula>F71&lt;0</formula>
    </cfRule>
  </conditionalFormatting>
  <conditionalFormatting sqref="F86 H84:H86">
    <cfRule type="expression" dxfId="2220" priority="3">
      <formula>F84&gt;0</formula>
    </cfRule>
    <cfRule type="expression" dxfId="2219" priority="4">
      <formula>F84&lt;0</formula>
    </cfRule>
  </conditionalFormatting>
  <conditionalFormatting sqref="J86">
    <cfRule type="expression" dxfId="2218" priority="1">
      <formula>J86&gt;0</formula>
    </cfRule>
    <cfRule type="expression" dxfId="2217"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16" priority="43">
      <formula>F54&gt;0</formula>
    </cfRule>
    <cfRule type="expression" dxfId="2215" priority="44">
      <formula>F54&lt;0</formula>
    </cfRule>
  </conditionalFormatting>
  <conditionalFormatting sqref="Q7">
    <cfRule type="expression" dxfId="2214" priority="41">
      <formula>Q7&gt;0</formula>
    </cfRule>
    <cfRule type="expression" dxfId="2213" priority="42">
      <formula>Q7&lt;0</formula>
    </cfRule>
  </conditionalFormatting>
  <conditionalFormatting sqref="Q8">
    <cfRule type="expression" dxfId="2212" priority="39">
      <formula>Q8&gt;0</formula>
    </cfRule>
    <cfRule type="expression" dxfId="2211" priority="40">
      <formula>Q8&lt;0</formula>
    </cfRule>
  </conditionalFormatting>
  <conditionalFormatting sqref="F33:F36 F38:F53">
    <cfRule type="expression" dxfId="2210" priority="37">
      <formula>F33&gt;0</formula>
    </cfRule>
    <cfRule type="expression" dxfId="2209" priority="38">
      <formula>F33&lt;0</formula>
    </cfRule>
  </conditionalFormatting>
  <conditionalFormatting sqref="H33:H36 H38:H53">
    <cfRule type="expression" dxfId="2208" priority="35">
      <formula>H33&gt;0</formula>
    </cfRule>
    <cfRule type="expression" dxfId="2207" priority="36">
      <formula>H33&lt;0</formula>
    </cfRule>
  </conditionalFormatting>
  <conditionalFormatting sqref="Q10">
    <cfRule type="expression" dxfId="2206" priority="33">
      <formula>Q10&gt;0</formula>
    </cfRule>
    <cfRule type="expression" dxfId="2205" priority="34">
      <formula>Q10&lt;0</formula>
    </cfRule>
  </conditionalFormatting>
  <conditionalFormatting sqref="J25:J37">
    <cfRule type="expression" dxfId="2204" priority="31">
      <formula>J25&gt;0</formula>
    </cfRule>
    <cfRule type="expression" dxfId="2203" priority="32">
      <formula>J25&lt;0</formula>
    </cfRule>
  </conditionalFormatting>
  <conditionalFormatting sqref="K25:K38">
    <cfRule type="expression" dxfId="2202" priority="29">
      <formula>K25&gt;0</formula>
    </cfRule>
    <cfRule type="expression" dxfId="2201" priority="30">
      <formula>K25&lt;0</formula>
    </cfRule>
  </conditionalFormatting>
  <conditionalFormatting sqref="L25">
    <cfRule type="expression" dxfId="2200" priority="27">
      <formula>L25&gt;0</formula>
    </cfRule>
    <cfRule type="expression" dxfId="2199" priority="28">
      <formula>L25&lt;0</formula>
    </cfRule>
  </conditionalFormatting>
  <conditionalFormatting sqref="F89:F110">
    <cfRule type="expression" dxfId="2198" priority="25">
      <formula>F89&gt;0</formula>
    </cfRule>
    <cfRule type="expression" dxfId="2197" priority="26">
      <formula>F89&lt;0</formula>
    </cfRule>
  </conditionalFormatting>
  <conditionalFormatting sqref="H89:H110">
    <cfRule type="expression" dxfId="2196" priority="23">
      <formula>H89&gt;0</formula>
    </cfRule>
    <cfRule type="expression" dxfId="2195" priority="24">
      <formula>H89&lt;0</formula>
    </cfRule>
  </conditionalFormatting>
  <conditionalFormatting sqref="J89:J102">
    <cfRule type="expression" dxfId="2194" priority="21">
      <formula>J89&gt;0</formula>
    </cfRule>
    <cfRule type="expression" dxfId="2193" priority="22">
      <formula>J89&lt;0</formula>
    </cfRule>
  </conditionalFormatting>
  <conditionalFormatting sqref="K89:K102">
    <cfRule type="expression" dxfId="2192" priority="19">
      <formula>K89&gt;0</formula>
    </cfRule>
    <cfRule type="expression" dxfId="2191" priority="20">
      <formula>K89&lt;0</formula>
    </cfRule>
  </conditionalFormatting>
  <conditionalFormatting sqref="L89:L102">
    <cfRule type="expression" dxfId="2190" priority="17">
      <formula>L89&gt;0</formula>
    </cfRule>
    <cfRule type="expression" dxfId="2189" priority="18">
      <formula>L89&lt;0</formula>
    </cfRule>
  </conditionalFormatting>
  <conditionalFormatting sqref="F29:F32">
    <cfRule type="expression" dxfId="2188" priority="15">
      <formula>F29&gt;0</formula>
    </cfRule>
    <cfRule type="expression" dxfId="2187" priority="16">
      <formula>F29&lt;0</formula>
    </cfRule>
  </conditionalFormatting>
  <conditionalFormatting sqref="H29:H32">
    <cfRule type="expression" dxfId="2186" priority="13">
      <formula>H29&gt;0</formula>
    </cfRule>
    <cfRule type="expression" dxfId="2185" priority="14">
      <formula>H29&lt;0</formula>
    </cfRule>
  </conditionalFormatting>
  <conditionalFormatting sqref="F25:F28">
    <cfRule type="expression" dxfId="2184" priority="11">
      <formula>F25&gt;0</formula>
    </cfRule>
    <cfRule type="expression" dxfId="2183" priority="12">
      <formula>F25&lt;0</formula>
    </cfRule>
  </conditionalFormatting>
  <conditionalFormatting sqref="H25:H28">
    <cfRule type="expression" dxfId="2182" priority="9">
      <formula>H25&gt;0</formula>
    </cfRule>
    <cfRule type="expression" dxfId="2181" priority="10">
      <formula>H25&lt;0</formula>
    </cfRule>
  </conditionalFormatting>
  <conditionalFormatting sqref="F37">
    <cfRule type="expression" dxfId="2180" priority="7">
      <formula>F37&gt;0</formula>
    </cfRule>
    <cfRule type="expression" dxfId="2179" priority="8">
      <formula>F37&lt;0</formula>
    </cfRule>
  </conditionalFormatting>
  <conditionalFormatting sqref="H37">
    <cfRule type="expression" dxfId="2178" priority="5">
      <formula>H37&gt;0</formula>
    </cfRule>
    <cfRule type="expression" dxfId="2177" priority="6">
      <formula>H37&lt;0</formula>
    </cfRule>
  </conditionalFormatting>
  <conditionalFormatting sqref="J49">
    <cfRule type="expression" dxfId="2176" priority="3">
      <formula>J49&gt;0</formula>
    </cfRule>
    <cfRule type="expression" dxfId="2175" priority="4">
      <formula>J49&lt;0</formula>
    </cfRule>
  </conditionalFormatting>
  <conditionalFormatting sqref="J38:J48">
    <cfRule type="expression" dxfId="2174" priority="1">
      <formula>J38&gt;0</formula>
    </cfRule>
    <cfRule type="expression" dxfId="2173"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172" priority="96">
      <formula>F24&gt;0</formula>
    </cfRule>
    <cfRule type="expression" dxfId="217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170" priority="79">
      <formula>F30&gt;0</formula>
    </cfRule>
    <cfRule type="expression" dxfId="2169" priority="80">
      <formula>F30&lt;0</formula>
    </cfRule>
  </conditionalFormatting>
  <conditionalFormatting sqref="H43 H30:H33">
    <cfRule type="expression" dxfId="2168" priority="77">
      <formula>H30&gt;0</formula>
    </cfRule>
    <cfRule type="expression" dxfId="2167" priority="78">
      <formula>H30&lt;0</formula>
    </cfRule>
  </conditionalFormatting>
  <conditionalFormatting sqref="F115:F116 H115:I116 H117 H118:I128 H129 H130:I162 H163 H164:I168 H169 H170:I173 H174 F120:F188 H175:I188 I189:I196 H197:I201 F197:F201 F203 H203:I203 I202 H205:I206 F205:F206">
    <cfRule type="expression" dxfId="2166" priority="59">
      <formula>F115&gt;0</formula>
    </cfRule>
    <cfRule type="expression" dxfId="2165" priority="60">
      <formula>F115&lt;0</formula>
    </cfRule>
  </conditionalFormatting>
  <conditionalFormatting sqref="F112:F114">
    <cfRule type="expression" dxfId="2164" priority="57">
      <formula>F112&gt;0</formula>
    </cfRule>
    <cfRule type="expression" dxfId="2163" priority="58">
      <formula>F112&lt;0</formula>
    </cfRule>
  </conditionalFormatting>
  <conditionalFormatting sqref="H112:I112">
    <cfRule type="expression" dxfId="2162" priority="55">
      <formula>H112&gt;0</formula>
    </cfRule>
    <cfRule type="expression" dxfId="2161" priority="56">
      <formula>H112&lt;0</formula>
    </cfRule>
  </conditionalFormatting>
  <conditionalFormatting sqref="H113:I113">
    <cfRule type="expression" dxfId="2160" priority="53">
      <formula>H113&gt;0</formula>
    </cfRule>
    <cfRule type="expression" dxfId="2159" priority="54">
      <formula>H113&lt;0</formula>
    </cfRule>
  </conditionalFormatting>
  <conditionalFormatting sqref="H114:I114">
    <cfRule type="expression" dxfId="2158" priority="51">
      <formula>H114&gt;0</formula>
    </cfRule>
    <cfRule type="expression" dxfId="2157" priority="52">
      <formula>H114&lt;0</formula>
    </cfRule>
  </conditionalFormatting>
  <conditionalFormatting sqref="F105:F111">
    <cfRule type="expression" dxfId="2156" priority="49">
      <formula>F105&gt;0</formula>
    </cfRule>
    <cfRule type="expression" dxfId="2155" priority="50">
      <formula>F105&lt;0</formula>
    </cfRule>
  </conditionalFormatting>
  <conditionalFormatting sqref="H105:I111">
    <cfRule type="expression" dxfId="2154" priority="47">
      <formula>H105&gt;0</formula>
    </cfRule>
    <cfRule type="expression" dxfId="2153" priority="48">
      <formula>H105&lt;0</formula>
    </cfRule>
  </conditionalFormatting>
  <conditionalFormatting sqref="I117 F117:F119">
    <cfRule type="expression" dxfId="2152" priority="45">
      <formula>F117&gt;0</formula>
    </cfRule>
    <cfRule type="expression" dxfId="2151" priority="46">
      <formula>F117&lt;0</formula>
    </cfRule>
  </conditionalFormatting>
  <conditionalFormatting sqref="F189:F196 H189:H196">
    <cfRule type="expression" dxfId="2150" priority="43">
      <formula>F189&gt;0</formula>
    </cfRule>
    <cfRule type="expression" dxfId="2149" priority="44">
      <formula>F189&lt;0</formula>
    </cfRule>
  </conditionalFormatting>
  <conditionalFormatting sqref="H202 F202">
    <cfRule type="expression" dxfId="2148" priority="41">
      <formula>F202&gt;0</formula>
    </cfRule>
    <cfRule type="expression" dxfId="2147" priority="42">
      <formula>F202&lt;0</formula>
    </cfRule>
  </conditionalFormatting>
  <conditionalFormatting sqref="I204">
    <cfRule type="expression" dxfId="2146" priority="39">
      <formula>I204&gt;0</formula>
    </cfRule>
    <cfRule type="expression" dxfId="2145" priority="40">
      <formula>I204&lt;0</formula>
    </cfRule>
  </conditionalFormatting>
  <conditionalFormatting sqref="H204 F204">
    <cfRule type="expression" dxfId="2144" priority="37">
      <formula>F204&gt;0</formula>
    </cfRule>
    <cfRule type="expression" dxfId="2143" priority="38">
      <formula>F204&lt;0</formula>
    </cfRule>
  </conditionalFormatting>
  <conditionalFormatting sqref="M54">
    <cfRule type="expression" dxfId="2142" priority="35">
      <formula>M54&gt;0</formula>
    </cfRule>
    <cfRule type="expression" dxfId="2141" priority="36">
      <formula>M54&lt;0</formula>
    </cfRule>
  </conditionalFormatting>
  <conditionalFormatting sqref="K39:K49">
    <cfRule type="expression" dxfId="2140" priority="33">
      <formula>K39&gt;0</formula>
    </cfRule>
    <cfRule type="expression" dxfId="2139" priority="34">
      <formula>K39&lt;0</formula>
    </cfRule>
  </conditionalFormatting>
  <conditionalFormatting sqref="Q10">
    <cfRule type="expression" dxfId="2138" priority="31">
      <formula>Q10&gt;0</formula>
    </cfRule>
    <cfRule type="expression" dxfId="2137" priority="32">
      <formula>Q10&lt;0</formula>
    </cfRule>
  </conditionalFormatting>
  <conditionalFormatting sqref="Z10">
    <cfRule type="expression" dxfId="2136" priority="29">
      <formula>Z10&gt;0</formula>
    </cfRule>
    <cfRule type="expression" dxfId="2135" priority="30">
      <formula>Z10&lt;0</formula>
    </cfRule>
  </conditionalFormatting>
  <conditionalFormatting sqref="AA10:AE10">
    <cfRule type="expression" dxfId="2134" priority="27">
      <formula>AA10&gt;0</formula>
    </cfRule>
    <cfRule type="expression" dxfId="2133" priority="28">
      <formula>AA10&lt;0</formula>
    </cfRule>
  </conditionalFormatting>
  <conditionalFormatting sqref="Z24">
    <cfRule type="expression" dxfId="2132" priority="25">
      <formula>Z24&gt;0</formula>
    </cfRule>
    <cfRule type="expression" dxfId="2131" priority="26">
      <formula>Z24&lt;0</formula>
    </cfRule>
  </conditionalFormatting>
  <conditionalFormatting sqref="AF10:AG10">
    <cfRule type="expression" dxfId="2130" priority="17">
      <formula>AF10&gt;0</formula>
    </cfRule>
    <cfRule type="expression" dxfId="2129" priority="18">
      <formula>AF10&lt;0</formula>
    </cfRule>
  </conditionalFormatting>
  <conditionalFormatting sqref="H222:I222 H225:I225 I208:I209 H211 H212:I212 H214:I214 H213 H215:H216 F211:F219 H217:I218 H219 H221 H223:H224 F221:F225">
    <cfRule type="expression" dxfId="2128" priority="15">
      <formula>F208&gt;0</formula>
    </cfRule>
    <cfRule type="expression" dxfId="2127" priority="16">
      <formula>F208&lt;0</formula>
    </cfRule>
  </conditionalFormatting>
  <conditionalFormatting sqref="F220 F207:F210">
    <cfRule type="expression" dxfId="2126" priority="13">
      <formula>F207&gt;0</formula>
    </cfRule>
    <cfRule type="expression" dxfId="2125" priority="14">
      <formula>F207&lt;0</formula>
    </cfRule>
  </conditionalFormatting>
  <conditionalFormatting sqref="H207:I207 H220 H208:H210">
    <cfRule type="expression" dxfId="2124" priority="11">
      <formula>H207&gt;0</formula>
    </cfRule>
    <cfRule type="expression" dxfId="2123" priority="12">
      <formula>H207&lt;0</formula>
    </cfRule>
  </conditionalFormatting>
  <conditionalFormatting sqref="K210:K225">
    <cfRule type="expression" dxfId="2122" priority="9">
      <formula>K210&gt;0</formula>
    </cfRule>
    <cfRule type="expression" dxfId="2121" priority="10">
      <formula>K210&lt;0</formula>
    </cfRule>
  </conditionalFormatting>
  <conditionalFormatting sqref="K31">
    <cfRule type="expression" dxfId="2120" priority="7">
      <formula>K31&gt;0</formula>
    </cfRule>
    <cfRule type="expression" dxfId="2119" priority="8">
      <formula>K31&lt;0</formula>
    </cfRule>
  </conditionalFormatting>
  <conditionalFormatting sqref="K32:K38">
    <cfRule type="expression" dxfId="2118" priority="5">
      <formula>K32&gt;0</formula>
    </cfRule>
    <cfRule type="expression" dxfId="2117" priority="6">
      <formula>K32&lt;0</formula>
    </cfRule>
  </conditionalFormatting>
  <conditionalFormatting sqref="Q7">
    <cfRule type="expression" dxfId="2116" priority="3">
      <formula>Q7&gt;0</formula>
    </cfRule>
    <cfRule type="expression" dxfId="2115" priority="4">
      <formula>Q7&lt;0</formula>
    </cfRule>
  </conditionalFormatting>
  <conditionalFormatting sqref="Q8">
    <cfRule type="expression" dxfId="2114" priority="1">
      <formula>Q8&gt;0</formula>
    </cfRule>
    <cfRule type="expression" dxfId="211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112" priority="41">
      <formula>F60&gt;0</formula>
    </cfRule>
    <cfRule type="expression" dxfId="2111" priority="42">
      <formula>F60&lt;0</formula>
    </cfRule>
  </conditionalFormatting>
  <conditionalFormatting sqref="Q7">
    <cfRule type="expression" dxfId="2110" priority="39">
      <formula>Q7&gt;0</formula>
    </cfRule>
    <cfRule type="expression" dxfId="2109" priority="40">
      <formula>Q7&lt;0</formula>
    </cfRule>
  </conditionalFormatting>
  <conditionalFormatting sqref="Q8">
    <cfRule type="expression" dxfId="2108" priority="37">
      <formula>Q8&gt;0</formula>
    </cfRule>
    <cfRule type="expression" dxfId="2107" priority="38">
      <formula>Q8&lt;0</formula>
    </cfRule>
  </conditionalFormatting>
  <conditionalFormatting sqref="F25:F29 F34:F59">
    <cfRule type="expression" dxfId="2106" priority="35">
      <formula>F25&gt;0</formula>
    </cfRule>
    <cfRule type="expression" dxfId="2105" priority="36">
      <formula>F25&lt;0</formula>
    </cfRule>
  </conditionalFormatting>
  <conditionalFormatting sqref="H25:H29 H34:H59">
    <cfRule type="expression" dxfId="2104" priority="33">
      <formula>H25&gt;0</formula>
    </cfRule>
    <cfRule type="expression" dxfId="2103" priority="34">
      <formula>H25&lt;0</formula>
    </cfRule>
  </conditionalFormatting>
  <conditionalFormatting sqref="F89:F110">
    <cfRule type="expression" dxfId="2102" priority="31">
      <formula>F89&gt;0</formula>
    </cfRule>
    <cfRule type="expression" dxfId="2101" priority="32">
      <formula>F89&lt;0</formula>
    </cfRule>
  </conditionalFormatting>
  <conditionalFormatting sqref="H89:H110">
    <cfRule type="expression" dxfId="2100" priority="29">
      <formula>H89&gt;0</formula>
    </cfRule>
    <cfRule type="expression" dxfId="2099" priority="30">
      <formula>H89&lt;0</formula>
    </cfRule>
  </conditionalFormatting>
  <conditionalFormatting sqref="Q10">
    <cfRule type="expression" dxfId="2098" priority="27">
      <formula>Q10&gt;0</formula>
    </cfRule>
    <cfRule type="expression" dxfId="2097" priority="28">
      <formula>Q10&lt;0</formula>
    </cfRule>
  </conditionalFormatting>
  <conditionalFormatting sqref="J25:J32 J34:J38">
    <cfRule type="expression" dxfId="2096" priority="25">
      <formula>J25&gt;0</formula>
    </cfRule>
    <cfRule type="expression" dxfId="2095" priority="26">
      <formula>J25&lt;0</formula>
    </cfRule>
  </conditionalFormatting>
  <conditionalFormatting sqref="K25:K30">
    <cfRule type="expression" dxfId="2094" priority="23">
      <formula>K25&gt;0</formula>
    </cfRule>
    <cfRule type="expression" dxfId="2093" priority="24">
      <formula>K25&lt;0</formula>
    </cfRule>
  </conditionalFormatting>
  <conditionalFormatting sqref="L25:L38">
    <cfRule type="expression" dxfId="2092" priority="21">
      <formula>L25&gt;0</formula>
    </cfRule>
    <cfRule type="expression" dxfId="2091" priority="22">
      <formula>L25&lt;0</formula>
    </cfRule>
  </conditionalFormatting>
  <conditionalFormatting sqref="F30:F33">
    <cfRule type="expression" dxfId="2090" priority="19">
      <formula>F30&gt;0</formula>
    </cfRule>
    <cfRule type="expression" dxfId="2089" priority="20">
      <formula>F30&lt;0</formula>
    </cfRule>
  </conditionalFormatting>
  <conditionalFormatting sqref="H30:H33">
    <cfRule type="expression" dxfId="2088" priority="17">
      <formula>H30&gt;0</formula>
    </cfRule>
    <cfRule type="expression" dxfId="2087" priority="18">
      <formula>H30&lt;0</formula>
    </cfRule>
  </conditionalFormatting>
  <conditionalFormatting sqref="L39:L44">
    <cfRule type="expression" dxfId="2086" priority="9">
      <formula>L39&gt;0</formula>
    </cfRule>
    <cfRule type="expression" dxfId="2085" priority="10">
      <formula>L39&lt;0</formula>
    </cfRule>
  </conditionalFormatting>
  <conditionalFormatting sqref="L45:L46">
    <cfRule type="expression" dxfId="2084" priority="7">
      <formula>L45&gt;0</formula>
    </cfRule>
    <cfRule type="expression" dxfId="2083" priority="8">
      <formula>L45&lt;0</formula>
    </cfRule>
  </conditionalFormatting>
  <conditionalFormatting sqref="L47">
    <cfRule type="expression" dxfId="2082" priority="5">
      <formula>L47&gt;0</formula>
    </cfRule>
    <cfRule type="expression" dxfId="2081" priority="6">
      <formula>L47&lt;0</formula>
    </cfRule>
  </conditionalFormatting>
  <conditionalFormatting sqref="L51">
    <cfRule type="expression" dxfId="2080" priority="3">
      <formula>L51&gt;0</formula>
    </cfRule>
    <cfRule type="expression" dxfId="2079" priority="4">
      <formula>L51&lt;0</formula>
    </cfRule>
  </conditionalFormatting>
  <conditionalFormatting sqref="L54">
    <cfRule type="expression" dxfId="2078" priority="1">
      <formula>L54&gt;0</formula>
    </cfRule>
    <cfRule type="expression" dxfId="207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43">
        <v>53.16</v>
      </c>
      <c r="J2" s="43">
        <v>7.0000000000000007E-2</v>
      </c>
      <c r="K2" s="43">
        <f t="shared" ref="K2:K8" si="1">H2*I2-J2</f>
        <v>5315.93</v>
      </c>
      <c r="L2" s="70">
        <v>43458</v>
      </c>
      <c r="M2" s="43">
        <v>343.45</v>
      </c>
      <c r="O2" s="11" t="s">
        <v>57</v>
      </c>
      <c r="Q2">
        <f>C18-H18</f>
        <v>300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45.452199999999998</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47.19</v>
      </c>
      <c r="R4" s="420">
        <v>-9.7000000000000003E-3</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14157</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13635.66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521.34000000000378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521.34000000000378</v>
      </c>
    </row>
    <row r="9" spans="1:21" x14ac:dyDescent="0.25">
      <c r="B9" s="363">
        <v>43531</v>
      </c>
      <c r="C9" s="7">
        <v>56</v>
      </c>
      <c r="D9" s="43">
        <v>50.58</v>
      </c>
      <c r="E9" s="43">
        <v>0</v>
      </c>
      <c r="F9" s="43">
        <f t="shared" si="0"/>
        <v>2832.48</v>
      </c>
      <c r="G9" s="4"/>
      <c r="H9" s="159"/>
      <c r="I9" s="3"/>
      <c r="J9" s="3"/>
      <c r="K9" s="3"/>
      <c r="L9" s="4"/>
      <c r="M9" s="4"/>
      <c r="O9" s="11" t="s">
        <v>204</v>
      </c>
      <c r="Q9" s="132">
        <f>IF(Q2=0, 0, Q8/Q6)</f>
        <v>3.8233572852359461E-2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2.7548209366391185E-2</v>
      </c>
      <c r="R11">
        <v>1.3</v>
      </c>
    </row>
    <row r="12" spans="1:21" x14ac:dyDescent="0.25">
      <c r="B12" s="399">
        <v>43682</v>
      </c>
      <c r="C12" s="4">
        <v>100</v>
      </c>
      <c r="D12" s="2">
        <v>47</v>
      </c>
      <c r="E12" s="2">
        <v>0</v>
      </c>
      <c r="F12" s="2">
        <f t="shared" si="0"/>
        <v>4700</v>
      </c>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SUM(C2:C12)</f>
        <v>956</v>
      </c>
      <c r="D18" s="18"/>
      <c r="E18" s="18"/>
      <c r="F18" s="18">
        <f>SUM(F2:F12)</f>
        <v>47572.480000000003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51.908999999999999</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51.437100000000001</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50.965200000000003</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50.493299999999998</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50.0214</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49.549500000000002</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49.077599999999997</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48.605699999999999</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48.133800000000001</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47.661899999999996</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47.19</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46.7181</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46.246199999999995</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45.774299999999997</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45.302399999999999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44.830499999999994</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44.358599999999996</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43.886699999999998</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43.4148</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42.942900000000002</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42.470999999999997</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5" si="15">C63*(E63-D63)</f>
        <v>943.99999999999977</v>
      </c>
      <c r="G63" s="39">
        <f t="shared" ref="G63:G65" si="16">D63*C63</f>
        <v>9034</v>
      </c>
      <c r="H63" s="177">
        <f t="shared" ref="H63:H65"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076" priority="39">
      <formula>F7&gt;0</formula>
    </cfRule>
    <cfRule type="expression" dxfId="2075" priority="40">
      <formula>F7&lt;0</formula>
    </cfRule>
  </conditionalFormatting>
  <conditionalFormatting sqref="Q8">
    <cfRule type="expression" dxfId="2074" priority="37">
      <formula>Q8&gt;0</formula>
    </cfRule>
    <cfRule type="expression" dxfId="2073" priority="38">
      <formula>Q8&lt;0</formula>
    </cfRule>
  </conditionalFormatting>
  <conditionalFormatting sqref="Q10">
    <cfRule type="expression" dxfId="2072" priority="31">
      <formula>Q10&gt;0</formula>
    </cfRule>
    <cfRule type="expression" dxfId="2071" priority="32">
      <formula>Q10&lt;0</formula>
    </cfRule>
  </conditionalFormatting>
  <conditionalFormatting sqref="J27:J35">
    <cfRule type="expression" dxfId="2070" priority="29">
      <formula>J27&gt;0</formula>
    </cfRule>
    <cfRule type="expression" dxfId="2069" priority="30">
      <formula>J27&lt;0</formula>
    </cfRule>
  </conditionalFormatting>
  <conditionalFormatting sqref="K27:K38">
    <cfRule type="expression" dxfId="2068" priority="27">
      <formula>K27&gt;0</formula>
    </cfRule>
    <cfRule type="expression" dxfId="2067" priority="28">
      <formula>K27&lt;0</formula>
    </cfRule>
  </conditionalFormatting>
  <conditionalFormatting sqref="L27:L38">
    <cfRule type="expression" dxfId="2066" priority="25">
      <formula>L27&gt;0</formula>
    </cfRule>
    <cfRule type="expression" dxfId="2065" priority="26">
      <formula>L27&lt;0</formula>
    </cfRule>
  </conditionalFormatting>
  <conditionalFormatting sqref="F95:F116">
    <cfRule type="expression" dxfId="2064" priority="23">
      <formula>F95&gt;0</formula>
    </cfRule>
    <cfRule type="expression" dxfId="2063" priority="24">
      <formula>F95&lt;0</formula>
    </cfRule>
  </conditionalFormatting>
  <conditionalFormatting sqref="H95:H116">
    <cfRule type="expression" dxfId="2062" priority="21">
      <formula>H95&gt;0</formula>
    </cfRule>
    <cfRule type="expression" dxfId="2061" priority="22">
      <formula>H95&lt;0</formula>
    </cfRule>
  </conditionalFormatting>
  <conditionalFormatting sqref="J95:J108">
    <cfRule type="expression" dxfId="2060" priority="19">
      <formula>J95&gt;0</formula>
    </cfRule>
    <cfRule type="expression" dxfId="2059" priority="20">
      <formula>J95&lt;0</formula>
    </cfRule>
  </conditionalFormatting>
  <conditionalFormatting sqref="K95:K108">
    <cfRule type="expression" dxfId="2058" priority="17">
      <formula>K95&gt;0</formula>
    </cfRule>
    <cfRule type="expression" dxfId="2057" priority="18">
      <formula>K95&lt;0</formula>
    </cfRule>
  </conditionalFormatting>
  <conditionalFormatting sqref="L95:L108">
    <cfRule type="expression" dxfId="2056" priority="15">
      <formula>L95&gt;0</formula>
    </cfRule>
    <cfRule type="expression" dxfId="2055" priority="16">
      <formula>L95&lt;0</formula>
    </cfRule>
  </conditionalFormatting>
  <conditionalFormatting sqref="F29">
    <cfRule type="expression" dxfId="2054" priority="13">
      <formula>F29&gt;0</formula>
    </cfRule>
    <cfRule type="expression" dxfId="2053" priority="14">
      <formula>F29&lt;0</formula>
    </cfRule>
  </conditionalFormatting>
  <conditionalFormatting sqref="H29">
    <cfRule type="expression" dxfId="2052" priority="11">
      <formula>H29&gt;0</formula>
    </cfRule>
    <cfRule type="expression" dxfId="2051" priority="12">
      <formula>H29&lt;0</formula>
    </cfRule>
  </conditionalFormatting>
  <conditionalFormatting sqref="F25:F28 H25:H28">
    <cfRule type="expression" dxfId="2050" priority="7">
      <formula>F25&gt;0</formula>
    </cfRule>
    <cfRule type="expression" dxfId="2049" priority="8">
      <formula>F25&lt;0</formula>
    </cfRule>
  </conditionalFormatting>
  <conditionalFormatting sqref="H67:H68 F67:F68">
    <cfRule type="expression" dxfId="2048" priority="5">
      <formula>F67&gt;0</formula>
    </cfRule>
    <cfRule type="expression" dxfId="2047" priority="6">
      <formula>F67&lt;0</formula>
    </cfRule>
  </conditionalFormatting>
  <conditionalFormatting sqref="H65:H66 F65:F66">
    <cfRule type="expression" dxfId="2046" priority="3">
      <formula>F65&gt;0</formula>
    </cfRule>
    <cfRule type="expression" dxfId="2045" priority="4">
      <formula>F65&lt;0</formula>
    </cfRule>
  </conditionalFormatting>
  <conditionalFormatting sqref="H64 F64">
    <cfRule type="expression" dxfId="2044" priority="1">
      <formula>F64&gt;0</formula>
    </cfRule>
    <cfRule type="expression" dxfId="2043"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25.58</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12790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-16037.099999999999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-16037.099999999999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-0.55632026808107649</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9.7732603596559817E-2</v>
      </c>
      <c r="R11">
        <f>0.625</f>
        <v>0.625</v>
      </c>
    </row>
    <row r="12" spans="1:21" x14ac:dyDescent="0.25">
      <c r="C12" s="4"/>
      <c r="H12" s="68"/>
      <c r="O12" s="11" t="s">
        <v>984</v>
      </c>
      <c r="Q12" s="19" t="s">
        <v>1406</v>
      </c>
      <c r="T12" s="688">
        <v>43315</v>
      </c>
      <c r="U12" t="s">
        <v>1199</v>
      </c>
    </row>
    <row r="13" spans="1:21" x14ac:dyDescent="0.25">
      <c r="H13" s="68"/>
      <c r="O13" s="11" t="s">
        <v>947</v>
      </c>
      <c r="Q13" s="2">
        <f>Q4/2.81</f>
        <v>9.1032028469750887</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28.138000000000002</v>
      </c>
    </row>
    <row r="23" spans="1:16" x14ac:dyDescent="0.25">
      <c r="O23" s="79">
        <v>1.0900000000000001</v>
      </c>
      <c r="P23" s="79">
        <f t="shared" ref="P23:P42" si="1">O23*$Q$4</f>
        <v>27.882200000000001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27.6264</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27.3706</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27.114799999999999</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26.858999999999998</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26.603199999999998</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26.3474</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26.0916</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25.835799999999999</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25.58</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25.324199999999998</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25.068399999999997</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24.812599999999996</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24.556799999999999</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24.300999999999998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24.045199999999998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23.789400000000001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23.5336</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23.277799999999999</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23.021999999999998</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042" priority="47">
      <formula>F25&gt;0</formula>
    </cfRule>
    <cfRule type="expression" dxfId="2041" priority="48">
      <formula>F25&lt;0</formula>
    </cfRule>
  </conditionalFormatting>
  <conditionalFormatting sqref="Q7">
    <cfRule type="expression" dxfId="2040" priority="45">
      <formula>Q7&gt;0</formula>
    </cfRule>
    <cfRule type="expression" dxfId="2039" priority="46">
      <formula>Q7&lt;0</formula>
    </cfRule>
  </conditionalFormatting>
  <conditionalFormatting sqref="Q8">
    <cfRule type="expression" dxfId="2038" priority="43">
      <formula>Q8&gt;0</formula>
    </cfRule>
    <cfRule type="expression" dxfId="2037" priority="44">
      <formula>Q8&lt;0</formula>
    </cfRule>
  </conditionalFormatting>
  <conditionalFormatting sqref="Q10">
    <cfRule type="expression" dxfId="2036" priority="37">
      <formula>Q10&gt;0</formula>
    </cfRule>
    <cfRule type="expression" dxfId="2035" priority="38">
      <formula>Q10&lt;0</formula>
    </cfRule>
  </conditionalFormatting>
  <conditionalFormatting sqref="L25:L32">
    <cfRule type="expression" dxfId="2034" priority="31">
      <formula>L25&gt;0</formula>
    </cfRule>
    <cfRule type="expression" dxfId="2033" priority="32">
      <formula>L25&lt;0</formula>
    </cfRule>
  </conditionalFormatting>
  <conditionalFormatting sqref="F104:F125">
    <cfRule type="expression" dxfId="2032" priority="29">
      <formula>F104&gt;0</formula>
    </cfRule>
    <cfRule type="expression" dxfId="2031" priority="30">
      <formula>F104&lt;0</formula>
    </cfRule>
  </conditionalFormatting>
  <conditionalFormatting sqref="H104:H125">
    <cfRule type="expression" dxfId="2030" priority="27">
      <formula>H104&gt;0</formula>
    </cfRule>
    <cfRule type="expression" dxfId="2029" priority="28">
      <formula>H104&lt;0</formula>
    </cfRule>
  </conditionalFormatting>
  <conditionalFormatting sqref="J104:J117">
    <cfRule type="expression" dxfId="2028" priority="25">
      <formula>J104&gt;0</formula>
    </cfRule>
    <cfRule type="expression" dxfId="2027" priority="26">
      <formula>J104&lt;0</formula>
    </cfRule>
  </conditionalFormatting>
  <conditionalFormatting sqref="K104:K117">
    <cfRule type="expression" dxfId="2026" priority="23">
      <formula>K104&gt;0</formula>
    </cfRule>
    <cfRule type="expression" dxfId="2025" priority="24">
      <formula>K104&lt;0</formula>
    </cfRule>
  </conditionalFormatting>
  <conditionalFormatting sqref="L104:L117">
    <cfRule type="expression" dxfId="2024" priority="21">
      <formula>L104&gt;0</formula>
    </cfRule>
    <cfRule type="expression" dxfId="2023" priority="22">
      <formula>L104&lt;0</formula>
    </cfRule>
  </conditionalFormatting>
  <conditionalFormatting sqref="F25:F29">
    <cfRule type="expression" dxfId="2022" priority="19">
      <formula>F25&gt;0</formula>
    </cfRule>
    <cfRule type="expression" dxfId="2021" priority="20">
      <formula>F25&lt;0</formula>
    </cfRule>
  </conditionalFormatting>
  <conditionalFormatting sqref="H25:H29">
    <cfRule type="expression" dxfId="2020" priority="17">
      <formula>H25&gt;0</formula>
    </cfRule>
    <cfRule type="expression" dxfId="2019" priority="18">
      <formula>H25&lt;0</formula>
    </cfRule>
  </conditionalFormatting>
  <conditionalFormatting sqref="F35:F38">
    <cfRule type="expression" dxfId="2018" priority="15">
      <formula>F35&gt;0</formula>
    </cfRule>
    <cfRule type="expression" dxfId="2017" priority="16">
      <formula>F35&lt;0</formula>
    </cfRule>
  </conditionalFormatting>
  <conditionalFormatting sqref="H35:H38">
    <cfRule type="expression" dxfId="2016" priority="13">
      <formula>H35&gt;0</formula>
    </cfRule>
    <cfRule type="expression" dxfId="2015" priority="14">
      <formula>H35&lt;0</formula>
    </cfRule>
  </conditionalFormatting>
  <conditionalFormatting sqref="H61:H64 F61:F64">
    <cfRule type="expression" dxfId="2014" priority="11">
      <formula>F61&gt;0</formula>
    </cfRule>
    <cfRule type="expression" dxfId="2013" priority="12">
      <formula>F61&lt;0</formula>
    </cfRule>
  </conditionalFormatting>
  <conditionalFormatting sqref="H70 F70">
    <cfRule type="expression" dxfId="2012" priority="9">
      <formula>F70&gt;0</formula>
    </cfRule>
    <cfRule type="expression" dxfId="2011" priority="10">
      <formula>F70&lt;0</formula>
    </cfRule>
  </conditionalFormatting>
  <conditionalFormatting sqref="H67:H69 F67:F69">
    <cfRule type="expression" dxfId="2010" priority="7">
      <formula>F67&gt;0</formula>
    </cfRule>
    <cfRule type="expression" dxfId="2009" priority="8">
      <formula>F67&lt;0</formula>
    </cfRule>
  </conditionalFormatting>
  <conditionalFormatting sqref="H65:H66 F65:F66">
    <cfRule type="expression" dxfId="2008" priority="5">
      <formula>F65&gt;0</formula>
    </cfRule>
    <cfRule type="expression" dxfId="2007" priority="6">
      <formula>F65&lt;0</formula>
    </cfRule>
  </conditionalFormatting>
  <conditionalFormatting sqref="F74:F76 H74:H76">
    <cfRule type="expression" dxfId="2006" priority="1">
      <formula>F74&gt;0</formula>
    </cfRule>
    <cfRule type="expression" dxfId="2005"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A2" sqref="A2"/>
      <selection pane="bottomLeft" activeCell="F24" sqref="F24:H2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04" priority="129">
      <formula>F99&gt;0</formula>
    </cfRule>
    <cfRule type="expression" dxfId="2003" priority="130">
      <formula>F99&lt;0</formula>
    </cfRule>
  </conditionalFormatting>
  <conditionalFormatting sqref="F156:F169 F172:F216 F219:F220">
    <cfRule type="expression" dxfId="2002" priority="125">
      <formula>F156&gt;0</formula>
    </cfRule>
    <cfRule type="expression" dxfId="2001" priority="126">
      <formula>F156&lt;0</formula>
    </cfRule>
  </conditionalFormatting>
  <conditionalFormatting sqref="F156:F169 F172:F216 F219:F220">
    <cfRule type="expression" dxfId="2000" priority="127">
      <formula>F156&gt;0</formula>
    </cfRule>
    <cfRule type="expression" dxfId="1999" priority="128">
      <formula>F156&lt;0</formula>
    </cfRule>
  </conditionalFormatting>
  <conditionalFormatting sqref="H151:H169 H172:H216 H219:H220">
    <cfRule type="expression" dxfId="1998" priority="123">
      <formula>H151&gt;0</formula>
    </cfRule>
    <cfRule type="expression" dxfId="1997" priority="124">
      <formula>H151&lt;0</formula>
    </cfRule>
  </conditionalFormatting>
  <conditionalFormatting sqref="F147:F150">
    <cfRule type="expression" dxfId="1996" priority="117">
      <formula>F147&gt;0</formula>
    </cfRule>
    <cfRule type="expression" dxfId="1995" priority="118">
      <formula>F147&lt;0</formula>
    </cfRule>
  </conditionalFormatting>
  <conditionalFormatting sqref="H147:H150">
    <cfRule type="expression" dxfId="1994" priority="115">
      <formula>H147&gt;0</formula>
    </cfRule>
    <cfRule type="expression" dxfId="1993" priority="116">
      <formula>H147&lt;0</formula>
    </cfRule>
  </conditionalFormatting>
  <conditionalFormatting sqref="Q8">
    <cfRule type="expression" dxfId="1992" priority="111">
      <formula>Q8&gt;0</formula>
    </cfRule>
    <cfRule type="expression" dxfId="1991" priority="112">
      <formula>Q8&lt;0</formula>
    </cfRule>
  </conditionalFormatting>
  <conditionalFormatting sqref="Q7">
    <cfRule type="expression" dxfId="1990" priority="113">
      <formula>Q7&gt;0</formula>
    </cfRule>
    <cfRule type="expression" dxfId="1989" priority="114">
      <formula>Q7&lt;0</formula>
    </cfRule>
  </conditionalFormatting>
  <conditionalFormatting sqref="F170">
    <cfRule type="expression" dxfId="1988" priority="107">
      <formula>F170&gt;0</formula>
    </cfRule>
    <cfRule type="expression" dxfId="1987" priority="108">
      <formula>F170&lt;0</formula>
    </cfRule>
  </conditionalFormatting>
  <conditionalFormatting sqref="F170">
    <cfRule type="expression" dxfId="1986" priority="109">
      <formula>F170&gt;0</formula>
    </cfRule>
    <cfRule type="expression" dxfId="1985" priority="110">
      <formula>F170&lt;0</formula>
    </cfRule>
  </conditionalFormatting>
  <conditionalFormatting sqref="H170">
    <cfRule type="expression" dxfId="1984" priority="105">
      <formula>H170&gt;0</formula>
    </cfRule>
    <cfRule type="expression" dxfId="1983" priority="106">
      <formula>H170&lt;0</formula>
    </cfRule>
  </conditionalFormatting>
  <conditionalFormatting sqref="F171">
    <cfRule type="expression" dxfId="1982" priority="101">
      <formula>F171&gt;0</formula>
    </cfRule>
    <cfRule type="expression" dxfId="1981" priority="102">
      <formula>F171&lt;0</formula>
    </cfRule>
  </conditionalFormatting>
  <conditionalFormatting sqref="F171">
    <cfRule type="expression" dxfId="1980" priority="103">
      <formula>F171&gt;0</formula>
    </cfRule>
    <cfRule type="expression" dxfId="1979" priority="104">
      <formula>F171&lt;0</formula>
    </cfRule>
  </conditionalFormatting>
  <conditionalFormatting sqref="H171">
    <cfRule type="expression" dxfId="1978" priority="99">
      <formula>H171&gt;0</formula>
    </cfRule>
    <cfRule type="expression" dxfId="1977" priority="100">
      <formula>H171&lt;0</formula>
    </cfRule>
  </conditionalFormatting>
  <conditionalFormatting sqref="F217:F218">
    <cfRule type="expression" dxfId="1976" priority="95">
      <formula>F217&gt;0</formula>
    </cfRule>
    <cfRule type="expression" dxfId="1975" priority="96">
      <formula>F217&lt;0</formula>
    </cfRule>
  </conditionalFormatting>
  <conditionalFormatting sqref="F217:F218">
    <cfRule type="expression" dxfId="1974" priority="97">
      <formula>F217&gt;0</formula>
    </cfRule>
    <cfRule type="expression" dxfId="1973" priority="98">
      <formula>F217&lt;0</formula>
    </cfRule>
  </conditionalFormatting>
  <conditionalFormatting sqref="H217:H218">
    <cfRule type="expression" dxfId="1972" priority="93">
      <formula>H217&gt;0</formula>
    </cfRule>
    <cfRule type="expression" dxfId="1971" priority="94">
      <formula>H217&lt;0</formula>
    </cfRule>
  </conditionalFormatting>
  <conditionalFormatting sqref="F24:F39">
    <cfRule type="expression" dxfId="1970" priority="91">
      <formula>F24&gt;0</formula>
    </cfRule>
    <cfRule type="expression" dxfId="1969" priority="92">
      <formula>F24&lt;0</formula>
    </cfRule>
  </conditionalFormatting>
  <conditionalFormatting sqref="H24:H39">
    <cfRule type="expression" dxfId="1968" priority="89">
      <formula>H24&gt;0</formula>
    </cfRule>
    <cfRule type="expression" dxfId="1967" priority="90">
      <formula>H24&lt;0</formula>
    </cfRule>
  </conditionalFormatting>
  <conditionalFormatting sqref="Q10">
    <cfRule type="expression" dxfId="1966" priority="87">
      <formula>Q10&gt;0</formula>
    </cfRule>
    <cfRule type="expression" dxfId="1965" priority="88">
      <formula>Q10&lt;0</formula>
    </cfRule>
  </conditionalFormatting>
  <conditionalFormatting sqref="J34">
    <cfRule type="expression" dxfId="1964" priority="85">
      <formula>J34&gt;0</formula>
    </cfRule>
    <cfRule type="expression" dxfId="1963" priority="86">
      <formula>J34&lt;0</formula>
    </cfRule>
  </conditionalFormatting>
  <conditionalFormatting sqref="F41:F49">
    <cfRule type="expression" dxfId="1962" priority="79">
      <formula>F41&gt;0</formula>
    </cfRule>
    <cfRule type="expression" dxfId="1961" priority="80">
      <formula>F41&lt;0</formula>
    </cfRule>
  </conditionalFormatting>
  <conditionalFormatting sqref="H41:H49">
    <cfRule type="expression" dxfId="1960" priority="77">
      <formula>H41&gt;0</formula>
    </cfRule>
    <cfRule type="expression" dxfId="1959" priority="78">
      <formula>H41&lt;0</formula>
    </cfRule>
  </conditionalFormatting>
  <conditionalFormatting sqref="R4">
    <cfRule type="expression" dxfId="1958" priority="75">
      <formula>R4&gt;0</formula>
    </cfRule>
    <cfRule type="expression" dxfId="1957" priority="76">
      <formula>R4&lt;0</formula>
    </cfRule>
  </conditionalFormatting>
  <conditionalFormatting sqref="Q9">
    <cfRule type="expression" dxfId="1956" priority="73">
      <formula>Q9&gt;0</formula>
    </cfRule>
    <cfRule type="expression" dxfId="1955" priority="74">
      <formula>Q9&lt;0</formula>
    </cfRule>
  </conditionalFormatting>
  <conditionalFormatting sqref="F50:F73">
    <cfRule type="expression" dxfId="1954" priority="69">
      <formula>F50&gt;0</formula>
    </cfRule>
    <cfRule type="expression" dxfId="1953" priority="70">
      <formula>F50&lt;0</formula>
    </cfRule>
  </conditionalFormatting>
  <conditionalFormatting sqref="H50:H73">
    <cfRule type="expression" dxfId="1952" priority="67">
      <formula>H50&gt;0</formula>
    </cfRule>
    <cfRule type="expression" dxfId="1951"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50" priority="63">
      <formula>F74&gt;0</formula>
    </cfRule>
    <cfRule type="expression" dxfId="1949" priority="64">
      <formula>F74&lt;0</formula>
    </cfRule>
  </conditionalFormatting>
  <conditionalFormatting sqref="H74:H98">
    <cfRule type="expression" dxfId="1948" priority="61">
      <formula>H74&gt;0</formula>
    </cfRule>
    <cfRule type="expression" dxfId="1947" priority="62">
      <formula>H74&lt;0</formula>
    </cfRule>
  </conditionalFormatting>
  <conditionalFormatting sqref="H108:H109 F108:F109">
    <cfRule type="expression" dxfId="1946" priority="43">
      <formula>F108&gt;0</formula>
    </cfRule>
    <cfRule type="expression" dxfId="1945" priority="44">
      <formula>F108&lt;0</formula>
    </cfRule>
  </conditionalFormatting>
  <conditionalFormatting sqref="H103:H107 F103:F107">
    <cfRule type="expression" dxfId="1944" priority="41">
      <formula>F103&gt;0</formula>
    </cfRule>
    <cfRule type="expression" dxfId="1943" priority="42">
      <formula>F103&lt;0</formula>
    </cfRule>
  </conditionalFormatting>
  <conditionalFormatting sqref="F40">
    <cfRule type="expression" dxfId="1942" priority="39">
      <formula>F40&gt;0</formula>
    </cfRule>
    <cfRule type="expression" dxfId="1941" priority="40">
      <formula>F40&lt;0</formula>
    </cfRule>
  </conditionalFormatting>
  <conditionalFormatting sqref="H40">
    <cfRule type="expression" dxfId="1940" priority="37">
      <formula>H40&gt;0</formula>
    </cfRule>
    <cfRule type="expression" dxfId="1939" priority="38">
      <formula>H40&lt;0</formula>
    </cfRule>
  </conditionalFormatting>
  <conditionalFormatting sqref="F131:F133 H131:H133">
    <cfRule type="expression" dxfId="1938" priority="35">
      <formula>F131&gt;0</formula>
    </cfRule>
    <cfRule type="expression" dxfId="1937" priority="36">
      <formula>F131&lt;0</formula>
    </cfRule>
  </conditionalFormatting>
  <conditionalFormatting sqref="F120:F124 H120:H124">
    <cfRule type="expression" dxfId="1936" priority="31">
      <formula>F120&gt;0</formula>
    </cfRule>
    <cfRule type="expression" dxfId="1935" priority="32">
      <formula>F120&lt;0</formula>
    </cfRule>
  </conditionalFormatting>
  <conditionalFormatting sqref="F117:F119 H117:H119">
    <cfRule type="expression" dxfId="1934" priority="27">
      <formula>F117&gt;0</formula>
    </cfRule>
    <cfRule type="expression" dxfId="1933" priority="28">
      <formula>F117&lt;0</formula>
    </cfRule>
  </conditionalFormatting>
  <conditionalFormatting sqref="F114:F116 H114:H116">
    <cfRule type="expression" dxfId="1932" priority="25">
      <formula>F114&gt;0</formula>
    </cfRule>
    <cfRule type="expression" dxfId="1931" priority="26">
      <formula>F114&lt;0</formula>
    </cfRule>
  </conditionalFormatting>
  <conditionalFormatting sqref="F113 H113">
    <cfRule type="expression" dxfId="1930" priority="23">
      <formula>F113&gt;0</formula>
    </cfRule>
    <cfRule type="expression" dxfId="1929" priority="24">
      <formula>F113&lt;0</formula>
    </cfRule>
  </conditionalFormatting>
  <conditionalFormatting sqref="F126:F128 H126:H128 K24:K128">
    <cfRule type="expression" dxfId="1928" priority="21">
      <formula>F24&gt;0</formula>
    </cfRule>
    <cfRule type="expression" dxfId="1927" priority="22">
      <formula>F24&lt;0</formula>
    </cfRule>
  </conditionalFormatting>
  <conditionalFormatting sqref="F125 H125">
    <cfRule type="expression" dxfId="1926" priority="19">
      <formula>F125&gt;0</formula>
    </cfRule>
    <cfRule type="expression" dxfId="1925" priority="20">
      <formula>F125&lt;0</formula>
    </cfRule>
  </conditionalFormatting>
  <conditionalFormatting sqref="F129:F130 H129:H130 K129:K130">
    <cfRule type="expression" dxfId="1924" priority="17">
      <formula>F129&gt;0</formula>
    </cfRule>
    <cfRule type="expression" dxfId="1923" priority="18">
      <formula>F129&lt;0</formula>
    </cfRule>
  </conditionalFormatting>
  <conditionalFormatting sqref="F136:F138 H136:H138 K136:K138">
    <cfRule type="expression" dxfId="1922" priority="13">
      <formula>F136&gt;0</formula>
    </cfRule>
    <cfRule type="expression" dxfId="1921" priority="14">
      <formula>F136&lt;0</formula>
    </cfRule>
  </conditionalFormatting>
  <conditionalFormatting sqref="F134:F135 H134:H135 K134:K135">
    <cfRule type="expression" dxfId="1920" priority="11">
      <formula>F134&gt;0</formula>
    </cfRule>
    <cfRule type="expression" dxfId="1919" priority="12">
      <formula>F134&lt;0</formula>
    </cfRule>
  </conditionalFormatting>
  <conditionalFormatting sqref="F143 H143 K143">
    <cfRule type="expression" dxfId="1918" priority="7">
      <formula>F143&gt;0</formula>
    </cfRule>
    <cfRule type="expression" dxfId="1917" priority="8">
      <formula>F143&lt;0</formula>
    </cfRule>
  </conditionalFormatting>
  <conditionalFormatting sqref="F140:F142 H140:H142">
    <cfRule type="expression" dxfId="1916" priority="5">
      <formula>F140&gt;0</formula>
    </cfRule>
    <cfRule type="expression" dxfId="1915" priority="6">
      <formula>F140&lt;0</formula>
    </cfRule>
  </conditionalFormatting>
  <conditionalFormatting sqref="F139 H139 K139">
    <cfRule type="expression" dxfId="1914" priority="3">
      <formula>F139&gt;0</formula>
    </cfRule>
    <cfRule type="expression" dxfId="1913" priority="4">
      <formula>F139&lt;0</formula>
    </cfRule>
  </conditionalFormatting>
  <conditionalFormatting sqref="K140:K142">
    <cfRule type="expression" dxfId="1912" priority="1">
      <formula>K140&gt;0</formula>
    </cfRule>
    <cfRule type="expression" dxfId="1911"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10" priority="49">
      <formula>F52&gt;0</formula>
    </cfRule>
    <cfRule type="expression" dxfId="1909" priority="50">
      <formula>F52&lt;0</formula>
    </cfRule>
  </conditionalFormatting>
  <conditionalFormatting sqref="Q7">
    <cfRule type="expression" dxfId="1908" priority="47">
      <formula>Q7&gt;0</formula>
    </cfRule>
    <cfRule type="expression" dxfId="1907" priority="48">
      <formula>Q7&lt;0</formula>
    </cfRule>
  </conditionalFormatting>
  <conditionalFormatting sqref="Q8">
    <cfRule type="expression" dxfId="1906" priority="45">
      <formula>Q8&gt;0</formula>
    </cfRule>
    <cfRule type="expression" dxfId="1905" priority="46">
      <formula>Q8&lt;0</formula>
    </cfRule>
  </conditionalFormatting>
  <conditionalFormatting sqref="F34:F41 F43:F51">
    <cfRule type="expression" dxfId="1904" priority="43">
      <formula>F34&gt;0</formula>
    </cfRule>
    <cfRule type="expression" dxfId="1903" priority="44">
      <formula>F34&lt;0</formula>
    </cfRule>
  </conditionalFormatting>
  <conditionalFormatting sqref="H34:H51">
    <cfRule type="expression" dxfId="1902" priority="41">
      <formula>H34&gt;0</formula>
    </cfRule>
    <cfRule type="expression" dxfId="1901" priority="42">
      <formula>H34&lt;0</formula>
    </cfRule>
  </conditionalFormatting>
  <conditionalFormatting sqref="Q10">
    <cfRule type="expression" dxfId="1900" priority="39">
      <formula>Q10&gt;0</formula>
    </cfRule>
    <cfRule type="expression" dxfId="1899" priority="40">
      <formula>Q10&lt;0</formula>
    </cfRule>
  </conditionalFormatting>
  <conditionalFormatting sqref="J25">
    <cfRule type="expression" dxfId="1898" priority="37">
      <formula>J25&gt;0</formula>
    </cfRule>
    <cfRule type="expression" dxfId="1897" priority="38">
      <formula>J25&lt;0</formula>
    </cfRule>
  </conditionalFormatting>
  <conditionalFormatting sqref="K25:K29 K31:K38">
    <cfRule type="expression" dxfId="1896" priority="35">
      <formula>K25&gt;0</formula>
    </cfRule>
    <cfRule type="expression" dxfId="1895" priority="36">
      <formula>K25&lt;0</formula>
    </cfRule>
  </conditionalFormatting>
  <conditionalFormatting sqref="L25:L38">
    <cfRule type="expression" dxfId="1894" priority="33">
      <formula>L25&gt;0</formula>
    </cfRule>
    <cfRule type="expression" dxfId="1893" priority="34">
      <formula>L25&lt;0</formula>
    </cfRule>
  </conditionalFormatting>
  <conditionalFormatting sqref="F89:F110">
    <cfRule type="expression" dxfId="1892" priority="31">
      <formula>F89&gt;0</formula>
    </cfRule>
    <cfRule type="expression" dxfId="1891" priority="32">
      <formula>F89&lt;0</formula>
    </cfRule>
  </conditionalFormatting>
  <conditionalFormatting sqref="H89:H110">
    <cfRule type="expression" dxfId="1890" priority="29">
      <formula>H89&gt;0</formula>
    </cfRule>
    <cfRule type="expression" dxfId="1889" priority="30">
      <formula>H89&lt;0</formula>
    </cfRule>
  </conditionalFormatting>
  <conditionalFormatting sqref="J89:J102">
    <cfRule type="expression" dxfId="1888" priority="27">
      <formula>J89&gt;0</formula>
    </cfRule>
    <cfRule type="expression" dxfId="1887" priority="28">
      <formula>J89&lt;0</formula>
    </cfRule>
  </conditionalFormatting>
  <conditionalFormatting sqref="K89:K102">
    <cfRule type="expression" dxfId="1886" priority="25">
      <formula>K89&gt;0</formula>
    </cfRule>
    <cfRule type="expression" dxfId="1885" priority="26">
      <formula>K89&lt;0</formula>
    </cfRule>
  </conditionalFormatting>
  <conditionalFormatting sqref="L89:L102">
    <cfRule type="expression" dxfId="1884" priority="23">
      <formula>L89&gt;0</formula>
    </cfRule>
    <cfRule type="expression" dxfId="1883" priority="24">
      <formula>L89&lt;0</formula>
    </cfRule>
  </conditionalFormatting>
  <conditionalFormatting sqref="F25:F27">
    <cfRule type="expression" dxfId="1882" priority="21">
      <formula>F25&gt;0</formula>
    </cfRule>
    <cfRule type="expression" dxfId="1881" priority="22">
      <formula>F25&lt;0</formula>
    </cfRule>
  </conditionalFormatting>
  <conditionalFormatting sqref="H25:H27">
    <cfRule type="expression" dxfId="1880" priority="19">
      <formula>H25&gt;0</formula>
    </cfRule>
    <cfRule type="expression" dxfId="1879" priority="20">
      <formula>H25&lt;0</formula>
    </cfRule>
  </conditionalFormatting>
  <conditionalFormatting sqref="F28:F33">
    <cfRule type="expression" dxfId="1878" priority="17">
      <formula>F28&gt;0</formula>
    </cfRule>
    <cfRule type="expression" dxfId="1877" priority="18">
      <formula>F28&lt;0</formula>
    </cfRule>
  </conditionalFormatting>
  <conditionalFormatting sqref="H28:H33">
    <cfRule type="expression" dxfId="1876" priority="15">
      <formula>H28&gt;0</formula>
    </cfRule>
    <cfRule type="expression" dxfId="1875" priority="16">
      <formula>H28&lt;0</formula>
    </cfRule>
  </conditionalFormatting>
  <conditionalFormatting sqref="F42">
    <cfRule type="expression" dxfId="1874" priority="13">
      <formula>F42&gt;0</formula>
    </cfRule>
    <cfRule type="expression" dxfId="1873" priority="14">
      <formula>F42&lt;0</formula>
    </cfRule>
  </conditionalFormatting>
  <conditionalFormatting sqref="J48">
    <cfRule type="expression" dxfId="1872" priority="11">
      <formula>J48&gt;0</formula>
    </cfRule>
    <cfRule type="expression" dxfId="1871" priority="12">
      <formula>J48&lt;0</formula>
    </cfRule>
  </conditionalFormatting>
  <conditionalFormatting sqref="J34:J41 J43:J47">
    <cfRule type="expression" dxfId="1870" priority="9">
      <formula>J34&gt;0</formula>
    </cfRule>
    <cfRule type="expression" dxfId="1869" priority="10">
      <formula>J34&lt;0</formula>
    </cfRule>
  </conditionalFormatting>
  <conditionalFormatting sqref="J26:J27">
    <cfRule type="expression" dxfId="1868" priority="7">
      <formula>J26&gt;0</formula>
    </cfRule>
    <cfRule type="expression" dxfId="1867" priority="8">
      <formula>J26&lt;0</formula>
    </cfRule>
  </conditionalFormatting>
  <conditionalFormatting sqref="J28:J33">
    <cfRule type="expression" dxfId="1866" priority="5">
      <formula>J28&gt;0</formula>
    </cfRule>
    <cfRule type="expression" dxfId="1865" priority="6">
      <formula>J28&lt;0</formula>
    </cfRule>
  </conditionalFormatting>
  <conditionalFormatting sqref="J42">
    <cfRule type="expression" dxfId="1864" priority="3">
      <formula>J42&gt;0</formula>
    </cfRule>
    <cfRule type="expression" dxfId="1863" priority="4">
      <formula>J42&lt;0</formula>
    </cfRule>
  </conditionalFormatting>
  <conditionalFormatting sqref="J49">
    <cfRule type="expression" dxfId="1862" priority="1">
      <formula>J49&gt;0</formula>
    </cfRule>
    <cfRule type="expression" dxfId="1861"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99">
        <v>43682</v>
      </c>
      <c r="C2" s="4">
        <v>100</v>
      </c>
      <c r="D2" s="3">
        <v>28.38</v>
      </c>
      <c r="E2" s="3">
        <v>0</v>
      </c>
      <c r="F2" s="3">
        <f>C2*D2+E2</f>
        <v>2838</v>
      </c>
      <c r="G2" s="70"/>
      <c r="H2" s="4"/>
      <c r="I2" s="3"/>
      <c r="J2" s="3"/>
      <c r="K2" s="3"/>
      <c r="L2" s="70"/>
      <c r="M2" s="3"/>
      <c r="O2" s="11" t="s">
        <v>57</v>
      </c>
      <c r="Q2">
        <f>C18-H18</f>
        <v>100</v>
      </c>
      <c r="T2" s="1"/>
      <c r="U2" t="s">
        <v>901</v>
      </c>
    </row>
    <row r="3" spans="1:21" x14ac:dyDescent="0.25">
      <c r="A3" s="22" t="s">
        <v>71</v>
      </c>
      <c r="B3" s="70"/>
      <c r="C3" s="4"/>
      <c r="D3" s="3"/>
      <c r="E3" s="3"/>
      <c r="F3" s="3"/>
      <c r="G3" s="70"/>
      <c r="H3" s="159"/>
      <c r="I3" s="3"/>
      <c r="J3" s="3"/>
      <c r="K3" s="3"/>
      <c r="L3" s="70"/>
      <c r="M3" s="4"/>
      <c r="O3" s="11" t="s">
        <v>58</v>
      </c>
      <c r="Q3" s="176">
        <f>IF(Q2=0, Q4, (F18-K18-M18)/Q2)</f>
        <v>28.38</v>
      </c>
      <c r="T3" s="1"/>
    </row>
    <row r="4" spans="1:21" x14ac:dyDescent="0.25">
      <c r="B4" s="70"/>
      <c r="C4" s="4"/>
      <c r="D4" s="3"/>
      <c r="E4" s="3"/>
      <c r="F4" s="3"/>
      <c r="G4" s="70"/>
      <c r="H4" s="159"/>
      <c r="I4" s="3"/>
      <c r="J4" s="3"/>
      <c r="K4" s="3"/>
      <c r="L4" s="70"/>
      <c r="M4" s="4"/>
      <c r="O4" s="11" t="s">
        <v>66</v>
      </c>
      <c r="Q4" s="53">
        <v>28.84</v>
      </c>
      <c r="R4" s="420">
        <v>-8.0000000000000002E-3</v>
      </c>
      <c r="T4" s="688"/>
      <c r="U4" s="30"/>
    </row>
    <row r="5" spans="1:21" x14ac:dyDescent="0.25">
      <c r="B5" s="70"/>
      <c r="C5" s="4"/>
      <c r="D5" s="3"/>
      <c r="E5" s="3"/>
      <c r="F5" s="3"/>
      <c r="G5" s="70"/>
      <c r="H5" s="159"/>
      <c r="I5" s="3"/>
      <c r="J5" s="3"/>
      <c r="K5" s="3"/>
      <c r="L5" s="70"/>
      <c r="M5" s="3"/>
      <c r="O5" s="11" t="s">
        <v>67</v>
      </c>
      <c r="Q5" s="3">
        <f>Q4*Q2</f>
        <v>2884</v>
      </c>
    </row>
    <row r="6" spans="1:21" x14ac:dyDescent="0.25">
      <c r="B6" s="70"/>
      <c r="C6" s="4"/>
      <c r="D6" s="3"/>
      <c r="E6" s="3"/>
      <c r="F6" s="3"/>
      <c r="G6" s="70"/>
      <c r="H6" s="159"/>
      <c r="I6" s="3"/>
      <c r="J6" s="3"/>
      <c r="K6" s="3"/>
      <c r="L6" s="70"/>
      <c r="M6" s="3"/>
      <c r="O6" s="11" t="s">
        <v>64</v>
      </c>
      <c r="Q6" s="2">
        <f>Q3*Q2</f>
        <v>2838</v>
      </c>
    </row>
    <row r="7" spans="1:21" x14ac:dyDescent="0.25">
      <c r="B7" s="4"/>
      <c r="C7" s="4"/>
      <c r="D7" s="3"/>
      <c r="E7" s="3"/>
      <c r="F7" s="3"/>
      <c r="G7" s="4"/>
      <c r="H7" s="159"/>
      <c r="I7" s="3"/>
      <c r="J7" s="3"/>
      <c r="K7" s="3"/>
      <c r="L7" s="70"/>
      <c r="M7" s="3"/>
      <c r="O7" s="11" t="s">
        <v>177</v>
      </c>
      <c r="Q7" s="2">
        <f>Q10+Q8</f>
        <v>1130.2599999999984</v>
      </c>
      <c r="R7" s="29">
        <v>43712</v>
      </c>
    </row>
    <row r="8" spans="1:21" x14ac:dyDescent="0.25">
      <c r="B8" s="70"/>
      <c r="C8" s="4"/>
      <c r="D8" s="3"/>
      <c r="E8" s="3"/>
      <c r="F8" s="3"/>
      <c r="G8" s="4"/>
      <c r="H8" s="159"/>
      <c r="I8" s="3"/>
      <c r="J8" s="3"/>
      <c r="K8" s="3"/>
      <c r="L8" s="4"/>
      <c r="M8" s="4"/>
      <c r="O8" s="11" t="s">
        <v>179</v>
      </c>
      <c r="P8" s="33"/>
      <c r="Q8" s="2">
        <f>K18+M18-F18+Q2*Q4</f>
        <v>46</v>
      </c>
    </row>
    <row r="9" spans="1:21" x14ac:dyDescent="0.25">
      <c r="B9" s="4"/>
      <c r="C9" s="4"/>
      <c r="D9" s="3"/>
      <c r="E9" s="3"/>
      <c r="F9" s="3"/>
      <c r="G9" s="4"/>
      <c r="H9" s="159"/>
      <c r="I9" s="3"/>
      <c r="J9" s="3"/>
      <c r="K9" s="3"/>
      <c r="L9" s="4"/>
      <c r="M9" s="4"/>
      <c r="O9" s="11" t="s">
        <v>204</v>
      </c>
      <c r="Q9" s="132">
        <f>IF(Q2=0, 0, Q8/Q6)</f>
        <v>1.620859760394644E-2</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9.1539528432732317E-2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31.724000000000004</v>
      </c>
    </row>
    <row r="18" spans="1:16" x14ac:dyDescent="0.25">
      <c r="A18" s="31" t="s">
        <v>81</v>
      </c>
      <c r="B18" s="14"/>
      <c r="C18" s="14">
        <f>SUM(C2:C8)</f>
        <v>100</v>
      </c>
      <c r="D18" s="18"/>
      <c r="E18" s="18"/>
      <c r="F18" s="18">
        <f>SUM(F2:F8)</f>
        <v>2838</v>
      </c>
      <c r="G18" s="14"/>
      <c r="H18" s="69">
        <f>SUM(H2:H6)</f>
        <v>0</v>
      </c>
      <c r="I18" s="18"/>
      <c r="J18" s="18"/>
      <c r="K18" s="18">
        <f>SUM(K2:K6)</f>
        <v>0</v>
      </c>
      <c r="L18" s="14"/>
      <c r="M18" s="18">
        <f>SUM(M2:M10)</f>
        <v>0</v>
      </c>
      <c r="O18" s="79">
        <v>1.0900000000000001</v>
      </c>
      <c r="P18" s="79">
        <f t="shared" ref="P18:P37" si="0">O18*$Q$4</f>
        <v>31.435600000000001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31.147200000000002</v>
      </c>
    </row>
    <row r="20" spans="1:16" x14ac:dyDescent="0.25">
      <c r="O20" s="79">
        <v>1.07</v>
      </c>
      <c r="P20" s="79">
        <f t="shared" si="0"/>
        <v>30.858800000000002</v>
      </c>
    </row>
    <row r="21" spans="1:16" x14ac:dyDescent="0.25">
      <c r="O21" s="79">
        <v>1.06</v>
      </c>
      <c r="P21" s="79">
        <f t="shared" si="0"/>
        <v>30.570400000000003</v>
      </c>
    </row>
    <row r="22" spans="1:16" x14ac:dyDescent="0.25">
      <c r="O22" s="79">
        <v>1.05</v>
      </c>
      <c r="P22" s="79">
        <f t="shared" si="0"/>
        <v>30.282</v>
      </c>
    </row>
    <row r="23" spans="1:16" x14ac:dyDescent="0.25">
      <c r="O23" s="79">
        <v>1.04</v>
      </c>
      <c r="P23" s="79">
        <f t="shared" si="0"/>
        <v>29.993600000000001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29.705200000000001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29.416800000000002</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29.128399999999999</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28.84</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28.551600000000001</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28.263199999999998</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27.974799999999998</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27.686399999999999</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27.398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27.109599999999997</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26.821200000000001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26.532800000000002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26.244400000000002</v>
      </c>
    </row>
    <row r="37" spans="1:17" x14ac:dyDescent="0.25">
      <c r="B37" s="162">
        <v>43243</v>
      </c>
      <c r="C37" s="10"/>
      <c r="D37" s="39"/>
      <c r="E37" s="39">
        <v>33.29</v>
      </c>
      <c r="F37" s="39">
        <v>827.94</v>
      </c>
      <c r="G37" s="39"/>
      <c r="H37" s="177"/>
      <c r="I37" s="39"/>
      <c r="J37" s="39">
        <f t="shared" si="4"/>
        <v>827.94</v>
      </c>
      <c r="K37" s="39"/>
      <c r="L37" s="39"/>
      <c r="O37" s="79">
        <v>0.9</v>
      </c>
      <c r="P37" s="79">
        <f t="shared" si="0"/>
        <v>25.956</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v>43682</v>
      </c>
      <c r="C42" s="10">
        <v>100</v>
      </c>
      <c r="D42" s="39">
        <v>17.537400000000002</v>
      </c>
      <c r="E42" s="39">
        <v>28.38</v>
      </c>
      <c r="F42" s="39">
        <f>C42*(E42-D42)</f>
        <v>1084.2599999999998</v>
      </c>
      <c r="G42" s="39">
        <f>D42*C42</f>
        <v>1753.7400000000002</v>
      </c>
      <c r="H42" s="177">
        <f>(E42-D42)/D42</f>
        <v>0.61825584180095094</v>
      </c>
      <c r="I42" s="39"/>
      <c r="J42" s="768">
        <v>1084.26</v>
      </c>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8">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8"/>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8"/>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8"/>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8"/>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47:F63 H47:H63">
    <cfRule type="expression" dxfId="1860" priority="45">
      <formula>F47&gt;0</formula>
    </cfRule>
    <cfRule type="expression" dxfId="1859" priority="46">
      <formula>F47&lt;0</formula>
    </cfRule>
  </conditionalFormatting>
  <conditionalFormatting sqref="Q7">
    <cfRule type="expression" dxfId="1858" priority="43">
      <formula>Q7&gt;0</formula>
    </cfRule>
    <cfRule type="expression" dxfId="1857" priority="44">
      <formula>Q7&lt;0</formula>
    </cfRule>
  </conditionalFormatting>
  <conditionalFormatting sqref="Q8">
    <cfRule type="expression" dxfId="1856" priority="41">
      <formula>Q8&gt;0</formula>
    </cfRule>
    <cfRule type="expression" dxfId="1855" priority="42">
      <formula>Q8&lt;0</formula>
    </cfRule>
  </conditionalFormatting>
  <conditionalFormatting sqref="F32:F38 F41 F43:F46">
    <cfRule type="expression" dxfId="1854" priority="39">
      <formula>F32&gt;0</formula>
    </cfRule>
    <cfRule type="expression" dxfId="1853" priority="40">
      <formula>F32&lt;0</formula>
    </cfRule>
  </conditionalFormatting>
  <conditionalFormatting sqref="H32:H38 H41 H43:H46">
    <cfRule type="expression" dxfId="1852" priority="37">
      <formula>H32&gt;0</formula>
    </cfRule>
    <cfRule type="expression" dxfId="1851" priority="38">
      <formula>H32&lt;0</formula>
    </cfRule>
  </conditionalFormatting>
  <conditionalFormatting sqref="Q10">
    <cfRule type="expression" dxfId="1850" priority="35">
      <formula>Q10&gt;0</formula>
    </cfRule>
    <cfRule type="expression" dxfId="1849" priority="36">
      <formula>Q10&lt;0</formula>
    </cfRule>
  </conditionalFormatting>
  <conditionalFormatting sqref="J25:J41">
    <cfRule type="expression" dxfId="1848" priority="33">
      <formula>J25&gt;0</formula>
    </cfRule>
    <cfRule type="expression" dxfId="1847" priority="34">
      <formula>J25&lt;0</formula>
    </cfRule>
  </conditionalFormatting>
  <conditionalFormatting sqref="K25:K38">
    <cfRule type="expression" dxfId="1846" priority="31">
      <formula>K25&gt;0</formula>
    </cfRule>
    <cfRule type="expression" dxfId="1845" priority="32">
      <formula>K25&lt;0</formula>
    </cfRule>
  </conditionalFormatting>
  <conditionalFormatting sqref="L25:L38">
    <cfRule type="expression" dxfId="1844" priority="29">
      <formula>L25&gt;0</formula>
    </cfRule>
    <cfRule type="expression" dxfId="1843" priority="30">
      <formula>L25&lt;0</formula>
    </cfRule>
  </conditionalFormatting>
  <conditionalFormatting sqref="F89:F110">
    <cfRule type="expression" dxfId="1842" priority="27">
      <formula>F89&gt;0</formula>
    </cfRule>
    <cfRule type="expression" dxfId="1841" priority="28">
      <formula>F89&lt;0</formula>
    </cfRule>
  </conditionalFormatting>
  <conditionalFormatting sqref="H89:H110">
    <cfRule type="expression" dxfId="1840" priority="25">
      <formula>H89&gt;0</formula>
    </cfRule>
    <cfRule type="expression" dxfId="1839" priority="26">
      <formula>H89&lt;0</formula>
    </cfRule>
  </conditionalFormatting>
  <conditionalFormatting sqref="J89:J102">
    <cfRule type="expression" dxfId="1838" priority="23">
      <formula>J89&gt;0</formula>
    </cfRule>
    <cfRule type="expression" dxfId="1837" priority="24">
      <formula>J89&lt;0</formula>
    </cfRule>
  </conditionalFormatting>
  <conditionalFormatting sqref="K89:K102">
    <cfRule type="expression" dxfId="1836" priority="21">
      <formula>K89&gt;0</formula>
    </cfRule>
    <cfRule type="expression" dxfId="1835" priority="22">
      <formula>K89&lt;0</formula>
    </cfRule>
  </conditionalFormatting>
  <conditionalFormatting sqref="L89:L102">
    <cfRule type="expression" dxfId="1834" priority="19">
      <formula>L89&gt;0</formula>
    </cfRule>
    <cfRule type="expression" dxfId="1833" priority="20">
      <formula>L89&lt;0</formula>
    </cfRule>
  </conditionalFormatting>
  <conditionalFormatting sqref="F25:F28">
    <cfRule type="expression" dxfId="1832" priority="17">
      <formula>F25&gt;0</formula>
    </cfRule>
    <cfRule type="expression" dxfId="1831" priority="18">
      <formula>F25&lt;0</formula>
    </cfRule>
  </conditionalFormatting>
  <conditionalFormatting sqref="H25:H28">
    <cfRule type="expression" dxfId="1830" priority="15">
      <formula>H25&gt;0</formula>
    </cfRule>
    <cfRule type="expression" dxfId="1829" priority="16">
      <formula>H25&lt;0</formula>
    </cfRule>
  </conditionalFormatting>
  <conditionalFormatting sqref="F29:F31">
    <cfRule type="expression" dxfId="1828" priority="13">
      <formula>F29&gt;0</formula>
    </cfRule>
    <cfRule type="expression" dxfId="1827" priority="14">
      <formula>F29&lt;0</formula>
    </cfRule>
  </conditionalFormatting>
  <conditionalFormatting sqref="H29:H31">
    <cfRule type="expression" dxfId="1826" priority="11">
      <formula>H29&gt;0</formula>
    </cfRule>
    <cfRule type="expression" dxfId="1825" priority="12">
      <formula>H29&lt;0</formula>
    </cfRule>
  </conditionalFormatting>
  <conditionalFormatting sqref="F39:F40">
    <cfRule type="expression" dxfId="1824" priority="9">
      <formula>F39&gt;0</formula>
    </cfRule>
    <cfRule type="expression" dxfId="1823" priority="10">
      <formula>F39&lt;0</formula>
    </cfRule>
  </conditionalFormatting>
  <conditionalFormatting sqref="H39:H40">
    <cfRule type="expression" dxfId="1822" priority="7">
      <formula>H39&gt;0</formula>
    </cfRule>
    <cfRule type="expression" dxfId="1821" priority="8">
      <formula>H39&lt;0</formula>
    </cfRule>
  </conditionalFormatting>
  <conditionalFormatting sqref="F42">
    <cfRule type="expression" dxfId="1820" priority="5">
      <formula>F42&gt;0</formula>
    </cfRule>
    <cfRule type="expression" dxfId="1819" priority="6">
      <formula>F42&lt;0</formula>
    </cfRule>
  </conditionalFormatting>
  <conditionalFormatting sqref="H42">
    <cfRule type="expression" dxfId="1818" priority="3">
      <formula>H42&gt;0</formula>
    </cfRule>
    <cfRule type="expression" dxfId="1817" priority="4">
      <formula>H42&lt;0</formula>
    </cfRule>
  </conditionalFormatting>
  <conditionalFormatting sqref="J42">
    <cfRule type="expression" dxfId="1816" priority="1">
      <formula>J42&gt;0</formula>
    </cfRule>
    <cfRule type="expression" dxfId="1815" priority="2">
      <formula>J42&lt;0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814" priority="39">
      <formula>F47&gt;0</formula>
    </cfRule>
    <cfRule type="expression" dxfId="1813" priority="40">
      <formula>F47&lt;0</formula>
    </cfRule>
  </conditionalFormatting>
  <conditionalFormatting sqref="Q7">
    <cfRule type="expression" dxfId="1812" priority="37">
      <formula>Q7&gt;0</formula>
    </cfRule>
    <cfRule type="expression" dxfId="1811" priority="38">
      <formula>Q7&lt;0</formula>
    </cfRule>
  </conditionalFormatting>
  <conditionalFormatting sqref="Q8">
    <cfRule type="expression" dxfId="1810" priority="35">
      <formula>Q8&gt;0</formula>
    </cfRule>
    <cfRule type="expression" dxfId="1809" priority="36">
      <formula>Q8&lt;0</formula>
    </cfRule>
  </conditionalFormatting>
  <conditionalFormatting sqref="F30:F33 F38:F46">
    <cfRule type="expression" dxfId="1808" priority="33">
      <formula>F30&gt;0</formula>
    </cfRule>
    <cfRule type="expression" dxfId="1807" priority="34">
      <formula>F30&lt;0</formula>
    </cfRule>
  </conditionalFormatting>
  <conditionalFormatting sqref="H30:H33 H37:H46">
    <cfRule type="expression" dxfId="1806" priority="31">
      <formula>H30&gt;0</formula>
    </cfRule>
    <cfRule type="expression" dxfId="1805" priority="32">
      <formula>H30&lt;0</formula>
    </cfRule>
  </conditionalFormatting>
  <conditionalFormatting sqref="Q10">
    <cfRule type="expression" dxfId="1804" priority="29">
      <formula>Q10&gt;0</formula>
    </cfRule>
    <cfRule type="expression" dxfId="1803" priority="30">
      <formula>Q10&lt;0</formula>
    </cfRule>
  </conditionalFormatting>
  <conditionalFormatting sqref="K25:K38">
    <cfRule type="expression" dxfId="1802" priority="25">
      <formula>K25&gt;0</formula>
    </cfRule>
    <cfRule type="expression" dxfId="1801" priority="26">
      <formula>K25&lt;0</formula>
    </cfRule>
  </conditionalFormatting>
  <conditionalFormatting sqref="L25:L38">
    <cfRule type="expression" dxfId="1800" priority="23">
      <formula>L25&gt;0</formula>
    </cfRule>
    <cfRule type="expression" dxfId="1799" priority="24">
      <formula>L25&lt;0</formula>
    </cfRule>
  </conditionalFormatting>
  <conditionalFormatting sqref="F89:F110">
    <cfRule type="expression" dxfId="1798" priority="21">
      <formula>F89&gt;0</formula>
    </cfRule>
    <cfRule type="expression" dxfId="1797" priority="22">
      <formula>F89&lt;0</formula>
    </cfRule>
  </conditionalFormatting>
  <conditionalFormatting sqref="H89:H110">
    <cfRule type="expression" dxfId="1796" priority="19">
      <formula>H89&gt;0</formula>
    </cfRule>
    <cfRule type="expression" dxfId="1795" priority="20">
      <formula>H89&lt;0</formula>
    </cfRule>
  </conditionalFormatting>
  <conditionalFormatting sqref="J89:J102">
    <cfRule type="expression" dxfId="1794" priority="17">
      <formula>J89&gt;0</formula>
    </cfRule>
    <cfRule type="expression" dxfId="1793" priority="18">
      <formula>J89&lt;0</formula>
    </cfRule>
  </conditionalFormatting>
  <conditionalFormatting sqref="K89:K102">
    <cfRule type="expression" dxfId="1792" priority="15">
      <formula>K89&gt;0</formula>
    </cfRule>
    <cfRule type="expression" dxfId="1791" priority="16">
      <formula>K89&lt;0</formula>
    </cfRule>
  </conditionalFormatting>
  <conditionalFormatting sqref="L89:L102">
    <cfRule type="expression" dxfId="1790" priority="13">
      <formula>L89&gt;0</formula>
    </cfRule>
    <cfRule type="expression" dxfId="1789" priority="14">
      <formula>L89&lt;0</formula>
    </cfRule>
  </conditionalFormatting>
  <conditionalFormatting sqref="F25:F29">
    <cfRule type="expression" dxfId="1788" priority="11">
      <formula>F25&gt;0</formula>
    </cfRule>
    <cfRule type="expression" dxfId="1787" priority="12">
      <formula>F25&lt;0</formula>
    </cfRule>
  </conditionalFormatting>
  <conditionalFormatting sqref="H25:H29">
    <cfRule type="expression" dxfId="1786" priority="9">
      <formula>H25&gt;0</formula>
    </cfRule>
    <cfRule type="expression" dxfId="1785" priority="10">
      <formula>H25&lt;0</formula>
    </cfRule>
  </conditionalFormatting>
  <conditionalFormatting sqref="F34:F37">
    <cfRule type="expression" dxfId="1784" priority="7">
      <formula>F34&gt;0</formula>
    </cfRule>
    <cfRule type="expression" dxfId="1783" priority="8">
      <formula>F34&lt;0</formula>
    </cfRule>
  </conditionalFormatting>
  <conditionalFormatting sqref="H34:H36">
    <cfRule type="expression" dxfId="1782" priority="5">
      <formula>H34&gt;0</formula>
    </cfRule>
    <cfRule type="expression" dxfId="1781" priority="6">
      <formula>H34&lt;0</formula>
    </cfRule>
  </conditionalFormatting>
  <conditionalFormatting sqref="J39">
    <cfRule type="expression" dxfId="1780" priority="3">
      <formula>J39&gt;0</formula>
    </cfRule>
    <cfRule type="expression" dxfId="1779" priority="4">
      <formula>J39&lt;0</formula>
    </cfRule>
  </conditionalFormatting>
  <conditionalFormatting sqref="J25:J38">
    <cfRule type="expression" dxfId="1778" priority="1">
      <formula>J25&gt;0</formula>
    </cfRule>
    <cfRule type="expression" dxfId="1777" priority="2">
      <formula>J25&lt;0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776" priority="57">
      <formula>F27&gt;0</formula>
    </cfRule>
    <cfRule type="expression" dxfId="1775" priority="58">
      <formula>F27&lt;0</formula>
    </cfRule>
  </conditionalFormatting>
  <conditionalFormatting sqref="H28:H33">
    <cfRule type="expression" dxfId="1774" priority="53">
      <formula>H28&gt;0</formula>
    </cfRule>
    <cfRule type="expression" dxfId="1773" priority="54">
      <formula>H28&lt;0</formula>
    </cfRule>
  </conditionalFormatting>
  <conditionalFormatting sqref="F24:F26">
    <cfRule type="expression" dxfId="1772" priority="39">
      <formula>F24&gt;0</formula>
    </cfRule>
    <cfRule type="expression" dxfId="1771" priority="40">
      <formula>F24&lt;0</formula>
    </cfRule>
  </conditionalFormatting>
  <conditionalFormatting sqref="Q8">
    <cfRule type="expression" dxfId="1770" priority="33">
      <formula>Q8&gt;0</formula>
    </cfRule>
    <cfRule type="expression" dxfId="1769" priority="34">
      <formula>Q8&lt;0</formula>
    </cfRule>
  </conditionalFormatting>
  <conditionalFormatting sqref="Q7">
    <cfRule type="expression" dxfId="1768" priority="35">
      <formula>Q7&gt;0</formula>
    </cfRule>
    <cfRule type="expression" dxfId="1767" priority="36">
      <formula>Q7&lt;0</formula>
    </cfRule>
  </conditionalFormatting>
  <conditionalFormatting sqref="F34">
    <cfRule type="expression" dxfId="1766" priority="31">
      <formula>F34&gt;0</formula>
    </cfRule>
    <cfRule type="expression" dxfId="1765" priority="32">
      <formula>F34&lt;0</formula>
    </cfRule>
  </conditionalFormatting>
  <conditionalFormatting sqref="H34">
    <cfRule type="expression" dxfId="1764" priority="29">
      <formula>H34&gt;0</formula>
    </cfRule>
    <cfRule type="expression" dxfId="1763" priority="30">
      <formula>H34&lt;0</formula>
    </cfRule>
  </conditionalFormatting>
  <conditionalFormatting sqref="M36">
    <cfRule type="expression" dxfId="1762" priority="19">
      <formula>M36&gt;0</formula>
    </cfRule>
    <cfRule type="expression" dxfId="1761" priority="20">
      <formula>M36&lt;0</formula>
    </cfRule>
  </conditionalFormatting>
  <conditionalFormatting sqref="Q10">
    <cfRule type="expression" dxfId="1760" priority="15">
      <formula>Q10&gt;0</formula>
    </cfRule>
    <cfRule type="expression" dxfId="1759" priority="16">
      <formula>Q10&lt;0</formula>
    </cfRule>
  </conditionalFormatting>
  <conditionalFormatting sqref="F23">
    <cfRule type="expression" dxfId="1758" priority="13">
      <formula>F23&gt;0</formula>
    </cfRule>
    <cfRule type="expression" dxfId="1757" priority="14">
      <formula>F23&lt;0</formula>
    </cfRule>
  </conditionalFormatting>
  <conditionalFormatting sqref="I25:J25">
    <cfRule type="expression" dxfId="1756" priority="9">
      <formula>I25&gt;0</formula>
    </cfRule>
    <cfRule type="expression" dxfId="1755" priority="10">
      <formula>I25&lt;0</formula>
    </cfRule>
  </conditionalFormatting>
  <conditionalFormatting sqref="I26:J27">
    <cfRule type="expression" dxfId="1754" priority="7">
      <formula>I26&gt;0</formula>
    </cfRule>
    <cfRule type="expression" dxfId="1753" priority="8">
      <formula>I26&lt;0</formula>
    </cfRule>
  </conditionalFormatting>
  <conditionalFormatting sqref="K25:K27">
    <cfRule type="expression" dxfId="1752" priority="5">
      <formula>K25&gt;0</formula>
    </cfRule>
    <cfRule type="expression" dxfId="1751" priority="6">
      <formula>K25&lt;0</formula>
    </cfRule>
  </conditionalFormatting>
  <conditionalFormatting sqref="I23:J23">
    <cfRule type="expression" dxfId="1750" priority="3">
      <formula>I23&gt;0</formula>
    </cfRule>
    <cfRule type="expression" dxfId="174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47.12</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9424</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156.94000000000233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156.94000000000233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1.6935252388567936E-2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5.9422750424448216E-2</v>
      </c>
      <c r="R11">
        <v>0.7</v>
      </c>
      <c r="T11" s="1">
        <v>43285</v>
      </c>
      <c r="U11" t="s">
        <v>1130</v>
      </c>
    </row>
    <row r="12" spans="1:21" x14ac:dyDescent="0.25">
      <c r="H12" s="68"/>
      <c r="O12" s="11" t="s">
        <v>921</v>
      </c>
      <c r="Q12" s="1" t="s">
        <v>1401</v>
      </c>
    </row>
    <row r="13" spans="1:21" x14ac:dyDescent="0.25">
      <c r="H13" s="68"/>
      <c r="O13" s="11" t="s">
        <v>947</v>
      </c>
      <c r="Q13" s="2">
        <f>Q4/(3.94+4.03)*2</f>
        <v>11.824341279799246</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51.832000000000001</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51.360799999999998</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50.889600000000002</v>
      </c>
    </row>
    <row r="20" spans="1:21" x14ac:dyDescent="0.25">
      <c r="O20" s="79">
        <v>1.07</v>
      </c>
      <c r="P20" s="79">
        <f t="shared" si="2"/>
        <v>50.418399999999998</v>
      </c>
      <c r="T20" s="1">
        <v>43416</v>
      </c>
      <c r="U20" t="s">
        <v>1296</v>
      </c>
    </row>
    <row r="21" spans="1:21" x14ac:dyDescent="0.25">
      <c r="O21" s="79">
        <v>1.06</v>
      </c>
      <c r="P21" s="79">
        <f t="shared" si="2"/>
        <v>49.947200000000002</v>
      </c>
    </row>
    <row r="22" spans="1:21" x14ac:dyDescent="0.25">
      <c r="O22" s="79">
        <v>1.05</v>
      </c>
      <c r="P22" s="79">
        <f t="shared" si="2"/>
        <v>49.475999999999999</v>
      </c>
    </row>
    <row r="23" spans="1:21" x14ac:dyDescent="0.25">
      <c r="O23" s="79">
        <v>1.04</v>
      </c>
      <c r="P23" s="79">
        <f t="shared" si="2"/>
        <v>49.004799999999996</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48.5336</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48.062399999999997</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47.591200000000001</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47.12</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46.648799999999994</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46.177599999999998</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45.706399999999995</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45.235199999999999</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44.763999999999996</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44.292799999999993</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43.821599999999997</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43.3504</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42.879199999999997</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42.408000000000001</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748" priority="51">
      <formula>F7&gt;0</formula>
    </cfRule>
    <cfRule type="expression" dxfId="1747" priority="52">
      <formula>F7&lt;0</formula>
    </cfRule>
  </conditionalFormatting>
  <conditionalFormatting sqref="Q8">
    <cfRule type="expression" dxfId="1746" priority="49">
      <formula>Q8&gt;0</formula>
    </cfRule>
    <cfRule type="expression" dxfId="1745" priority="50">
      <formula>Q8&lt;0</formula>
    </cfRule>
  </conditionalFormatting>
  <conditionalFormatting sqref="Q10">
    <cfRule type="expression" dxfId="1744" priority="43">
      <formula>Q10&gt;0</formula>
    </cfRule>
    <cfRule type="expression" dxfId="1743" priority="44">
      <formula>Q10&lt;0</formula>
    </cfRule>
  </conditionalFormatting>
  <conditionalFormatting sqref="K25:K39">
    <cfRule type="expression" dxfId="1742" priority="39">
      <formula>K25&gt;0</formula>
    </cfRule>
    <cfRule type="expression" dxfId="1741" priority="40">
      <formula>K25&lt;0</formula>
    </cfRule>
  </conditionalFormatting>
  <conditionalFormatting sqref="L25">
    <cfRule type="expression" dxfId="1740" priority="37">
      <formula>L25&gt;0</formula>
    </cfRule>
    <cfRule type="expression" dxfId="1739" priority="38">
      <formula>L25&lt;0</formula>
    </cfRule>
  </conditionalFormatting>
  <conditionalFormatting sqref="F95:F116">
    <cfRule type="expression" dxfId="1738" priority="35">
      <formula>F95&gt;0</formula>
    </cfRule>
    <cfRule type="expression" dxfId="1737" priority="36">
      <formula>F95&lt;0</formula>
    </cfRule>
  </conditionalFormatting>
  <conditionalFormatting sqref="H95:H116">
    <cfRule type="expression" dxfId="1736" priority="33">
      <formula>H95&gt;0</formula>
    </cfRule>
    <cfRule type="expression" dxfId="1735" priority="34">
      <formula>H95&lt;0</formula>
    </cfRule>
  </conditionalFormatting>
  <conditionalFormatting sqref="J95:J108">
    <cfRule type="expression" dxfId="1734" priority="31">
      <formula>J95&gt;0</formula>
    </cfRule>
    <cfRule type="expression" dxfId="1733" priority="32">
      <formula>J95&lt;0</formula>
    </cfRule>
  </conditionalFormatting>
  <conditionalFormatting sqref="K95:K108">
    <cfRule type="expression" dxfId="1732" priority="29">
      <formula>K95&gt;0</formula>
    </cfRule>
    <cfRule type="expression" dxfId="1731" priority="30">
      <formula>K95&lt;0</formula>
    </cfRule>
  </conditionalFormatting>
  <conditionalFormatting sqref="L95:L108">
    <cfRule type="expression" dxfId="1730" priority="27">
      <formula>L95&gt;0</formula>
    </cfRule>
    <cfRule type="expression" dxfId="1729" priority="28">
      <formula>L95&lt;0</formula>
    </cfRule>
  </conditionalFormatting>
  <conditionalFormatting sqref="F25 F29">
    <cfRule type="expression" dxfId="1728" priority="25">
      <formula>F25&gt;0</formula>
    </cfRule>
    <cfRule type="expression" dxfId="1727" priority="26">
      <formula>F25&lt;0</formula>
    </cfRule>
  </conditionalFormatting>
  <conditionalFormatting sqref="H25 H29">
    <cfRule type="expression" dxfId="1726" priority="23">
      <formula>H25&gt;0</formula>
    </cfRule>
    <cfRule type="expression" dxfId="1725" priority="24">
      <formula>H25&lt;0</formula>
    </cfRule>
  </conditionalFormatting>
  <conditionalFormatting sqref="F26:F28">
    <cfRule type="expression" dxfId="1724" priority="21">
      <formula>F26&gt;0</formula>
    </cfRule>
    <cfRule type="expression" dxfId="1723" priority="22">
      <formula>F26&lt;0</formula>
    </cfRule>
  </conditionalFormatting>
  <conditionalFormatting sqref="H26:H28">
    <cfRule type="expression" dxfId="1722" priority="19">
      <formula>H26&gt;0</formula>
    </cfRule>
    <cfRule type="expression" dxfId="1721" priority="20">
      <formula>H26&lt;0</formula>
    </cfRule>
  </conditionalFormatting>
  <conditionalFormatting sqref="J25:J49">
    <cfRule type="expression" dxfId="1720" priority="15">
      <formula>J25&gt;0</formula>
    </cfRule>
    <cfRule type="expression" dxfId="1719" priority="16">
      <formula>J25&lt;0</formula>
    </cfRule>
  </conditionalFormatting>
  <conditionalFormatting sqref="J50:J61">
    <cfRule type="expression" dxfId="1718" priority="13">
      <formula>J50&gt;0</formula>
    </cfRule>
    <cfRule type="expression" dxfId="1717" priority="14">
      <formula>J50&lt;0</formula>
    </cfRule>
  </conditionalFormatting>
  <conditionalFormatting sqref="H62:H63 F62:F63">
    <cfRule type="expression" dxfId="1716" priority="5">
      <formula>F62&gt;0</formula>
    </cfRule>
    <cfRule type="expression" dxfId="1715" priority="6">
      <formula>F62&lt;0</formula>
    </cfRule>
  </conditionalFormatting>
  <conditionalFormatting sqref="J62:J65">
    <cfRule type="expression" dxfId="1714" priority="3">
      <formula>J62&gt;0</formula>
    </cfRule>
    <cfRule type="expression" dxfId="1713" priority="4">
      <formula>J62&lt;0</formula>
    </cfRule>
  </conditionalFormatting>
  <conditionalFormatting sqref="H64:H67 F64:F67">
    <cfRule type="expression" dxfId="1712" priority="1">
      <formula>F64&gt;0</formula>
    </cfRule>
    <cfRule type="expression" dxfId="171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10" priority="17">
      <formula>F38&gt;0</formula>
    </cfRule>
    <cfRule type="expression" dxfId="1709" priority="18">
      <formula>F38&lt;0</formula>
    </cfRule>
  </conditionalFormatting>
  <conditionalFormatting sqref="H38:H72">
    <cfRule type="expression" dxfId="1708" priority="9">
      <formula>H38&gt;0</formula>
    </cfRule>
    <cfRule type="expression" dxfId="1707" priority="10">
      <formula>H38&lt;0</formula>
    </cfRule>
  </conditionalFormatting>
  <conditionalFormatting sqref="F21:F37">
    <cfRule type="expression" dxfId="1706" priority="7">
      <formula>F21&gt;0</formula>
    </cfRule>
    <cfRule type="expression" dxfId="1705" priority="8">
      <formula>F21&lt;0</formula>
    </cfRule>
  </conditionalFormatting>
  <conditionalFormatting sqref="H21:H37">
    <cfRule type="expression" dxfId="1704" priority="5">
      <formula>H21&gt;0</formula>
    </cfRule>
    <cfRule type="expression" dxfId="1703" priority="6">
      <formula>H21&lt;0</formula>
    </cfRule>
  </conditionalFormatting>
  <conditionalFormatting sqref="Q8">
    <cfRule type="expression" dxfId="1702" priority="1">
      <formula>Q8&gt;0</formula>
    </cfRule>
    <cfRule type="expression" dxfId="1701" priority="2">
      <formula>Q8&lt;0</formula>
    </cfRule>
  </conditionalFormatting>
  <conditionalFormatting sqref="Q7">
    <cfRule type="expression" dxfId="1700" priority="3">
      <formula>Q7&gt;0</formula>
    </cfRule>
    <cfRule type="expression" dxfId="169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4"/>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C59-H59</f>
        <v>1000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14.825559999999969</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17.96</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17960</v>
      </c>
      <c r="V5" t="s">
        <v>1403</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14825.559999999969</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4586.7000000000298</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3134.4400000000314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0.21142135609043017</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M245</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5.5679287305122494E-3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10.262857142857143</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19.756000000000004</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19.576400000000003</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19.396800000000002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19.217200000000002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19.037600000000001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18.858000000000001</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18.6784</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18.498800000000003</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18.319200000000002</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18.139600000000002</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17.96</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17.7804</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17.6008</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17.421199999999999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17.241600000000002</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17.062000000000001</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16.882400000000001</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16.702800000000003</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16.523200000000003</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16.343600000000002</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16.164000000000001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H42" s="159"/>
      <c r="I42" s="3"/>
      <c r="J42" s="3"/>
      <c r="K42" s="3"/>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4"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2">
        <v>43654</v>
      </c>
      <c r="C48" s="7">
        <v>200</v>
      </c>
      <c r="D48" s="43">
        <v>24.1</v>
      </c>
      <c r="E48" s="43">
        <v>0</v>
      </c>
      <c r="F48" s="43">
        <f t="shared" si="5"/>
        <v>4820</v>
      </c>
      <c r="G48" s="29"/>
      <c r="Q48" s="2"/>
      <c r="Z48" s="596"/>
      <c r="AA48" s="634"/>
      <c r="AB48" s="596"/>
      <c r="AC48" s="596"/>
      <c r="AD48" s="596"/>
      <c r="AE48" s="596"/>
      <c r="AF48" s="596"/>
      <c r="AG48" s="596"/>
    </row>
    <row r="49" spans="1:33" x14ac:dyDescent="0.25">
      <c r="B49" s="402">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654">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654">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654">
        <v>43689</v>
      </c>
      <c r="C52" s="4">
        <v>100</v>
      </c>
      <c r="D52" s="2">
        <v>20.86</v>
      </c>
      <c r="E52" s="2">
        <v>0</v>
      </c>
      <c r="F52" s="2">
        <f t="shared" si="5"/>
        <v>2086</v>
      </c>
      <c r="G52" s="29"/>
      <c r="Q52" s="2"/>
      <c r="Z52" s="629"/>
      <c r="AA52" s="635"/>
      <c r="AB52" s="596"/>
      <c r="AC52" s="596"/>
      <c r="AD52" s="596"/>
      <c r="AE52" s="596"/>
      <c r="AF52" s="596"/>
      <c r="AG52" s="596"/>
    </row>
    <row r="53" spans="1:33" x14ac:dyDescent="0.25">
      <c r="B53" s="654">
        <v>43700</v>
      </c>
      <c r="C53" s="4">
        <v>100</v>
      </c>
      <c r="D53" s="2">
        <v>18.8</v>
      </c>
      <c r="E53" s="2">
        <v>0</v>
      </c>
      <c r="F53" s="2">
        <f t="shared" si="5"/>
        <v>1880</v>
      </c>
      <c r="G53" s="29"/>
      <c r="Q53" s="2"/>
      <c r="Z53" s="632" t="s">
        <v>722</v>
      </c>
      <c r="AA53" s="636">
        <v>39</v>
      </c>
      <c r="AB53" s="353">
        <v>64</v>
      </c>
      <c r="AC53" s="353">
        <v>45</v>
      </c>
      <c r="AD53" s="353">
        <f>AD51*AD47</f>
        <v>59.2</v>
      </c>
      <c r="AE53" s="353"/>
      <c r="AF53" s="596"/>
      <c r="AG53" s="596"/>
    </row>
    <row r="54" spans="1:33" x14ac:dyDescent="0.25">
      <c r="B54" s="654">
        <v>43700</v>
      </c>
      <c r="C54" s="4">
        <v>200</v>
      </c>
      <c r="D54" s="2">
        <v>18.079999999999998</v>
      </c>
      <c r="E54" s="2">
        <v>0</v>
      </c>
      <c r="F54" s="2">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29"/>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7150</v>
      </c>
      <c r="D59" s="18"/>
      <c r="E59" s="18"/>
      <c r="F59" s="18">
        <f>SUM(F2:F57)</f>
        <v>184813.01</v>
      </c>
      <c r="G59" s="14"/>
      <c r="H59" s="14">
        <f>SUM(H2:H58)</f>
        <v>6150</v>
      </c>
      <c r="I59" s="18"/>
      <c r="J59" s="18"/>
      <c r="K59" s="18">
        <f>SUM(K2:K58)</f>
        <v>169634.95000000004</v>
      </c>
      <c r="L59" s="14"/>
      <c r="M59" s="18">
        <f>SUM(M2:M58)</f>
        <v>352.5</v>
      </c>
      <c r="Z59" s="632"/>
      <c r="AA59" s="636"/>
      <c r="AB59" s="596"/>
      <c r="AC59" s="596"/>
      <c r="AD59" s="596"/>
      <c r="AE59" s="596"/>
      <c r="AF59" s="596"/>
      <c r="AG59" s="596"/>
    </row>
    <row r="60" spans="1:33" ht="15.75" thickBot="1" x14ac:dyDescent="0.3">
      <c r="A60" s="275" t="s">
        <v>191</v>
      </c>
      <c r="B60" s="276"/>
      <c r="C60" s="277">
        <f>SumByColor($A$60,C2:C58)</f>
        <v>5950</v>
      </c>
      <c r="D60" s="277"/>
      <c r="E60" s="277"/>
      <c r="F60" s="278">
        <f>SumByColor($A$60,F2:F58)</f>
        <v>155098</v>
      </c>
      <c r="G60" s="277"/>
      <c r="H60" s="277">
        <f>SumByColor($A$60,H2:H58)</f>
        <v>6150</v>
      </c>
      <c r="I60" s="277"/>
      <c r="J60" s="277"/>
      <c r="K60" s="278">
        <f>SumByColor($A$60,K2:K58)</f>
        <v>169638</v>
      </c>
      <c r="L60" s="277"/>
      <c r="M60" s="278">
        <f>SumByColor($A$60,M2:M58)</f>
        <v>354</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B197" s="162"/>
      <c r="C197" s="10"/>
      <c r="D197" s="39"/>
      <c r="E197" s="39"/>
      <c r="F197" s="39"/>
      <c r="G197" s="39"/>
      <c r="H197" s="177"/>
      <c r="I197" s="39"/>
      <c r="J197" s="39"/>
      <c r="K197" s="39"/>
      <c r="L197" s="39"/>
    </row>
    <row r="198" spans="1:12" x14ac:dyDescent="0.25">
      <c r="B198" s="162"/>
      <c r="C198" s="10"/>
      <c r="D198" s="39"/>
      <c r="E198" s="39"/>
      <c r="F198" s="39"/>
      <c r="G198" s="39"/>
      <c r="H198" s="177"/>
      <c r="I198" s="39"/>
      <c r="J198" s="39"/>
      <c r="K198" s="39"/>
      <c r="L198" s="39"/>
    </row>
    <row r="199" spans="1:12" x14ac:dyDescent="0.25">
      <c r="B199" s="162"/>
      <c r="C199" s="10"/>
      <c r="D199" s="39"/>
      <c r="E199" s="39"/>
      <c r="F199" s="39"/>
      <c r="G199" s="39"/>
      <c r="H199" s="177"/>
      <c r="I199" s="39"/>
      <c r="J199" s="39"/>
      <c r="K199" s="39"/>
      <c r="L199" s="39"/>
    </row>
    <row r="200" spans="1:12" x14ac:dyDescent="0.25">
      <c r="B200" s="162"/>
      <c r="C200" s="10"/>
      <c r="D200" s="39"/>
      <c r="E200" s="39"/>
      <c r="F200" s="39"/>
      <c r="G200" s="39"/>
      <c r="H200" s="177"/>
      <c r="I200" s="39"/>
      <c r="J200" s="39"/>
      <c r="K200" s="39"/>
      <c r="L200" s="39"/>
    </row>
    <row r="202" spans="1:12" x14ac:dyDescent="0.25">
      <c r="B202" s="409" t="s">
        <v>113</v>
      </c>
      <c r="C202" s="409" t="s">
        <v>145</v>
      </c>
      <c r="D202" s="410" t="s">
        <v>144</v>
      </c>
      <c r="E202" s="411" t="s">
        <v>146</v>
      </c>
      <c r="F202" s="411" t="s">
        <v>65</v>
      </c>
      <c r="G202" s="413" t="s">
        <v>150</v>
      </c>
      <c r="H202" s="413" t="s">
        <v>88</v>
      </c>
      <c r="I202" s="413" t="s">
        <v>153</v>
      </c>
    </row>
    <row r="203" spans="1:12" x14ac:dyDescent="0.25">
      <c r="B203" s="292">
        <v>42548</v>
      </c>
      <c r="C203" s="293">
        <v>100</v>
      </c>
      <c r="D203" s="294">
        <v>25</v>
      </c>
      <c r="E203" s="294">
        <v>24.69</v>
      </c>
      <c r="F203" s="294">
        <f t="shared" ref="F203:F208" si="61">C203*(E203-D203)</f>
        <v>-30.999999999999872</v>
      </c>
      <c r="G203" s="294">
        <f t="shared" ref="G203:G208" si="62">D203*C203</f>
        <v>2500</v>
      </c>
      <c r="H203" s="295">
        <f t="shared" ref="H203:H208" si="63">(E203-D203)/D203</f>
        <v>-1.2399999999999949E-2</v>
      </c>
      <c r="I203" s="294"/>
    </row>
    <row r="204" spans="1:12" x14ac:dyDescent="0.25">
      <c r="B204" s="292">
        <v>42549</v>
      </c>
      <c r="C204" s="293">
        <v>100</v>
      </c>
      <c r="D204" s="294">
        <v>25</v>
      </c>
      <c r="E204" s="294">
        <v>25.26</v>
      </c>
      <c r="F204" s="294">
        <f t="shared" si="61"/>
        <v>26.000000000000156</v>
      </c>
      <c r="G204" s="294">
        <f t="shared" si="62"/>
        <v>2500</v>
      </c>
      <c r="H204" s="295">
        <f t="shared" si="63"/>
        <v>1.0400000000000062E-2</v>
      </c>
      <c r="I204" s="294"/>
    </row>
    <row r="205" spans="1:12" x14ac:dyDescent="0.25">
      <c r="B205" s="292">
        <v>42552</v>
      </c>
      <c r="C205" s="293">
        <v>100</v>
      </c>
      <c r="D205" s="294">
        <v>25</v>
      </c>
      <c r="E205" s="294">
        <v>26.57</v>
      </c>
      <c r="F205" s="294">
        <f t="shared" si="61"/>
        <v>157.00000000000003</v>
      </c>
      <c r="G205" s="294">
        <f t="shared" si="62"/>
        <v>2500</v>
      </c>
      <c r="H205" s="295">
        <f t="shared" si="63"/>
        <v>6.2800000000000009E-2</v>
      </c>
      <c r="I205" s="294"/>
    </row>
    <row r="206" spans="1:12" x14ac:dyDescent="0.25">
      <c r="B206" s="292">
        <v>42556</v>
      </c>
      <c r="C206" s="293">
        <v>100</v>
      </c>
      <c r="D206" s="294">
        <v>25</v>
      </c>
      <c r="E206" s="294">
        <v>25.47</v>
      </c>
      <c r="F206" s="294">
        <f t="shared" si="61"/>
        <v>46.999999999999886</v>
      </c>
      <c r="G206" s="294">
        <f t="shared" si="62"/>
        <v>2500</v>
      </c>
      <c r="H206" s="295">
        <f t="shared" si="63"/>
        <v>1.8799999999999956E-2</v>
      </c>
      <c r="I206" s="294"/>
    </row>
    <row r="207" spans="1:12" x14ac:dyDescent="0.25">
      <c r="B207" s="292">
        <v>42562</v>
      </c>
      <c r="C207" s="293">
        <v>100</v>
      </c>
      <c r="D207" s="294">
        <v>25</v>
      </c>
      <c r="E207" s="294">
        <v>25.69</v>
      </c>
      <c r="F207" s="294">
        <f t="shared" si="61"/>
        <v>69.000000000000128</v>
      </c>
      <c r="G207" s="294">
        <f t="shared" si="62"/>
        <v>2500</v>
      </c>
      <c r="H207" s="295">
        <f t="shared" si="63"/>
        <v>2.7600000000000052E-2</v>
      </c>
      <c r="I207" s="294"/>
    </row>
    <row r="208" spans="1:12" x14ac:dyDescent="0.25">
      <c r="B208" s="292">
        <v>42563</v>
      </c>
      <c r="C208" s="293">
        <v>100</v>
      </c>
      <c r="D208" s="294">
        <v>25</v>
      </c>
      <c r="E208" s="294">
        <v>26.48</v>
      </c>
      <c r="F208" s="294">
        <f t="shared" si="61"/>
        <v>148.00000000000006</v>
      </c>
      <c r="G208" s="294">
        <f t="shared" si="62"/>
        <v>2500</v>
      </c>
      <c r="H208" s="295">
        <f t="shared" si="63"/>
        <v>5.9200000000000016E-2</v>
      </c>
      <c r="I208" s="294"/>
    </row>
    <row r="209" spans="2:9" x14ac:dyDescent="0.25">
      <c r="B209" s="292">
        <v>42569</v>
      </c>
      <c r="C209" s="293">
        <v>100</v>
      </c>
      <c r="D209" s="294">
        <v>25</v>
      </c>
      <c r="E209" s="294">
        <v>29.28</v>
      </c>
      <c r="F209" s="294">
        <f t="shared" ref="F209:F215" si="64">C209*(E209-D209)</f>
        <v>428.00000000000011</v>
      </c>
      <c r="G209" s="294">
        <f t="shared" ref="G209:G215" si="65">D209*C209</f>
        <v>2500</v>
      </c>
      <c r="H209" s="295">
        <f t="shared" ref="H209:H215" si="66">(E209-D209)/D209</f>
        <v>0.17120000000000005</v>
      </c>
      <c r="I209" s="294"/>
    </row>
    <row r="210" spans="2:9" x14ac:dyDescent="0.25">
      <c r="B210" s="292">
        <v>42570</v>
      </c>
      <c r="C210" s="293">
        <v>100</v>
      </c>
      <c r="D210" s="294">
        <v>25</v>
      </c>
      <c r="E210" s="294">
        <v>28.68</v>
      </c>
      <c r="F210" s="294">
        <f t="shared" si="64"/>
        <v>368</v>
      </c>
      <c r="G210" s="294">
        <f t="shared" si="65"/>
        <v>2500</v>
      </c>
      <c r="H210" s="295">
        <f t="shared" si="66"/>
        <v>0.1472</v>
      </c>
      <c r="I210" s="294"/>
    </row>
    <row r="211" spans="2:9" x14ac:dyDescent="0.25">
      <c r="B211" s="292">
        <v>42571</v>
      </c>
      <c r="C211" s="293">
        <v>100</v>
      </c>
      <c r="D211" s="294">
        <v>25</v>
      </c>
      <c r="E211" s="294">
        <v>29.01</v>
      </c>
      <c r="F211" s="294">
        <f t="shared" si="64"/>
        <v>401.00000000000017</v>
      </c>
      <c r="G211" s="294">
        <f t="shared" si="65"/>
        <v>2500</v>
      </c>
      <c r="H211" s="295">
        <f t="shared" si="66"/>
        <v>0.16040000000000007</v>
      </c>
      <c r="I211" s="294"/>
    </row>
    <row r="212" spans="2:9" x14ac:dyDescent="0.25">
      <c r="B212" s="292">
        <v>42572</v>
      </c>
      <c r="C212" s="293">
        <v>100</v>
      </c>
      <c r="D212" s="294">
        <v>25</v>
      </c>
      <c r="E212" s="294">
        <v>28.89</v>
      </c>
      <c r="F212" s="294">
        <f t="shared" si="64"/>
        <v>389.00000000000006</v>
      </c>
      <c r="G212" s="294">
        <f t="shared" si="65"/>
        <v>2500</v>
      </c>
      <c r="H212" s="295">
        <f t="shared" si="66"/>
        <v>0.15560000000000002</v>
      </c>
      <c r="I212" s="294"/>
    </row>
    <row r="213" spans="2:9" x14ac:dyDescent="0.25">
      <c r="B213" s="292">
        <v>42576</v>
      </c>
      <c r="C213" s="293">
        <v>100</v>
      </c>
      <c r="D213" s="294">
        <v>25</v>
      </c>
      <c r="E213" s="294">
        <v>28.63</v>
      </c>
      <c r="F213" s="294">
        <f t="shared" si="64"/>
        <v>362.99999999999989</v>
      </c>
      <c r="G213" s="294">
        <f t="shared" si="65"/>
        <v>2500</v>
      </c>
      <c r="H213" s="295">
        <f t="shared" si="66"/>
        <v>0.14519999999999997</v>
      </c>
      <c r="I213" s="294"/>
    </row>
    <row r="214" spans="2:9" x14ac:dyDescent="0.25">
      <c r="B214" s="292">
        <v>42577</v>
      </c>
      <c r="C214" s="293">
        <v>100</v>
      </c>
      <c r="D214" s="294">
        <v>25</v>
      </c>
      <c r="E214" s="294">
        <v>29.34</v>
      </c>
      <c r="F214" s="294">
        <f t="shared" si="64"/>
        <v>434</v>
      </c>
      <c r="G214" s="294">
        <f t="shared" si="65"/>
        <v>2500</v>
      </c>
      <c r="H214" s="295">
        <f t="shared" si="66"/>
        <v>0.1736</v>
      </c>
      <c r="I214" s="294"/>
    </row>
    <row r="215" spans="2:9" x14ac:dyDescent="0.25">
      <c r="B215" s="292">
        <v>42580</v>
      </c>
      <c r="C215" s="293">
        <v>100</v>
      </c>
      <c r="D215" s="294">
        <v>25</v>
      </c>
      <c r="E215" s="294">
        <v>27</v>
      </c>
      <c r="F215" s="294">
        <f t="shared" si="64"/>
        <v>200</v>
      </c>
      <c r="G215" s="294">
        <f t="shared" si="65"/>
        <v>2500</v>
      </c>
      <c r="H215" s="295">
        <f t="shared" si="66"/>
        <v>0.08</v>
      </c>
      <c r="I215" s="294"/>
    </row>
    <row r="216" spans="2:9" x14ac:dyDescent="0.25">
      <c r="B216" s="292">
        <v>42584</v>
      </c>
      <c r="C216" s="293">
        <v>0</v>
      </c>
      <c r="D216" s="294"/>
      <c r="E216" s="294"/>
      <c r="F216" s="294">
        <v>287.94</v>
      </c>
      <c r="G216" s="294"/>
      <c r="H216" s="295"/>
      <c r="I216" s="294"/>
    </row>
    <row r="217" spans="2:9" x14ac:dyDescent="0.25">
      <c r="B217" s="162"/>
      <c r="C217" s="10"/>
      <c r="D217" s="39"/>
      <c r="E217" s="39"/>
      <c r="F217" s="39"/>
      <c r="G217" s="39"/>
      <c r="H217" s="177"/>
      <c r="I217" s="39"/>
    </row>
    <row r="218" spans="2:9" x14ac:dyDescent="0.25">
      <c r="B218" s="160" t="s">
        <v>113</v>
      </c>
      <c r="C218" s="160" t="s">
        <v>145</v>
      </c>
      <c r="D218" s="161" t="s">
        <v>144</v>
      </c>
      <c r="E218" s="163" t="s">
        <v>146</v>
      </c>
      <c r="F218" s="163" t="s">
        <v>65</v>
      </c>
      <c r="G218" s="175" t="s">
        <v>150</v>
      </c>
      <c r="H218" s="175" t="s">
        <v>88</v>
      </c>
      <c r="I218" s="175" t="s">
        <v>153</v>
      </c>
    </row>
    <row r="219" spans="2:9" x14ac:dyDescent="0.25">
      <c r="B219" s="200">
        <v>42627</v>
      </c>
      <c r="C219" s="195">
        <v>50</v>
      </c>
      <c r="D219" s="196">
        <v>25.74</v>
      </c>
      <c r="E219" s="196">
        <v>25.83</v>
      </c>
      <c r="F219" s="196">
        <f>C219*(E219-D219)</f>
        <v>4.4999999999999929</v>
      </c>
      <c r="G219" s="196">
        <f>D219*C219</f>
        <v>1287</v>
      </c>
      <c r="H219" s="210">
        <f>(E219-D219)/D219</f>
        <v>3.4965034965034913E-3</v>
      </c>
      <c r="I219" s="196"/>
    </row>
    <row r="220" spans="2:9" x14ac:dyDescent="0.25">
      <c r="B220" s="200">
        <v>42629</v>
      </c>
      <c r="C220" s="195">
        <v>50</v>
      </c>
      <c r="D220" s="196">
        <v>25.74</v>
      </c>
      <c r="E220" s="196">
        <v>25.54</v>
      </c>
      <c r="F220" s="196">
        <f t="shared" ref="F220:F225" si="67">C220*(E220-D220)</f>
        <v>-9.9999999999999645</v>
      </c>
      <c r="G220" s="196">
        <f t="shared" ref="G220:G225" si="68">D220*C220</f>
        <v>1287</v>
      </c>
      <c r="H220" s="210">
        <f t="shared" ref="H220:H225" si="69">(E220-D220)/D220</f>
        <v>-7.7700077700077431E-3</v>
      </c>
      <c r="I220" s="196"/>
    </row>
    <row r="221" spans="2:9" x14ac:dyDescent="0.25">
      <c r="B221" s="200">
        <v>42636</v>
      </c>
      <c r="C221" s="195">
        <v>50</v>
      </c>
      <c r="D221" s="196">
        <v>25.74</v>
      </c>
      <c r="E221" s="196">
        <v>24.82</v>
      </c>
      <c r="F221" s="196">
        <f t="shared" si="67"/>
        <v>-45.999999999999908</v>
      </c>
      <c r="G221" s="196">
        <f t="shared" si="68"/>
        <v>1287</v>
      </c>
      <c r="H221" s="210">
        <f t="shared" si="69"/>
        <v>-3.5742035742035674E-2</v>
      </c>
      <c r="I221" s="196"/>
    </row>
    <row r="222" spans="2:9" x14ac:dyDescent="0.25">
      <c r="B222" s="200">
        <v>42639</v>
      </c>
      <c r="C222" s="195">
        <v>100</v>
      </c>
      <c r="D222" s="196">
        <v>24.96</v>
      </c>
      <c r="E222" s="196">
        <v>24.14</v>
      </c>
      <c r="F222" s="196">
        <f t="shared" si="67"/>
        <v>-82.000000000000028</v>
      </c>
      <c r="G222" s="196">
        <f t="shared" si="68"/>
        <v>2496</v>
      </c>
      <c r="H222" s="210">
        <f t="shared" si="69"/>
        <v>-3.2852564102564111E-2</v>
      </c>
      <c r="I222" s="196"/>
    </row>
    <row r="223" spans="2:9" x14ac:dyDescent="0.25">
      <c r="B223" s="200">
        <v>42639</v>
      </c>
      <c r="C223" s="195">
        <v>150</v>
      </c>
      <c r="D223" s="196">
        <v>24.8</v>
      </c>
      <c r="E223" s="196">
        <v>24.14</v>
      </c>
      <c r="F223" s="196">
        <f t="shared" si="67"/>
        <v>-99.000000000000028</v>
      </c>
      <c r="G223" s="196">
        <f t="shared" si="68"/>
        <v>3720</v>
      </c>
      <c r="H223" s="210">
        <f t="shared" si="69"/>
        <v>-2.6612903225806457E-2</v>
      </c>
      <c r="I223" s="196"/>
    </row>
    <row r="224" spans="2:9" x14ac:dyDescent="0.25">
      <c r="B224" s="200">
        <v>42640</v>
      </c>
      <c r="C224" s="195">
        <v>150</v>
      </c>
      <c r="D224" s="196">
        <v>24.8</v>
      </c>
      <c r="E224" s="196">
        <v>23.99</v>
      </c>
      <c r="F224" s="196">
        <f t="shared" si="67"/>
        <v>-121.50000000000034</v>
      </c>
      <c r="G224" s="196">
        <f t="shared" si="68"/>
        <v>3720</v>
      </c>
      <c r="H224" s="210">
        <f t="shared" si="69"/>
        <v>-3.2661290322580736E-2</v>
      </c>
      <c r="I224" s="196"/>
    </row>
    <row r="225" spans="2:9" x14ac:dyDescent="0.25">
      <c r="B225" s="200">
        <v>42643</v>
      </c>
      <c r="C225" s="195">
        <v>150</v>
      </c>
      <c r="D225" s="196">
        <v>24.8</v>
      </c>
      <c r="E225" s="196">
        <v>24.46</v>
      </c>
      <c r="F225" s="196">
        <f t="shared" si="67"/>
        <v>-50.999999999999979</v>
      </c>
      <c r="G225" s="196">
        <f t="shared" si="68"/>
        <v>3720</v>
      </c>
      <c r="H225" s="210">
        <f t="shared" si="69"/>
        <v>-1.3709677419354832E-2</v>
      </c>
      <c r="I225" s="196"/>
    </row>
    <row r="226" spans="2:9" x14ac:dyDescent="0.25">
      <c r="B226" s="200">
        <v>42646</v>
      </c>
      <c r="C226" s="195">
        <v>150</v>
      </c>
      <c r="D226" s="196">
        <v>24.8</v>
      </c>
      <c r="E226" s="196">
        <v>24.89</v>
      </c>
      <c r="F226" s="196">
        <f t="shared" ref="F226:F237" si="70">C226*(E226-D226)</f>
        <v>13.499999999999979</v>
      </c>
      <c r="G226" s="196">
        <f t="shared" ref="G226:G237" si="71">D226*C226</f>
        <v>3720</v>
      </c>
      <c r="H226" s="210">
        <f t="shared" ref="H226:H237" si="72">(E226-D226)/D226</f>
        <v>3.6290322580645102E-3</v>
      </c>
      <c r="I226" s="196"/>
    </row>
    <row r="227" spans="2:9" x14ac:dyDescent="0.25">
      <c r="B227" s="200">
        <v>42648</v>
      </c>
      <c r="C227" s="195">
        <v>150</v>
      </c>
      <c r="D227" s="196">
        <v>24.8</v>
      </c>
      <c r="E227" s="196">
        <v>25.07</v>
      </c>
      <c r="F227" s="196">
        <f t="shared" si="70"/>
        <v>40.499999999999936</v>
      </c>
      <c r="G227" s="196">
        <f t="shared" si="71"/>
        <v>3720</v>
      </c>
      <c r="H227" s="210">
        <f t="shared" si="72"/>
        <v>1.0887096774193531E-2</v>
      </c>
      <c r="I227" s="196"/>
    </row>
    <row r="228" spans="2:9" x14ac:dyDescent="0.25">
      <c r="B228" s="200">
        <v>42649</v>
      </c>
      <c r="C228" s="195">
        <v>150</v>
      </c>
      <c r="D228" s="196">
        <v>24.8</v>
      </c>
      <c r="E228" s="196">
        <v>24.85</v>
      </c>
      <c r="F228" s="196">
        <f t="shared" si="70"/>
        <v>7.5000000000001066</v>
      </c>
      <c r="G228" s="196">
        <f t="shared" si="71"/>
        <v>3720</v>
      </c>
      <c r="H228" s="210">
        <f t="shared" si="72"/>
        <v>2.0161290322580931E-3</v>
      </c>
      <c r="I228" s="196"/>
    </row>
    <row r="229" spans="2:9" x14ac:dyDescent="0.25">
      <c r="B229" s="200">
        <v>42650</v>
      </c>
      <c r="C229" s="195">
        <v>150</v>
      </c>
      <c r="D229" s="196">
        <v>24.8</v>
      </c>
      <c r="E229" s="196">
        <v>24.58</v>
      </c>
      <c r="F229" s="196">
        <f t="shared" si="70"/>
        <v>-33.000000000000362</v>
      </c>
      <c r="G229" s="196">
        <f t="shared" si="71"/>
        <v>3720</v>
      </c>
      <c r="H229" s="210">
        <f t="shared" si="72"/>
        <v>-8.8709677419355811E-3</v>
      </c>
      <c r="I229" s="196"/>
    </row>
    <row r="230" spans="2:9" x14ac:dyDescent="0.25">
      <c r="B230" s="200">
        <v>42661</v>
      </c>
      <c r="C230" s="195">
        <v>150</v>
      </c>
      <c r="D230" s="196">
        <v>24.8</v>
      </c>
      <c r="E230" s="196">
        <v>23.39</v>
      </c>
      <c r="F230" s="196">
        <f t="shared" si="70"/>
        <v>-211.50000000000003</v>
      </c>
      <c r="G230" s="196">
        <f t="shared" si="71"/>
        <v>3720</v>
      </c>
      <c r="H230" s="210">
        <f t="shared" si="72"/>
        <v>-5.6854838709677426E-2</v>
      </c>
      <c r="I230" s="196"/>
    </row>
    <row r="231" spans="2:9" x14ac:dyDescent="0.25">
      <c r="B231" s="200">
        <v>42662</v>
      </c>
      <c r="C231" s="195">
        <v>150</v>
      </c>
      <c r="D231" s="196">
        <v>24.8</v>
      </c>
      <c r="E231" s="196">
        <v>23.84</v>
      </c>
      <c r="F231" s="196">
        <f t="shared" si="70"/>
        <v>-144.00000000000011</v>
      </c>
      <c r="G231" s="196">
        <f t="shared" si="71"/>
        <v>3720</v>
      </c>
      <c r="H231" s="210">
        <f t="shared" si="72"/>
        <v>-3.8709677419354875E-2</v>
      </c>
      <c r="I231" s="196"/>
    </row>
    <row r="232" spans="2:9" x14ac:dyDescent="0.25">
      <c r="B232" s="200">
        <v>42664</v>
      </c>
      <c r="C232" s="195">
        <v>150</v>
      </c>
      <c r="D232" s="196">
        <v>24.8</v>
      </c>
      <c r="E232" s="196">
        <v>24.31</v>
      </c>
      <c r="F232" s="196">
        <f t="shared" si="70"/>
        <v>-73.500000000000298</v>
      </c>
      <c r="G232" s="196">
        <f t="shared" si="71"/>
        <v>3720</v>
      </c>
      <c r="H232" s="210">
        <f t="shared" si="72"/>
        <v>-1.975806451612911E-2</v>
      </c>
      <c r="I232" s="196"/>
    </row>
    <row r="233" spans="2:9" x14ac:dyDescent="0.25">
      <c r="B233" s="200">
        <v>42670</v>
      </c>
      <c r="C233" s="195">
        <v>150</v>
      </c>
      <c r="D233" s="196">
        <v>24.626899999999999</v>
      </c>
      <c r="E233" s="196">
        <v>23.93</v>
      </c>
      <c r="F233" s="196">
        <f t="shared" si="70"/>
        <v>-104.53499999999991</v>
      </c>
      <c r="G233" s="196">
        <f t="shared" si="71"/>
        <v>3694.0349999999999</v>
      </c>
      <c r="H233" s="210">
        <f t="shared" si="72"/>
        <v>-2.8298324190214743E-2</v>
      </c>
      <c r="I233" s="196"/>
    </row>
    <row r="234" spans="2:9" x14ac:dyDescent="0.25">
      <c r="B234" s="200">
        <v>42674</v>
      </c>
      <c r="C234" s="195">
        <v>150</v>
      </c>
      <c r="D234" s="196">
        <v>24.626899999999999</v>
      </c>
      <c r="E234" s="196">
        <v>23.53</v>
      </c>
      <c r="F234" s="196">
        <f t="shared" si="70"/>
        <v>-164.53499999999968</v>
      </c>
      <c r="G234" s="196">
        <f t="shared" si="71"/>
        <v>3694.0349999999999</v>
      </c>
      <c r="H234" s="210">
        <f t="shared" si="72"/>
        <v>-4.4540725791715481E-2</v>
      </c>
      <c r="I234" s="196"/>
    </row>
    <row r="235" spans="2:9" x14ac:dyDescent="0.25">
      <c r="B235" s="200">
        <v>42675</v>
      </c>
      <c r="C235" s="195">
        <v>150</v>
      </c>
      <c r="D235" s="196">
        <v>24.264700000000001</v>
      </c>
      <c r="E235" s="196">
        <v>24.32</v>
      </c>
      <c r="F235" s="196">
        <f t="shared" si="70"/>
        <v>8.2949999999998525</v>
      </c>
      <c r="G235" s="196">
        <f t="shared" si="71"/>
        <v>3639.7050000000004</v>
      </c>
      <c r="H235" s="210">
        <f t="shared" si="72"/>
        <v>2.2790308555225912E-3</v>
      </c>
      <c r="I235" s="196"/>
    </row>
    <row r="236" spans="2:9" x14ac:dyDescent="0.25">
      <c r="B236" s="200">
        <v>42676</v>
      </c>
      <c r="C236" s="195">
        <v>150</v>
      </c>
      <c r="D236" s="196">
        <v>24.264700000000001</v>
      </c>
      <c r="E236" s="196">
        <v>24.73</v>
      </c>
      <c r="F236" s="196">
        <f t="shared" si="70"/>
        <v>69.794999999999874</v>
      </c>
      <c r="G236" s="196">
        <f t="shared" si="71"/>
        <v>3639.7050000000004</v>
      </c>
      <c r="H236" s="210">
        <f t="shared" si="72"/>
        <v>1.9176004648728363E-2</v>
      </c>
      <c r="I236" s="196"/>
    </row>
    <row r="237" spans="2:9" x14ac:dyDescent="0.25">
      <c r="B237" s="200">
        <v>42704</v>
      </c>
      <c r="C237" s="195">
        <v>100</v>
      </c>
      <c r="D237" s="196">
        <v>22.507400000000001</v>
      </c>
      <c r="E237" s="196">
        <v>28.4</v>
      </c>
      <c r="F237" s="196">
        <f t="shared" si="70"/>
        <v>589.25999999999976</v>
      </c>
      <c r="G237" s="196">
        <f t="shared" si="71"/>
        <v>2250.7400000000002</v>
      </c>
      <c r="H237" s="210">
        <f t="shared" si="72"/>
        <v>0.26180722784506422</v>
      </c>
      <c r="I237" s="196"/>
    </row>
    <row r="238" spans="2:9" x14ac:dyDescent="0.25">
      <c r="B238" s="200">
        <v>42711</v>
      </c>
      <c r="C238" s="195">
        <v>0</v>
      </c>
      <c r="D238" s="196"/>
      <c r="E238" s="196"/>
      <c r="F238" s="196">
        <v>727.2</v>
      </c>
      <c r="G238" s="196"/>
      <c r="H238" s="210"/>
      <c r="I238" s="196"/>
    </row>
    <row r="239" spans="2:9" x14ac:dyDescent="0.25">
      <c r="B239" s="162"/>
      <c r="C239" s="10"/>
      <c r="D239" s="39"/>
      <c r="E239" s="39"/>
      <c r="F239" s="39"/>
      <c r="G239" s="39"/>
      <c r="H239" s="177"/>
      <c r="I239" s="39"/>
    </row>
    <row r="240" spans="2:9" x14ac:dyDescent="0.25">
      <c r="B240" s="162"/>
      <c r="C240" s="10"/>
      <c r="D240" s="39"/>
      <c r="E240" s="39"/>
      <c r="F240" s="39"/>
      <c r="G240" s="39"/>
      <c r="H240" s="177"/>
      <c r="I240" s="39"/>
    </row>
    <row r="241" spans="1:13" x14ac:dyDescent="0.25">
      <c r="B241" s="162"/>
      <c r="C241" s="10"/>
      <c r="D241" s="39"/>
      <c r="E241" s="39"/>
      <c r="F241" s="39"/>
      <c r="G241" s="39"/>
      <c r="H241" s="177"/>
      <c r="I241" s="39"/>
    </row>
    <row r="245" spans="1:13" x14ac:dyDescent="0.25">
      <c r="L245" t="s">
        <v>65</v>
      </c>
      <c r="M245" s="2">
        <f>K263+M263-F263</f>
        <v>1452.2599999999984</v>
      </c>
    </row>
    <row r="246" spans="1:13" x14ac:dyDescent="0.25">
      <c r="A246" s="378" t="s">
        <v>1</v>
      </c>
      <c r="B246" s="378" t="s">
        <v>2</v>
      </c>
      <c r="C246" s="378" t="s">
        <v>4</v>
      </c>
      <c r="D246" s="379" t="s">
        <v>5</v>
      </c>
      <c r="E246" s="379" t="s">
        <v>94</v>
      </c>
      <c r="F246" s="379" t="s">
        <v>60</v>
      </c>
      <c r="G246" s="378" t="s">
        <v>3</v>
      </c>
      <c r="H246" s="378" t="s">
        <v>6</v>
      </c>
      <c r="I246" s="379" t="s">
        <v>7</v>
      </c>
      <c r="J246" s="379" t="s">
        <v>95</v>
      </c>
      <c r="K246" s="379" t="s">
        <v>61</v>
      </c>
      <c r="L246" s="378" t="s">
        <v>37</v>
      </c>
      <c r="M246" s="378" t="s">
        <v>38</v>
      </c>
    </row>
    <row r="247" spans="1:13" x14ac:dyDescent="0.25">
      <c r="A247" s="380" t="s">
        <v>221</v>
      </c>
      <c r="B247" s="381">
        <v>42548</v>
      </c>
      <c r="C247" s="382">
        <v>100</v>
      </c>
      <c r="D247" s="383">
        <v>25</v>
      </c>
      <c r="E247" s="383">
        <v>0</v>
      </c>
      <c r="F247" s="383">
        <f>D247*C247+E247</f>
        <v>2500</v>
      </c>
      <c r="G247" s="381">
        <v>42584</v>
      </c>
      <c r="H247" s="384">
        <v>100</v>
      </c>
      <c r="I247" s="383">
        <v>27.88</v>
      </c>
      <c r="J247" s="383">
        <v>0.06</v>
      </c>
      <c r="K247" s="383">
        <f>H247*I247-J247</f>
        <v>2787.94</v>
      </c>
      <c r="L247" s="381">
        <v>42719</v>
      </c>
      <c r="M247" s="382">
        <v>41.25</v>
      </c>
    </row>
    <row r="248" spans="1:13" x14ac:dyDescent="0.25">
      <c r="A248" s="385" t="s">
        <v>71</v>
      </c>
      <c r="B248" s="381">
        <v>42627</v>
      </c>
      <c r="C248" s="382">
        <v>50</v>
      </c>
      <c r="D248" s="383">
        <v>25.74</v>
      </c>
      <c r="E248" s="383">
        <v>0</v>
      </c>
      <c r="F248" s="383">
        <v>1287</v>
      </c>
      <c r="G248" s="381" t="s">
        <v>327</v>
      </c>
      <c r="H248" s="384">
        <v>50</v>
      </c>
      <c r="I248" s="383">
        <v>25</v>
      </c>
      <c r="J248" s="383">
        <v>0.03</v>
      </c>
      <c r="K248" s="383">
        <v>1249.97</v>
      </c>
      <c r="L248" s="382"/>
      <c r="M248" s="382"/>
    </row>
    <row r="249" spans="1:13" x14ac:dyDescent="0.25">
      <c r="A249" s="382"/>
      <c r="B249" s="381">
        <v>42639</v>
      </c>
      <c r="C249" s="382">
        <v>50</v>
      </c>
      <c r="D249" s="383">
        <v>24.48</v>
      </c>
      <c r="E249" s="383">
        <v>0</v>
      </c>
      <c r="F249" s="383">
        <v>1224</v>
      </c>
      <c r="G249" s="381" t="s">
        <v>327</v>
      </c>
      <c r="H249" s="384">
        <v>100</v>
      </c>
      <c r="I249" s="383">
        <v>24.88</v>
      </c>
      <c r="J249" s="383">
        <v>0.05</v>
      </c>
      <c r="K249" s="383">
        <v>2487.9499999999998</v>
      </c>
      <c r="L249" s="382"/>
      <c r="M249" s="382"/>
    </row>
    <row r="250" spans="1:13" x14ac:dyDescent="0.25">
      <c r="A250" s="382"/>
      <c r="B250" s="381">
        <v>42639</v>
      </c>
      <c r="C250" s="382">
        <v>50</v>
      </c>
      <c r="D250" s="383">
        <v>24.18</v>
      </c>
      <c r="E250" s="383">
        <v>0</v>
      </c>
      <c r="F250" s="383">
        <v>1209</v>
      </c>
      <c r="G250" s="381" t="s">
        <v>327</v>
      </c>
      <c r="H250" s="384">
        <v>50</v>
      </c>
      <c r="I250" s="383">
        <v>27.78</v>
      </c>
      <c r="J250" s="383">
        <v>0.03</v>
      </c>
      <c r="K250" s="383">
        <v>1388.97</v>
      </c>
      <c r="L250" s="382"/>
      <c r="M250" s="382"/>
    </row>
    <row r="251" spans="1:13" x14ac:dyDescent="0.25">
      <c r="A251" s="382"/>
      <c r="B251" s="381">
        <v>42670</v>
      </c>
      <c r="C251" s="382">
        <v>50</v>
      </c>
      <c r="D251" s="383">
        <v>24.48</v>
      </c>
      <c r="E251" s="383">
        <v>0</v>
      </c>
      <c r="F251" s="383">
        <v>1224</v>
      </c>
      <c r="G251" s="381" t="s">
        <v>327</v>
      </c>
      <c r="H251" s="384">
        <v>100</v>
      </c>
      <c r="I251" s="383">
        <v>29.78</v>
      </c>
      <c r="J251" s="383">
        <v>0.06</v>
      </c>
      <c r="K251" s="383">
        <v>2977.94</v>
      </c>
      <c r="L251" s="382"/>
      <c r="M251" s="382"/>
    </row>
    <row r="252" spans="1:13" x14ac:dyDescent="0.25">
      <c r="A252" s="382"/>
      <c r="B252" s="381" t="s">
        <v>327</v>
      </c>
      <c r="C252" s="382">
        <v>100</v>
      </c>
      <c r="D252" s="383">
        <v>24.34</v>
      </c>
      <c r="E252" s="383">
        <v>-0.37</v>
      </c>
      <c r="F252" s="383">
        <v>2433.63</v>
      </c>
      <c r="G252" s="382"/>
      <c r="H252" s="384"/>
      <c r="I252" s="383"/>
      <c r="J252" s="383"/>
      <c r="K252" s="383"/>
      <c r="L252" s="382"/>
      <c r="M252" s="382"/>
    </row>
    <row r="253" spans="1:13" x14ac:dyDescent="0.25">
      <c r="A253" s="382"/>
      <c r="B253" s="421">
        <v>42723</v>
      </c>
      <c r="C253" s="422">
        <v>100</v>
      </c>
      <c r="D253" s="424">
        <v>27.98</v>
      </c>
      <c r="E253" s="424">
        <v>0</v>
      </c>
      <c r="F253" s="424">
        <f>D253*C253+E253</f>
        <v>2798</v>
      </c>
      <c r="G253" s="421">
        <v>42724</v>
      </c>
      <c r="H253" s="422">
        <v>100</v>
      </c>
      <c r="I253" s="424">
        <v>27.94</v>
      </c>
      <c r="J253" s="424">
        <v>0.06</v>
      </c>
      <c r="K253" s="424">
        <f>I253*H253-J253</f>
        <v>2793.94</v>
      </c>
      <c r="L253" s="382"/>
      <c r="M253" s="382"/>
    </row>
    <row r="254" spans="1:13" x14ac:dyDescent="0.25">
      <c r="A254" s="382"/>
      <c r="B254" s="363">
        <v>42724</v>
      </c>
      <c r="C254" s="7">
        <v>100</v>
      </c>
      <c r="D254" s="43">
        <v>27.58</v>
      </c>
      <c r="E254" s="43">
        <v>0</v>
      </c>
      <c r="F254" s="43">
        <f>D254*C254+E254</f>
        <v>2758</v>
      </c>
      <c r="G254" s="363">
        <v>42758</v>
      </c>
      <c r="H254" s="78">
        <v>100</v>
      </c>
      <c r="I254" s="43">
        <v>31.58</v>
      </c>
      <c r="J254" s="43">
        <v>7.0000000000000007E-2</v>
      </c>
      <c r="K254" s="43">
        <f>H254*I254-J254</f>
        <v>3157.93</v>
      </c>
      <c r="L254" s="382"/>
      <c r="M254" s="382"/>
    </row>
    <row r="255" spans="1:13" x14ac:dyDescent="0.25">
      <c r="A255" s="382"/>
      <c r="B255" s="382"/>
      <c r="C255" s="382"/>
      <c r="D255" s="383"/>
      <c r="E255" s="383"/>
      <c r="F255" s="383"/>
      <c r="G255" s="382"/>
      <c r="H255" s="384"/>
      <c r="I255" s="383"/>
      <c r="J255" s="383"/>
      <c r="K255" s="383"/>
      <c r="L255" s="382"/>
      <c r="M255" s="382"/>
    </row>
    <row r="256" spans="1:13" x14ac:dyDescent="0.25">
      <c r="A256" s="382"/>
      <c r="B256" s="382"/>
      <c r="C256" s="382"/>
      <c r="D256" s="383"/>
      <c r="E256" s="383"/>
      <c r="F256" s="383"/>
      <c r="G256" s="382"/>
      <c r="H256" s="384"/>
      <c r="I256" s="383"/>
      <c r="J256" s="383"/>
      <c r="K256" s="383"/>
      <c r="L256" s="382"/>
      <c r="M256" s="382"/>
    </row>
    <row r="257" spans="1:13" x14ac:dyDescent="0.25">
      <c r="A257" s="382"/>
      <c r="B257" s="382"/>
      <c r="C257" s="382"/>
      <c r="D257" s="383"/>
      <c r="E257" s="383"/>
      <c r="F257" s="383"/>
      <c r="G257" s="382"/>
      <c r="H257" s="384"/>
      <c r="I257" s="383"/>
      <c r="J257" s="383"/>
      <c r="K257" s="383"/>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2"/>
      <c r="I262" s="383"/>
      <c r="J262" s="383"/>
      <c r="K262" s="383"/>
      <c r="L262" s="382"/>
      <c r="M262" s="382"/>
    </row>
    <row r="263" spans="1:13" x14ac:dyDescent="0.25">
      <c r="A263" s="61" t="s">
        <v>81</v>
      </c>
      <c r="B263" s="62"/>
      <c r="C263" s="62">
        <f>SUM(C247:C262)</f>
        <v>600</v>
      </c>
      <c r="D263" s="63"/>
      <c r="E263" s="63"/>
      <c r="F263" s="63">
        <f>SUM(F247:F262)</f>
        <v>15433.630000000001</v>
      </c>
      <c r="G263" s="62"/>
      <c r="H263" s="467">
        <f>SUM(H247:H262)</f>
        <v>600</v>
      </c>
      <c r="I263" s="63"/>
      <c r="J263" s="63"/>
      <c r="K263" s="63">
        <f>SUM(K247:K262)</f>
        <v>16844.64</v>
      </c>
      <c r="L263" s="62"/>
      <c r="M263" s="63">
        <f>SUM(M247:M255)</f>
        <v>41.25</v>
      </c>
    </row>
    <row r="264" spans="1:13" ht="15.75" thickBot="1" x14ac:dyDescent="0.3">
      <c r="A264" s="386" t="s">
        <v>191</v>
      </c>
      <c r="B264" s="387"/>
      <c r="C264" s="388">
        <f>SumByColor($A$60,C247:C262)</f>
        <v>100</v>
      </c>
      <c r="D264" s="388"/>
      <c r="E264" s="388"/>
      <c r="F264" s="389">
        <f>SumByColor($A$60,F247:F262)</f>
        <v>2758</v>
      </c>
      <c r="G264" s="388"/>
      <c r="H264" s="388">
        <f>SumByColor($A$60,H247:H262)</f>
        <v>100</v>
      </c>
      <c r="I264" s="388"/>
      <c r="J264" s="388"/>
      <c r="K264" s="389">
        <f>SumByColor($A$60,K247:K262)</f>
        <v>3158</v>
      </c>
      <c r="L264" s="388"/>
      <c r="M264" s="389">
        <f>SumByColor($A$60,M247:M262)</f>
        <v>0</v>
      </c>
    </row>
  </sheetData>
  <mergeCells count="1">
    <mergeCell ref="O18:P18"/>
  </mergeCells>
  <conditionalFormatting sqref="O19:O39">
    <cfRule type="colorScale" priority="187">
      <colorScale>
        <cfvo type="min"/>
        <cfvo type="percentile" val="50"/>
        <cfvo type="max"/>
        <color rgb="FFF8696B"/>
        <color rgb="FFFFEB84"/>
        <color rgb="FF63BE7B"/>
      </colorScale>
    </cfRule>
  </conditionalFormatting>
  <conditionalFormatting sqref="P19:P39">
    <cfRule type="colorScale" priority="186">
      <colorScale>
        <cfvo type="min"/>
        <cfvo type="percentile" val="50"/>
        <cfvo type="max"/>
        <color rgb="FFF8696B"/>
        <color rgb="FFFFEB84"/>
        <color rgb="FF63BE7B"/>
      </colorScale>
    </cfRule>
  </conditionalFormatting>
  <conditionalFormatting sqref="F216:F217 H216:H217 H223:H241 F223:F241 K112:K119 H112:H119 F112:F119 F133 H133 H142 F142 K129:K142 F164 H164 K164 K194 H194 F194 F198:F200 H198:H200 K198:K200 K196 H196 F196">
    <cfRule type="expression" dxfId="1698" priority="182">
      <formula>F112&gt;0</formula>
    </cfRule>
    <cfRule type="expression" dxfId="1697" priority="183">
      <formula>F112&lt;0</formula>
    </cfRule>
  </conditionalFormatting>
  <conditionalFormatting sqref="Q7">
    <cfRule type="expression" dxfId="1696" priority="170">
      <formula>Q7&gt;0</formula>
    </cfRule>
    <cfRule type="expression" dxfId="1695" priority="171">
      <formula>Q7&lt;0</formula>
    </cfRule>
  </conditionalFormatting>
  <conditionalFormatting sqref="Q8">
    <cfRule type="expression" dxfId="1694" priority="168">
      <formula>Q8&gt;0</formula>
    </cfRule>
    <cfRule type="expression" dxfId="1693" priority="169">
      <formula>Q8&lt;0</formula>
    </cfRule>
  </conditionalFormatting>
  <conditionalFormatting sqref="F203:F215">
    <cfRule type="expression" dxfId="1692" priority="166">
      <formula>F203&gt;0</formula>
    </cfRule>
    <cfRule type="expression" dxfId="1691" priority="167">
      <formula>F203&lt;0</formula>
    </cfRule>
  </conditionalFormatting>
  <conditionalFormatting sqref="H203:H215">
    <cfRule type="expression" dxfId="1690" priority="164">
      <formula>H203&gt;0</formula>
    </cfRule>
    <cfRule type="expression" dxfId="1689" priority="165">
      <formula>H203&lt;0</formula>
    </cfRule>
  </conditionalFormatting>
  <conditionalFormatting sqref="H219:H222">
    <cfRule type="expression" dxfId="1688" priority="160">
      <formula>H219&gt;0</formula>
    </cfRule>
    <cfRule type="expression" dxfId="1687" priority="161">
      <formula>H219&lt;0</formula>
    </cfRule>
  </conditionalFormatting>
  <conditionalFormatting sqref="F219:F222">
    <cfRule type="expression" dxfId="1686" priority="162">
      <formula>F219&gt;0</formula>
    </cfRule>
    <cfRule type="expression" dxfId="1685" priority="163">
      <formula>F219&lt;0</formula>
    </cfRule>
  </conditionalFormatting>
  <conditionalFormatting sqref="M245">
    <cfRule type="expression" dxfId="1684" priority="158">
      <formula>M245&gt;0</formula>
    </cfRule>
    <cfRule type="expression" dxfId="1683" priority="159">
      <formula>M245&lt;0</formula>
    </cfRule>
  </conditionalFormatting>
  <conditionalFormatting sqref="F64:F65 F72:F109">
    <cfRule type="expression" dxfId="1682" priority="156">
      <formula>F64&gt;0</formula>
    </cfRule>
    <cfRule type="expression" dxfId="1681" priority="157">
      <formula>F64&lt;0</formula>
    </cfRule>
  </conditionalFormatting>
  <conditionalFormatting sqref="H64:H65 H72:H109">
    <cfRule type="expression" dxfId="1680" priority="154">
      <formula>H64&gt;0</formula>
    </cfRule>
    <cfRule type="expression" dxfId="1679" priority="155">
      <formula>H64&lt;0</formula>
    </cfRule>
  </conditionalFormatting>
  <conditionalFormatting sqref="Q10">
    <cfRule type="expression" dxfId="1678" priority="152">
      <formula>Q10&gt;0</formula>
    </cfRule>
    <cfRule type="expression" dxfId="1677" priority="153">
      <formula>Q10&lt;0</formula>
    </cfRule>
  </conditionalFormatting>
  <conditionalFormatting sqref="F66:F71">
    <cfRule type="expression" dxfId="1676" priority="150">
      <formula>F66&gt;0</formula>
    </cfRule>
    <cfRule type="expression" dxfId="1675" priority="151">
      <formula>F66&lt;0</formula>
    </cfRule>
  </conditionalFormatting>
  <conditionalFormatting sqref="H66:H71">
    <cfRule type="expression" dxfId="1674" priority="148">
      <formula>H66&gt;0</formula>
    </cfRule>
    <cfRule type="expression" dxfId="1673" priority="149">
      <formula>H66&lt;0</formula>
    </cfRule>
  </conditionalFormatting>
  <conditionalFormatting sqref="K69:K76">
    <cfRule type="expression" dxfId="1672" priority="146">
      <formula>K69&gt;0</formula>
    </cfRule>
    <cfRule type="expression" dxfId="1671" priority="147">
      <formula>K69&lt;0</formula>
    </cfRule>
  </conditionalFormatting>
  <conditionalFormatting sqref="K77:K109">
    <cfRule type="expression" dxfId="1670" priority="144">
      <formula>K77&gt;0</formula>
    </cfRule>
    <cfRule type="expression" dxfId="1669" priority="145">
      <formula>K77&lt;0</formula>
    </cfRule>
  </conditionalFormatting>
  <conditionalFormatting sqref="F110:F111">
    <cfRule type="expression" dxfId="1668" priority="141">
      <formula>F110&gt;0</formula>
    </cfRule>
    <cfRule type="expression" dxfId="1667" priority="142">
      <formula>F110&lt;0</formula>
    </cfRule>
  </conditionalFormatting>
  <conditionalFormatting sqref="H110:H111">
    <cfRule type="expression" dxfId="1666" priority="139">
      <formula>H110&gt;0</formula>
    </cfRule>
    <cfRule type="expression" dxfId="1665" priority="140">
      <formula>H110&lt;0</formula>
    </cfRule>
  </conditionalFormatting>
  <conditionalFormatting sqref="K110:K111">
    <cfRule type="expression" dxfId="1664" priority="137">
      <formula>K110&gt;0</formula>
    </cfRule>
    <cfRule type="expression" dxfId="1663" priority="138">
      <formula>K110&lt;0</formula>
    </cfRule>
  </conditionalFormatting>
  <conditionalFormatting sqref="F120:F122 H120:H122 K120:K122">
    <cfRule type="expression" dxfId="1662" priority="133">
      <formula>F120&gt;0</formula>
    </cfRule>
    <cfRule type="expression" dxfId="1661" priority="134">
      <formula>F120&lt;0</formula>
    </cfRule>
  </conditionalFormatting>
  <conditionalFormatting sqref="L112:L118 L200">
    <cfRule type="expression" dxfId="1660" priority="131">
      <formula>L112&gt;0</formula>
    </cfRule>
    <cfRule type="expression" dxfId="1659" priority="132">
      <formula>L112&lt;0</formula>
    </cfRule>
  </conditionalFormatting>
  <conditionalFormatting sqref="L69:L76">
    <cfRule type="expression" dxfId="1658" priority="129">
      <formula>L69&gt;0</formula>
    </cfRule>
    <cfRule type="expression" dxfId="1657" priority="130">
      <formula>L69&lt;0</formula>
    </cfRule>
  </conditionalFormatting>
  <conditionalFormatting sqref="L77:L109">
    <cfRule type="expression" dxfId="1656" priority="127">
      <formula>L77&gt;0</formula>
    </cfRule>
    <cfRule type="expression" dxfId="1655" priority="128">
      <formula>L77&lt;0</formula>
    </cfRule>
  </conditionalFormatting>
  <conditionalFormatting sqref="L110:L111">
    <cfRule type="expression" dxfId="1654" priority="125">
      <formula>L110&gt;0</formula>
    </cfRule>
    <cfRule type="expression" dxfId="1653" priority="126">
      <formula>L110&lt;0</formula>
    </cfRule>
  </conditionalFormatting>
  <conditionalFormatting sqref="L120:L122">
    <cfRule type="expression" dxfId="1652" priority="123">
      <formula>L120&gt;0</formula>
    </cfRule>
    <cfRule type="expression" dxfId="1651" priority="124">
      <formula>L120&lt;0</formula>
    </cfRule>
  </conditionalFormatting>
  <conditionalFormatting sqref="F129:F132 H129:H132">
    <cfRule type="expression" dxfId="1650" priority="121">
      <formula>F129&gt;0</formula>
    </cfRule>
    <cfRule type="expression" dxfId="1649" priority="122">
      <formula>F129&lt;0</formula>
    </cfRule>
  </conditionalFormatting>
  <conditionalFormatting sqref="K126:K128 F126:F128 H126:H128">
    <cfRule type="expression" dxfId="1648" priority="117">
      <formula>F126&gt;0</formula>
    </cfRule>
    <cfRule type="expression" dxfId="1647" priority="118">
      <formula>F126&lt;0</formula>
    </cfRule>
  </conditionalFormatting>
  <conditionalFormatting sqref="L126:L127">
    <cfRule type="expression" dxfId="1646" priority="115">
      <formula>L126&gt;0</formula>
    </cfRule>
    <cfRule type="expression" dxfId="1645" priority="116">
      <formula>L126&lt;0</formula>
    </cfRule>
  </conditionalFormatting>
  <conditionalFormatting sqref="K123:K125 F123:F125 H123:H125">
    <cfRule type="expression" dxfId="1644" priority="113">
      <formula>F123&gt;0</formula>
    </cfRule>
    <cfRule type="expression" dxfId="1643" priority="114">
      <formula>F123&lt;0</formula>
    </cfRule>
  </conditionalFormatting>
  <conditionalFormatting sqref="L124:L125">
    <cfRule type="expression" dxfId="1642" priority="111">
      <formula>L124&gt;0</formula>
    </cfRule>
    <cfRule type="expression" dxfId="1641" priority="112">
      <formula>L124&lt;0</formula>
    </cfRule>
  </conditionalFormatting>
  <conditionalFormatting sqref="H134:H137 F134:F137">
    <cfRule type="expression" dxfId="1640" priority="105">
      <formula>F134&gt;0</formula>
    </cfRule>
    <cfRule type="expression" dxfId="1639" priority="106">
      <formula>F134&lt;0</formula>
    </cfRule>
  </conditionalFormatting>
  <conditionalFormatting sqref="H138:H141 F138:F141">
    <cfRule type="expression" dxfId="1638" priority="101">
      <formula>F138&gt;0</formula>
    </cfRule>
    <cfRule type="expression" dxfId="1637" priority="102">
      <formula>F138&lt;0</formula>
    </cfRule>
  </conditionalFormatting>
  <conditionalFormatting sqref="F143:F148 H143:H148 K143:K148">
    <cfRule type="expression" dxfId="1636" priority="97">
      <formula>F143&gt;0</formula>
    </cfRule>
    <cfRule type="expression" dxfId="1635" priority="98">
      <formula>F143&lt;0</formula>
    </cfRule>
  </conditionalFormatting>
  <conditionalFormatting sqref="L147:L148">
    <cfRule type="expression" dxfId="1634" priority="91">
      <formula>L147&gt;0</formula>
    </cfRule>
    <cfRule type="expression" dxfId="1633" priority="92">
      <formula>L147&lt;0</formula>
    </cfRule>
  </conditionalFormatting>
  <conditionalFormatting sqref="F149:F151 H149:H151 K149:K152">
    <cfRule type="expression" dxfId="1632" priority="89">
      <formula>F149&gt;0</formula>
    </cfRule>
    <cfRule type="expression" dxfId="1631" priority="90">
      <formula>F149&lt;0</formula>
    </cfRule>
  </conditionalFormatting>
  <conditionalFormatting sqref="F152:F154 H152:H154 K153:K154">
    <cfRule type="expression" dxfId="1630" priority="85">
      <formula>F152&gt;0</formula>
    </cfRule>
    <cfRule type="expression" dxfId="1629" priority="86">
      <formula>F152&lt;0</formula>
    </cfRule>
  </conditionalFormatting>
  <conditionalFormatting sqref="F155:F157 H155:H157 K155:K157">
    <cfRule type="expression" dxfId="1628" priority="81">
      <formula>F155&gt;0</formula>
    </cfRule>
    <cfRule type="expression" dxfId="1627" priority="82">
      <formula>F155&lt;0</formula>
    </cfRule>
  </conditionalFormatting>
  <conditionalFormatting sqref="F158:F160 H158:H160 K158:K160">
    <cfRule type="expression" dxfId="1626" priority="77">
      <formula>F158&gt;0</formula>
    </cfRule>
    <cfRule type="expression" dxfId="1625" priority="78">
      <formula>F158&lt;0</formula>
    </cfRule>
  </conditionalFormatting>
  <conditionalFormatting sqref="F161:F163 H161:H163 K161:K163">
    <cfRule type="expression" dxfId="1624" priority="73">
      <formula>F161&gt;0</formula>
    </cfRule>
    <cfRule type="expression" dxfId="1623" priority="74">
      <formula>F161&lt;0</formula>
    </cfRule>
  </conditionalFormatting>
  <conditionalFormatting sqref="K165:K167 H165:H167 F165:F167">
    <cfRule type="expression" dxfId="1622" priority="69">
      <formula>F165&gt;0</formula>
    </cfRule>
    <cfRule type="expression" dxfId="1621" priority="70">
      <formula>F165&lt;0</formula>
    </cfRule>
  </conditionalFormatting>
  <conditionalFormatting sqref="K168 H168 F168">
    <cfRule type="expression" dxfId="1620" priority="65">
      <formula>F168&gt;0</formula>
    </cfRule>
    <cfRule type="expression" dxfId="1619" priority="66">
      <formula>F168&lt;0</formula>
    </cfRule>
  </conditionalFormatting>
  <conditionalFormatting sqref="H169:H171 F169:F171 K169:K171">
    <cfRule type="expression" dxfId="1618" priority="61">
      <formula>F169&gt;0</formula>
    </cfRule>
    <cfRule type="expression" dxfId="1617" priority="62">
      <formula>F169&lt;0</formula>
    </cfRule>
  </conditionalFormatting>
  <conditionalFormatting sqref="H173:H175 F173:F175 K173:K175">
    <cfRule type="expression" dxfId="1616" priority="53">
      <formula>F173&gt;0</formula>
    </cfRule>
    <cfRule type="expression" dxfId="1615" priority="54">
      <formula>F173&lt;0</formula>
    </cfRule>
  </conditionalFormatting>
  <conditionalFormatting sqref="K172 H172 F172">
    <cfRule type="expression" dxfId="1614" priority="49">
      <formula>F172&gt;0</formula>
    </cfRule>
    <cfRule type="expression" dxfId="1613" priority="50">
      <formula>F172&lt;0</formula>
    </cfRule>
  </conditionalFormatting>
  <conditionalFormatting sqref="K176:K177 H176:H177 F176:F177">
    <cfRule type="expression" dxfId="1612" priority="45">
      <formula>F176&gt;0</formula>
    </cfRule>
    <cfRule type="expression" dxfId="1611" priority="46">
      <formula>F176&lt;0</formula>
    </cfRule>
  </conditionalFormatting>
  <conditionalFormatting sqref="L177">
    <cfRule type="expression" dxfId="1610" priority="43">
      <formula>L177&gt;0</formula>
    </cfRule>
    <cfRule type="expression" dxfId="1609" priority="44">
      <formula>L177&lt;0</formula>
    </cfRule>
  </conditionalFormatting>
  <conditionalFormatting sqref="K178:K180 H178:H180 F178:F180">
    <cfRule type="expression" dxfId="1608" priority="41">
      <formula>F178&gt;0</formula>
    </cfRule>
    <cfRule type="expression" dxfId="1607" priority="42">
      <formula>F178&lt;0</formula>
    </cfRule>
  </conditionalFormatting>
  <conditionalFormatting sqref="L179">
    <cfRule type="expression" dxfId="1606" priority="39">
      <formula>L179&gt;0</formula>
    </cfRule>
    <cfRule type="expression" dxfId="1605" priority="40">
      <formula>L179&lt;0</formula>
    </cfRule>
  </conditionalFormatting>
  <conditionalFormatting sqref="K181 H181 F181">
    <cfRule type="expression" dxfId="1604" priority="37">
      <formula>F181&gt;0</formula>
    </cfRule>
    <cfRule type="expression" dxfId="1603" priority="38">
      <formula>F181&lt;0</formula>
    </cfRule>
  </conditionalFormatting>
  <conditionalFormatting sqref="L181">
    <cfRule type="expression" dxfId="1602" priority="35">
      <formula>L181&gt;0</formula>
    </cfRule>
    <cfRule type="expression" dxfId="1601" priority="36">
      <formula>L181&lt;0</formula>
    </cfRule>
  </conditionalFormatting>
  <conditionalFormatting sqref="H186:H188 F186:F188 K186:K188">
    <cfRule type="expression" dxfId="1600" priority="33">
      <formula>F186&gt;0</formula>
    </cfRule>
    <cfRule type="expression" dxfId="1599" priority="34">
      <formula>F186&lt;0</formula>
    </cfRule>
  </conditionalFormatting>
  <conditionalFormatting sqref="L187">
    <cfRule type="expression" dxfId="1598" priority="31">
      <formula>L187&gt;0</formula>
    </cfRule>
    <cfRule type="expression" dxfId="1597" priority="32">
      <formula>L187&lt;0</formula>
    </cfRule>
  </conditionalFormatting>
  <conditionalFormatting sqref="K185 H185 F185">
    <cfRule type="expression" dxfId="1596" priority="29">
      <formula>F185&gt;0</formula>
    </cfRule>
    <cfRule type="expression" dxfId="1595" priority="30">
      <formula>F185&lt;0</formula>
    </cfRule>
  </conditionalFormatting>
  <conditionalFormatting sqref="L185">
    <cfRule type="expression" dxfId="1594" priority="27">
      <formula>L185&gt;0</formula>
    </cfRule>
    <cfRule type="expression" dxfId="1593" priority="28">
      <formula>L185&lt;0</formula>
    </cfRule>
  </conditionalFormatting>
  <conditionalFormatting sqref="K182:K184 H182:H184 F182:F184">
    <cfRule type="expression" dxfId="1592" priority="25">
      <formula>F182&gt;0</formula>
    </cfRule>
    <cfRule type="expression" dxfId="1591" priority="26">
      <formula>F182&lt;0</formula>
    </cfRule>
  </conditionalFormatting>
  <conditionalFormatting sqref="L183">
    <cfRule type="expression" dxfId="1590" priority="23">
      <formula>L183&gt;0</formula>
    </cfRule>
    <cfRule type="expression" dxfId="1589" priority="24">
      <formula>L183&lt;0</formula>
    </cfRule>
  </conditionalFormatting>
  <conditionalFormatting sqref="K193 H193 F193">
    <cfRule type="expression" dxfId="1588" priority="21">
      <formula>F193&gt;0</formula>
    </cfRule>
    <cfRule type="expression" dxfId="1587" priority="22">
      <formula>F193&lt;0</formula>
    </cfRule>
  </conditionalFormatting>
  <conditionalFormatting sqref="L193">
    <cfRule type="expression" dxfId="1586" priority="19">
      <formula>L193&gt;0</formula>
    </cfRule>
    <cfRule type="expression" dxfId="1585" priority="20">
      <formula>L193&lt;0</formula>
    </cfRule>
  </conditionalFormatting>
  <conditionalFormatting sqref="K190:K192 H190:H192 F190:F192">
    <cfRule type="expression" dxfId="1584" priority="17">
      <formula>F190&gt;0</formula>
    </cfRule>
    <cfRule type="expression" dxfId="1583" priority="18">
      <formula>F190&lt;0</formula>
    </cfRule>
  </conditionalFormatting>
  <conditionalFormatting sqref="K189 H189 F189">
    <cfRule type="expression" dxfId="1582" priority="13">
      <formula>F189&gt;0</formula>
    </cfRule>
    <cfRule type="expression" dxfId="1581" priority="14">
      <formula>F189&lt;0</formula>
    </cfRule>
  </conditionalFormatting>
  <conditionalFormatting sqref="L189">
    <cfRule type="expression" dxfId="1580" priority="11">
      <formula>L189&gt;0</formula>
    </cfRule>
    <cfRule type="expression" dxfId="1579" priority="12">
      <formula>L189&lt;0</formula>
    </cfRule>
  </conditionalFormatting>
  <conditionalFormatting sqref="L198">
    <cfRule type="expression" dxfId="1578" priority="7">
      <formula>L198&gt;0</formula>
    </cfRule>
    <cfRule type="expression" dxfId="1577" priority="8">
      <formula>L198&lt;0</formula>
    </cfRule>
  </conditionalFormatting>
  <conditionalFormatting sqref="F195 H195 K195 K197 H197 F197">
    <cfRule type="expression" dxfId="1576" priority="5">
      <formula>F195&gt;0</formula>
    </cfRule>
    <cfRule type="expression" dxfId="1575" priority="6">
      <formula>F195&lt;0</formula>
    </cfRule>
  </conditionalFormatting>
  <conditionalFormatting sqref="L197">
    <cfRule type="expression" dxfId="1574" priority="3">
      <formula>L197&gt;0</formula>
    </cfRule>
    <cfRule type="expression" dxfId="1573" priority="4">
      <formula>L197&lt;0</formula>
    </cfRule>
  </conditionalFormatting>
  <conditionalFormatting sqref="L195">
    <cfRule type="expression" dxfId="1572" priority="1">
      <formula>L195&gt;0</formula>
    </cfRule>
    <cfRule type="expression" dxfId="1571" priority="2">
      <formula>L195&lt;0</formula>
    </cfRule>
  </conditionalFormatting>
  <hyperlinks>
    <hyperlink ref="A3" location="ACTIVE!A1" display="Back"/>
    <hyperlink ref="A248"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7"/>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5" si="1">H3*I3-J3</f>
        <v>3119.93</v>
      </c>
      <c r="L3" s="70">
        <v>42846</v>
      </c>
      <c r="M3" s="43">
        <v>3.25</v>
      </c>
      <c r="O3" s="11" t="s">
        <v>58</v>
      </c>
      <c r="Q3" s="406">
        <f>IF(Q2=0, Q4, (F152-K152-M152)/Q2)</f>
        <v>11.098878571428559</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11.63</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81410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77692.149999999907</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18333.421000001719</v>
      </c>
      <c r="R7">
        <v>4000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3717.8500000000931</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4.7853611980104779E-2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M682</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1.7196904557179708E-2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18.460317460317462</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14.188600000000001</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14.0723</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13.956000000000001</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13.839700000000001</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13.7234</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13.607100000000001</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13.4908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13.374499999999999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13.2582</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13.1419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13.025600000000003</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12.909300000000002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12.793000000000001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12.676700000000002</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12.560400000000001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12.444100000000002</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12.327800000000002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12.211500000000001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12.095200000000002</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11.978900000000001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11.8626</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11.746300000000002</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11.63</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11.5137</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11.397400000000001</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11.2811</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11.1648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11.048500000000001</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10.9322</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10.815900000000001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10.699600000000002</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10.583300000000001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10.467000000000001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10.350700000000002</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10.234400000000001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10.1181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10.001800000000001</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9.8855000000000004</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6" si="7">C138*D138+E138</f>
        <v>1375</v>
      </c>
      <c r="G138" s="29"/>
    </row>
    <row r="139" spans="2:7" x14ac:dyDescent="0.25">
      <c r="B139" s="402">
        <v>43661</v>
      </c>
      <c r="C139" s="7">
        <v>300</v>
      </c>
      <c r="D139" s="75">
        <v>13.72</v>
      </c>
      <c r="E139" s="43">
        <v>0</v>
      </c>
      <c r="F139" s="43">
        <f t="shared" si="7"/>
        <v>4116</v>
      </c>
      <c r="G139" s="29"/>
    </row>
    <row r="140" spans="2:7" ht="15" customHeight="1" x14ac:dyDescent="0.25">
      <c r="B140" s="654">
        <v>43678</v>
      </c>
      <c r="C140" s="4">
        <v>1000</v>
      </c>
      <c r="D140" s="76">
        <v>13.58</v>
      </c>
      <c r="E140" s="2">
        <v>0</v>
      </c>
      <c r="F140" s="2">
        <f t="shared" si="7"/>
        <v>13580</v>
      </c>
      <c r="G140" s="29"/>
    </row>
    <row r="141" spans="2:7" x14ac:dyDescent="0.25">
      <c r="B141" s="654">
        <v>43679</v>
      </c>
      <c r="C141" s="4">
        <v>500</v>
      </c>
      <c r="D141" s="76">
        <v>13.1</v>
      </c>
      <c r="E141" s="2">
        <v>0</v>
      </c>
      <c r="F141" s="2">
        <f t="shared" si="7"/>
        <v>6550</v>
      </c>
      <c r="G141" s="29"/>
    </row>
    <row r="142" spans="2:7" x14ac:dyDescent="0.25">
      <c r="B142" s="654">
        <v>43682</v>
      </c>
      <c r="C142" s="7">
        <v>300</v>
      </c>
      <c r="D142" s="75">
        <v>12.62</v>
      </c>
      <c r="E142" s="43">
        <v>-0.5</v>
      </c>
      <c r="F142" s="43">
        <f t="shared" si="7"/>
        <v>3785.4999999999995</v>
      </c>
      <c r="G142" s="29"/>
    </row>
    <row r="143" spans="2:7" x14ac:dyDescent="0.25">
      <c r="B143" s="654">
        <v>43683</v>
      </c>
      <c r="C143" s="7">
        <v>200</v>
      </c>
      <c r="D143" s="75">
        <v>12.15</v>
      </c>
      <c r="E143" s="43">
        <v>0</v>
      </c>
      <c r="F143" s="43">
        <f t="shared" si="7"/>
        <v>2430</v>
      </c>
      <c r="G143" s="29"/>
    </row>
    <row r="144" spans="2:7" x14ac:dyDescent="0.25">
      <c r="B144" s="654">
        <v>43691</v>
      </c>
      <c r="C144" s="7">
        <v>500</v>
      </c>
      <c r="D144" s="75">
        <v>12.3</v>
      </c>
      <c r="E144" s="43">
        <v>0</v>
      </c>
      <c r="F144" s="43">
        <f t="shared" si="7"/>
        <v>6150</v>
      </c>
      <c r="G144" s="29"/>
    </row>
    <row r="145" spans="1:13" x14ac:dyDescent="0.25">
      <c r="B145" s="654">
        <v>43698</v>
      </c>
      <c r="C145" s="4">
        <v>300</v>
      </c>
      <c r="D145" s="76">
        <v>12.42</v>
      </c>
      <c r="E145" s="2">
        <v>0</v>
      </c>
      <c r="F145" s="2">
        <f t="shared" si="7"/>
        <v>3726</v>
      </c>
      <c r="G145" s="29"/>
    </row>
    <row r="146" spans="1:13" x14ac:dyDescent="0.25">
      <c r="B146" s="654">
        <v>43700</v>
      </c>
      <c r="C146" s="4">
        <v>200</v>
      </c>
      <c r="D146" s="76">
        <v>11.85</v>
      </c>
      <c r="E146" s="2">
        <v>0</v>
      </c>
      <c r="F146" s="2">
        <f t="shared" si="7"/>
        <v>2370</v>
      </c>
      <c r="G146" s="29"/>
    </row>
    <row r="147" spans="1:13" x14ac:dyDescent="0.25">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44400</v>
      </c>
      <c r="D152" s="18"/>
      <c r="E152" s="18"/>
      <c r="F152" s="18">
        <f>SUM(F2:F151)</f>
        <v>714410.0199999999</v>
      </c>
      <c r="G152" s="14"/>
      <c r="H152" s="69">
        <f>SUM(H2:H151)</f>
        <v>37400</v>
      </c>
      <c r="I152" s="77"/>
      <c r="J152" s="18"/>
      <c r="K152" s="18">
        <f>SUM(K2:K151)</f>
        <v>634549.62</v>
      </c>
      <c r="L152" s="14"/>
      <c r="M152" s="18">
        <f>SUM(M2:M151)</f>
        <v>2168.25</v>
      </c>
    </row>
    <row r="153" spans="1:13" ht="15.75" thickBot="1" x14ac:dyDescent="0.3">
      <c r="A153" s="275" t="s">
        <v>191</v>
      </c>
      <c r="B153" s="404"/>
      <c r="C153" s="277">
        <f>SumByColor($A$153, C2:C151)</f>
        <v>37400</v>
      </c>
      <c r="D153" s="277"/>
      <c r="E153" s="277"/>
      <c r="F153" s="278">
        <f>SumByColor($A$153, F2:F151)</f>
        <v>603804</v>
      </c>
      <c r="G153" s="277"/>
      <c r="H153" s="277">
        <f>SumByColor($A$153, H2:H151)</f>
        <v>37400</v>
      </c>
      <c r="I153" s="277"/>
      <c r="J153" s="278"/>
      <c r="K153" s="278">
        <f>SumByColor($A$153, K2:K151)</f>
        <v>634559</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F416" si="96">C413*(E413-D413)</f>
        <v>11751.999999999998</v>
      </c>
      <c r="G413" s="39">
        <f t="shared" ref="G413:G416" si="97">D413*C413</f>
        <v>71903</v>
      </c>
      <c r="H413" s="177">
        <f t="shared" ref="H413:H416" si="98">(E413-D413)/D413</f>
        <v>0.1634424154764057</v>
      </c>
      <c r="I413" s="39"/>
      <c r="J413" s="39"/>
      <c r="K413" s="39">
        <f t="shared" ref="K413:K416" si="99">F413+$Q$10</f>
        <v>26367.571000001626</v>
      </c>
      <c r="L413" s="39"/>
    </row>
    <row r="414" spans="1:12" ht="15" customHeight="1" x14ac:dyDescent="0.25">
      <c r="A414">
        <v>4200</v>
      </c>
      <c r="B414" s="148">
        <v>43691</v>
      </c>
      <c r="C414" s="10">
        <v>7000</v>
      </c>
      <c r="D414" s="188">
        <v>11.15</v>
      </c>
      <c r="E414" s="39">
        <v>12.3</v>
      </c>
      <c r="F414" s="39">
        <f t="shared" si="96"/>
        <v>8050.0000000000027</v>
      </c>
      <c r="G414" s="39">
        <f t="shared" si="97"/>
        <v>78050</v>
      </c>
      <c r="H414" s="177">
        <f t="shared" si="98"/>
        <v>0.10313901345291483</v>
      </c>
      <c r="I414" s="39"/>
      <c r="J414" s="39"/>
      <c r="K414" s="39">
        <f t="shared" si="99"/>
        <v>22665.57100000163</v>
      </c>
      <c r="L414" s="39"/>
    </row>
    <row r="415" spans="1:12" x14ac:dyDescent="0.25">
      <c r="A415">
        <v>4000</v>
      </c>
      <c r="B415" s="148">
        <v>43696</v>
      </c>
      <c r="C415" s="10">
        <v>6500</v>
      </c>
      <c r="D415" s="188">
        <v>11.013999999999999</v>
      </c>
      <c r="E415" s="39">
        <v>12.88</v>
      </c>
      <c r="F415" s="39">
        <f t="shared" si="96"/>
        <v>12129.000000000009</v>
      </c>
      <c r="G415" s="39">
        <f t="shared" si="97"/>
        <v>71591</v>
      </c>
      <c r="H415" s="177">
        <f t="shared" si="98"/>
        <v>0.1694207372435084</v>
      </c>
      <c r="I415" s="39"/>
      <c r="J415" s="39"/>
      <c r="K415" s="39">
        <f t="shared" si="99"/>
        <v>26744.571000001633</v>
      </c>
      <c r="L415" s="39"/>
    </row>
    <row r="416" spans="1:12" x14ac:dyDescent="0.25">
      <c r="A416">
        <v>4000</v>
      </c>
      <c r="B416" s="148">
        <v>43698</v>
      </c>
      <c r="C416" s="10">
        <v>6800</v>
      </c>
      <c r="D416" s="188">
        <v>11.08</v>
      </c>
      <c r="E416" s="39">
        <v>12.42</v>
      </c>
      <c r="F416" s="39">
        <f t="shared" si="96"/>
        <v>9111.9999999999982</v>
      </c>
      <c r="G416" s="39">
        <f t="shared" si="97"/>
        <v>75344</v>
      </c>
      <c r="H416" s="177">
        <f t="shared" si="98"/>
        <v>0.12093862815884475</v>
      </c>
      <c r="I416" s="39"/>
      <c r="J416" s="39"/>
      <c r="K416" s="39">
        <f t="shared" si="99"/>
        <v>23727.571000001626</v>
      </c>
      <c r="L416" s="39"/>
    </row>
    <row r="417" spans="1:14" x14ac:dyDescent="0.25">
      <c r="A417">
        <v>4000</v>
      </c>
      <c r="B417" s="148">
        <v>43702</v>
      </c>
      <c r="C417" s="10">
        <v>7000</v>
      </c>
      <c r="D417" s="188">
        <v>11.1</v>
      </c>
      <c r="E417" s="39">
        <v>11.75</v>
      </c>
      <c r="F417" s="39">
        <f t="shared" ref="F417" si="100">C417*(E417-D417)</f>
        <v>4550.0000000000027</v>
      </c>
      <c r="G417" s="39">
        <f t="shared" ref="G417" si="101">D417*C417</f>
        <v>77700</v>
      </c>
      <c r="H417" s="177">
        <f t="shared" ref="H417" si="102">(E417-D417)/D417</f>
        <v>5.8558558558558592E-2</v>
      </c>
      <c r="I417" s="39"/>
      <c r="J417" s="39"/>
      <c r="K417" s="39">
        <f t="shared" ref="K417" si="103">F417+$Q$10</f>
        <v>19165.57100000163</v>
      </c>
      <c r="L417" s="39"/>
    </row>
    <row r="418" spans="1:14" x14ac:dyDescent="0.25">
      <c r="B418" s="148"/>
      <c r="C418" s="10"/>
      <c r="D418" s="188"/>
      <c r="E418" s="39"/>
      <c r="F418" s="39"/>
      <c r="G418" s="39"/>
      <c r="H418" s="177"/>
      <c r="I418" s="39"/>
      <c r="J418" s="39"/>
      <c r="K418" s="39"/>
      <c r="L418" s="39"/>
    </row>
    <row r="419" spans="1:14" x14ac:dyDescent="0.25">
      <c r="B419" s="148"/>
      <c r="C419" s="10"/>
      <c r="D419" s="188"/>
      <c r="E419" s="39"/>
      <c r="F419" s="39"/>
      <c r="G419" s="39"/>
      <c r="H419" s="177"/>
      <c r="I419" s="39"/>
      <c r="J419" s="39"/>
      <c r="K419" s="39"/>
      <c r="L419" s="39"/>
    </row>
    <row r="420" spans="1:14" x14ac:dyDescent="0.25">
      <c r="B420" s="148"/>
      <c r="C420" s="10"/>
      <c r="D420" s="188"/>
      <c r="E420" s="39"/>
      <c r="F420" s="39"/>
      <c r="G420" s="39"/>
      <c r="H420" s="177"/>
      <c r="I420" s="39"/>
      <c r="J420" s="39"/>
      <c r="K420" s="39"/>
      <c r="L420" s="39"/>
    </row>
    <row r="422" spans="1:14" x14ac:dyDescent="0.25">
      <c r="B422" s="539" t="s">
        <v>113</v>
      </c>
      <c r="C422" s="409" t="s">
        <v>145</v>
      </c>
      <c r="D422" s="540" t="s">
        <v>144</v>
      </c>
      <c r="E422" s="411" t="s">
        <v>146</v>
      </c>
      <c r="F422" s="412" t="s">
        <v>65</v>
      </c>
      <c r="G422" s="413" t="s">
        <v>150</v>
      </c>
      <c r="H422" s="412" t="s">
        <v>88</v>
      </c>
      <c r="I422" s="413" t="s">
        <v>153</v>
      </c>
    </row>
    <row r="423" spans="1:14" x14ac:dyDescent="0.25">
      <c r="B423" s="541">
        <v>42305</v>
      </c>
      <c r="C423" s="293">
        <v>2000</v>
      </c>
      <c r="D423" s="542">
        <v>34.06</v>
      </c>
      <c r="E423" s="294">
        <v>17.68</v>
      </c>
      <c r="F423" s="294">
        <v>-32767.45</v>
      </c>
      <c r="G423" s="294">
        <f t="shared" ref="G423:G429" si="104">IF(C423=0, 0,D423*C423)</f>
        <v>68120</v>
      </c>
      <c r="H423" s="296">
        <f t="shared" ref="H423:H429" si="105">IF(C423=0, D423, (E423-D423)/D423)</f>
        <v>-0.48091603053435117</v>
      </c>
      <c r="I423" s="294"/>
    </row>
    <row r="424" spans="1:14" ht="15" customHeight="1" x14ac:dyDescent="0.25">
      <c r="B424" s="541">
        <v>42307</v>
      </c>
      <c r="C424" s="293">
        <v>0</v>
      </c>
      <c r="D424" s="542" t="s">
        <v>128</v>
      </c>
      <c r="E424" s="294">
        <v>17.55</v>
      </c>
      <c r="F424" s="294">
        <v>-30722.2</v>
      </c>
      <c r="G424" s="294">
        <f t="shared" si="104"/>
        <v>0</v>
      </c>
      <c r="H424" s="296" t="str">
        <f t="shared" si="105"/>
        <v>N/A</v>
      </c>
      <c r="I424" s="294"/>
    </row>
    <row r="425" spans="1:14" x14ac:dyDescent="0.25">
      <c r="B425" s="541">
        <v>42310</v>
      </c>
      <c r="C425" s="293">
        <v>0</v>
      </c>
      <c r="D425" s="542" t="s">
        <v>128</v>
      </c>
      <c r="E425" s="294">
        <v>19.010000000000002</v>
      </c>
      <c r="F425" s="294">
        <v>-30693.25</v>
      </c>
      <c r="G425" s="294">
        <f t="shared" si="104"/>
        <v>0</v>
      </c>
      <c r="H425" s="296" t="str">
        <f t="shared" si="105"/>
        <v>N/A</v>
      </c>
      <c r="I425" s="294"/>
    </row>
    <row r="426" spans="1:14" x14ac:dyDescent="0.25">
      <c r="B426" s="541">
        <v>42314</v>
      </c>
      <c r="C426" s="293">
        <v>2500</v>
      </c>
      <c r="D426" s="542">
        <v>30.24</v>
      </c>
      <c r="E426" s="294">
        <v>18.29</v>
      </c>
      <c r="F426" s="294">
        <v>-29878.25</v>
      </c>
      <c r="G426" s="294">
        <f t="shared" si="104"/>
        <v>75600</v>
      </c>
      <c r="H426" s="296">
        <f t="shared" si="105"/>
        <v>-0.39517195767195767</v>
      </c>
      <c r="I426" s="294"/>
    </row>
    <row r="427" spans="1:14" x14ac:dyDescent="0.25">
      <c r="B427" s="541">
        <v>42318</v>
      </c>
      <c r="C427" s="293">
        <v>0</v>
      </c>
      <c r="D427" s="542" t="s">
        <v>128</v>
      </c>
      <c r="E427" s="294">
        <v>18.78</v>
      </c>
      <c r="F427" s="294">
        <v>-28604.09</v>
      </c>
      <c r="G427" s="294">
        <f t="shared" si="104"/>
        <v>0</v>
      </c>
      <c r="H427" s="296" t="str">
        <f t="shared" si="105"/>
        <v>N/A</v>
      </c>
      <c r="I427" s="294"/>
      <c r="N427" s="68"/>
    </row>
    <row r="428" spans="1:14" x14ac:dyDescent="0.25">
      <c r="B428" s="541">
        <v>42328</v>
      </c>
      <c r="C428" s="293">
        <v>3078</v>
      </c>
      <c r="D428" s="542">
        <v>26.76</v>
      </c>
      <c r="E428" s="294">
        <v>17.440000000000001</v>
      </c>
      <c r="F428" s="294">
        <v>-28696.448999999906</v>
      </c>
      <c r="G428" s="294">
        <f t="shared" si="104"/>
        <v>82367.28</v>
      </c>
      <c r="H428" s="296">
        <f t="shared" si="105"/>
        <v>-0.34828101644245141</v>
      </c>
      <c r="I428" s="294"/>
    </row>
    <row r="429" spans="1:14" x14ac:dyDescent="0.25">
      <c r="B429" s="541">
        <v>42331</v>
      </c>
      <c r="C429" s="293">
        <v>0</v>
      </c>
      <c r="D429" s="542" t="s">
        <v>128</v>
      </c>
      <c r="E429" s="294">
        <v>17.53</v>
      </c>
      <c r="F429" s="294">
        <v>-28051.068999999901</v>
      </c>
      <c r="G429" s="294">
        <f t="shared" si="104"/>
        <v>0</v>
      </c>
      <c r="H429" s="296" t="str">
        <f t="shared" si="105"/>
        <v>N/A</v>
      </c>
      <c r="I429" s="294"/>
    </row>
    <row r="430" spans="1:14" x14ac:dyDescent="0.25">
      <c r="B430" s="541">
        <v>42335</v>
      </c>
      <c r="C430" s="293">
        <v>3078</v>
      </c>
      <c r="D430" s="542">
        <v>26.85</v>
      </c>
      <c r="E430" s="294">
        <v>17.73</v>
      </c>
      <c r="F430" s="294">
        <f>C430*(E430-D430)</f>
        <v>-28071.360000000004</v>
      </c>
      <c r="G430" s="294">
        <f>D430*C430</f>
        <v>82644.3</v>
      </c>
      <c r="H430" s="295">
        <f>(E430-D430)/D430</f>
        <v>-0.33966480446927377</v>
      </c>
      <c r="I430" s="294"/>
    </row>
    <row r="431" spans="1:14" ht="15" customHeight="1" x14ac:dyDescent="0.25">
      <c r="B431" s="541">
        <v>42335</v>
      </c>
      <c r="C431" s="293">
        <v>3578</v>
      </c>
      <c r="D431" s="542">
        <v>25.55</v>
      </c>
      <c r="E431" s="294">
        <v>17.440000000000001</v>
      </c>
      <c r="F431" s="294">
        <f t="shared" ref="F431:F462" si="106">C431*(E431-D431)</f>
        <v>-29017.579999999998</v>
      </c>
      <c r="G431" s="294">
        <f t="shared" ref="G431:G460" si="107">D431*C431</f>
        <v>91417.900000000009</v>
      </c>
      <c r="H431" s="295">
        <f t="shared" ref="H431:H460" si="108">(E431-D431)/D431</f>
        <v>-0.31741682974559682</v>
      </c>
      <c r="I431" s="294"/>
    </row>
    <row r="432" spans="1:14" x14ac:dyDescent="0.25">
      <c r="B432" s="541">
        <v>42340</v>
      </c>
      <c r="C432" s="293">
        <v>4178</v>
      </c>
      <c r="D432" s="542">
        <v>24.29</v>
      </c>
      <c r="E432" s="294">
        <v>16.670000000000002</v>
      </c>
      <c r="F432" s="294">
        <f t="shared" si="106"/>
        <v>-31836.35999999999</v>
      </c>
      <c r="G432" s="294">
        <f t="shared" si="107"/>
        <v>101483.62</v>
      </c>
      <c r="H432" s="295">
        <f t="shared" si="108"/>
        <v>-0.31370934540963352</v>
      </c>
      <c r="I432" s="294"/>
    </row>
    <row r="433" spans="2:14" x14ac:dyDescent="0.25">
      <c r="B433" s="541">
        <v>42342</v>
      </c>
      <c r="C433" s="293">
        <v>4678</v>
      </c>
      <c r="D433" s="542">
        <v>23.39</v>
      </c>
      <c r="E433" s="294">
        <v>16.12</v>
      </c>
      <c r="F433" s="294">
        <f t="shared" si="106"/>
        <v>-34009.06</v>
      </c>
      <c r="G433" s="294">
        <f t="shared" si="107"/>
        <v>109418.42</v>
      </c>
      <c r="H433" s="295">
        <f t="shared" si="108"/>
        <v>-0.31081658828559211</v>
      </c>
      <c r="I433" s="294"/>
    </row>
    <row r="434" spans="2:14" x14ac:dyDescent="0.25">
      <c r="B434" s="541">
        <v>42342</v>
      </c>
      <c r="C434" s="293">
        <v>4178</v>
      </c>
      <c r="D434" s="542">
        <v>24.26</v>
      </c>
      <c r="E434" s="294">
        <v>16.12</v>
      </c>
      <c r="F434" s="294">
        <f t="shared" si="106"/>
        <v>-34008.920000000006</v>
      </c>
      <c r="G434" s="294">
        <f t="shared" si="107"/>
        <v>101358.28000000001</v>
      </c>
      <c r="H434" s="295">
        <f t="shared" si="108"/>
        <v>-0.33553173948887055</v>
      </c>
      <c r="I434" s="294"/>
    </row>
    <row r="435" spans="2:14" x14ac:dyDescent="0.25">
      <c r="B435" s="541">
        <v>42345</v>
      </c>
      <c r="C435" s="293">
        <v>4678</v>
      </c>
      <c r="D435" s="542">
        <v>23.24</v>
      </c>
      <c r="E435" s="294">
        <v>14.78</v>
      </c>
      <c r="F435" s="294">
        <f t="shared" si="106"/>
        <v>-39575.879999999997</v>
      </c>
      <c r="G435" s="294">
        <f t="shared" si="107"/>
        <v>108716.71999999999</v>
      </c>
      <c r="H435" s="295">
        <f t="shared" si="108"/>
        <v>-0.36402753872633387</v>
      </c>
      <c r="I435" s="294"/>
    </row>
    <row r="436" spans="2:14" x14ac:dyDescent="0.25">
      <c r="B436" s="541">
        <v>42347</v>
      </c>
      <c r="C436" s="293">
        <v>4778</v>
      </c>
      <c r="D436" s="542">
        <v>23.06</v>
      </c>
      <c r="E436" s="294">
        <v>14.92</v>
      </c>
      <c r="F436" s="294">
        <f t="shared" si="106"/>
        <v>-38892.919999999991</v>
      </c>
      <c r="G436" s="294">
        <f t="shared" si="107"/>
        <v>110180.68</v>
      </c>
      <c r="H436" s="295">
        <f t="shared" si="108"/>
        <v>-0.3529921942758022</v>
      </c>
      <c r="I436" s="294"/>
    </row>
    <row r="437" spans="2:14" ht="15" customHeight="1" x14ac:dyDescent="0.25">
      <c r="B437" s="541">
        <v>42348</v>
      </c>
      <c r="C437" s="293">
        <v>4178</v>
      </c>
      <c r="D437" s="542">
        <v>24.23</v>
      </c>
      <c r="E437" s="294">
        <v>14.74</v>
      </c>
      <c r="F437" s="294">
        <f t="shared" si="106"/>
        <v>-39649.22</v>
      </c>
      <c r="G437" s="294">
        <f t="shared" si="107"/>
        <v>101232.94</v>
      </c>
      <c r="H437" s="295">
        <f t="shared" si="108"/>
        <v>-0.39166322740404458</v>
      </c>
      <c r="I437" s="294"/>
    </row>
    <row r="438" spans="2:14" x14ac:dyDescent="0.25">
      <c r="B438" s="541">
        <v>42349</v>
      </c>
      <c r="C438" s="293">
        <v>3678</v>
      </c>
      <c r="D438" s="542">
        <v>25.57</v>
      </c>
      <c r="E438" s="294">
        <v>14.34</v>
      </c>
      <c r="F438" s="294">
        <f t="shared" si="106"/>
        <v>-41303.94</v>
      </c>
      <c r="G438" s="294">
        <f t="shared" si="107"/>
        <v>94046.46</v>
      </c>
      <c r="H438" s="295">
        <f t="shared" si="108"/>
        <v>-0.43918654673445445</v>
      </c>
      <c r="I438" s="294"/>
    </row>
    <row r="439" spans="2:14" x14ac:dyDescent="0.25">
      <c r="B439" s="541">
        <v>42352</v>
      </c>
      <c r="C439" s="293">
        <v>4178</v>
      </c>
      <c r="D439" s="542">
        <v>24.18</v>
      </c>
      <c r="E439" s="294">
        <v>13.96</v>
      </c>
      <c r="F439" s="294">
        <f t="shared" si="106"/>
        <v>-42699.159999999996</v>
      </c>
      <c r="G439" s="294">
        <f t="shared" si="107"/>
        <v>101024.04</v>
      </c>
      <c r="H439" s="295">
        <f t="shared" si="108"/>
        <v>-0.42266335814722905</v>
      </c>
      <c r="I439" s="294"/>
    </row>
    <row r="440" spans="2:14" x14ac:dyDescent="0.25">
      <c r="B440" s="541">
        <v>42355</v>
      </c>
      <c r="C440" s="293">
        <v>4678</v>
      </c>
      <c r="D440" s="542">
        <v>22.98</v>
      </c>
      <c r="E440" s="294">
        <v>12.78</v>
      </c>
      <c r="F440" s="294">
        <f t="shared" si="106"/>
        <v>-47715.600000000006</v>
      </c>
      <c r="G440" s="294">
        <f t="shared" si="107"/>
        <v>107500.44</v>
      </c>
      <c r="H440" s="295">
        <f t="shared" si="108"/>
        <v>-0.44386422976501311</v>
      </c>
      <c r="I440" s="294"/>
    </row>
    <row r="441" spans="2:14" x14ac:dyDescent="0.25">
      <c r="B441" s="541">
        <v>42356</v>
      </c>
      <c r="C441" s="293">
        <v>5178</v>
      </c>
      <c r="D441" s="542">
        <v>21.99</v>
      </c>
      <c r="E441" s="294">
        <v>12.95</v>
      </c>
      <c r="F441" s="294">
        <f t="shared" si="106"/>
        <v>-46809.119999999995</v>
      </c>
      <c r="G441" s="294">
        <f t="shared" si="107"/>
        <v>113864.21999999999</v>
      </c>
      <c r="H441" s="295">
        <f t="shared" si="108"/>
        <v>-0.41109595270577537</v>
      </c>
      <c r="I441" s="294"/>
    </row>
    <row r="442" spans="2:14" x14ac:dyDescent="0.25">
      <c r="B442" s="541">
        <v>42356</v>
      </c>
      <c r="C442" s="293">
        <v>6178</v>
      </c>
      <c r="D442" s="542">
        <v>20.48</v>
      </c>
      <c r="E442" s="294">
        <v>12.76</v>
      </c>
      <c r="F442" s="294">
        <f t="shared" si="106"/>
        <v>-47694.16</v>
      </c>
      <c r="G442" s="294">
        <f t="shared" si="107"/>
        <v>126525.44</v>
      </c>
      <c r="H442" s="295">
        <f t="shared" si="108"/>
        <v>-0.376953125</v>
      </c>
      <c r="I442" s="294"/>
    </row>
    <row r="443" spans="2:14" x14ac:dyDescent="0.25">
      <c r="B443" s="541">
        <v>42356</v>
      </c>
      <c r="C443" s="293">
        <v>6400</v>
      </c>
      <c r="D443" s="542">
        <v>20.2</v>
      </c>
      <c r="E443" s="294">
        <v>12.68</v>
      </c>
      <c r="F443" s="294">
        <f t="shared" si="106"/>
        <v>-48128</v>
      </c>
      <c r="G443" s="294">
        <f t="shared" si="107"/>
        <v>129280</v>
      </c>
      <c r="H443" s="295">
        <f t="shared" si="108"/>
        <v>-0.37227722772277227</v>
      </c>
      <c r="I443" s="294"/>
    </row>
    <row r="444" spans="2:14" x14ac:dyDescent="0.25">
      <c r="B444" s="541">
        <v>42359</v>
      </c>
      <c r="C444" s="293">
        <v>5178</v>
      </c>
      <c r="D444" s="542">
        <v>21.96</v>
      </c>
      <c r="E444" s="294">
        <v>12.66</v>
      </c>
      <c r="F444" s="294">
        <f t="shared" si="106"/>
        <v>-48155.4</v>
      </c>
      <c r="G444" s="294">
        <f t="shared" si="107"/>
        <v>113708.88</v>
      </c>
      <c r="H444" s="295">
        <f t="shared" si="108"/>
        <v>-0.42349726775956287</v>
      </c>
      <c r="I444" s="294"/>
    </row>
    <row r="445" spans="2:14" x14ac:dyDescent="0.25">
      <c r="B445" s="541">
        <v>42361</v>
      </c>
      <c r="C445" s="293">
        <v>4178</v>
      </c>
      <c r="D445" s="542">
        <v>24.07</v>
      </c>
      <c r="E445" s="294">
        <v>13.96</v>
      </c>
      <c r="F445" s="294">
        <f t="shared" si="106"/>
        <v>-42239.579999999994</v>
      </c>
      <c r="G445" s="294">
        <f t="shared" si="107"/>
        <v>100564.46</v>
      </c>
      <c r="H445" s="295">
        <f t="shared" si="108"/>
        <v>-0.42002492729538843</v>
      </c>
      <c r="I445" s="294"/>
      <c r="N445" s="68"/>
    </row>
    <row r="446" spans="2:14" x14ac:dyDescent="0.25">
      <c r="B446" s="541">
        <v>42361</v>
      </c>
      <c r="C446" s="293">
        <v>4178</v>
      </c>
      <c r="D446" s="542">
        <v>24.03</v>
      </c>
      <c r="E446" s="294">
        <v>13.96</v>
      </c>
      <c r="F446" s="294">
        <f t="shared" si="106"/>
        <v>-42072.46</v>
      </c>
      <c r="G446" s="294">
        <f t="shared" si="107"/>
        <v>100397.34000000001</v>
      </c>
      <c r="H446" s="295">
        <f t="shared" si="108"/>
        <v>-0.41905950894714938</v>
      </c>
      <c r="I446" s="294"/>
    </row>
    <row r="447" spans="2:14" x14ac:dyDescent="0.25">
      <c r="B447" s="541">
        <v>42366</v>
      </c>
      <c r="C447" s="314">
        <v>6678</v>
      </c>
      <c r="D447" s="543">
        <v>19.91</v>
      </c>
      <c r="E447" s="294">
        <v>13.09</v>
      </c>
      <c r="F447" s="294">
        <f t="shared" si="106"/>
        <v>-45543.96</v>
      </c>
      <c r="G447" s="294">
        <f t="shared" si="107"/>
        <v>132958.98000000001</v>
      </c>
      <c r="H447" s="295">
        <f t="shared" si="108"/>
        <v>-0.34254143646408841</v>
      </c>
      <c r="I447" s="294"/>
    </row>
    <row r="448" spans="2:14" x14ac:dyDescent="0.25">
      <c r="B448" s="541">
        <v>42367</v>
      </c>
      <c r="C448" s="314">
        <v>8678</v>
      </c>
      <c r="D448" s="543">
        <v>18.32</v>
      </c>
      <c r="E448" s="294">
        <v>13.03</v>
      </c>
      <c r="F448" s="294">
        <f t="shared" si="106"/>
        <v>-45906.62000000001</v>
      </c>
      <c r="G448" s="294">
        <f t="shared" si="107"/>
        <v>158980.96</v>
      </c>
      <c r="H448" s="295">
        <f t="shared" si="108"/>
        <v>-0.28875545851528389</v>
      </c>
      <c r="I448" s="294"/>
    </row>
    <row r="449" spans="2:9" x14ac:dyDescent="0.25">
      <c r="B449" s="541">
        <v>42368</v>
      </c>
      <c r="C449" s="293">
        <v>9678</v>
      </c>
      <c r="D449" s="542">
        <v>17.73</v>
      </c>
      <c r="E449" s="294">
        <v>12.38</v>
      </c>
      <c r="F449" s="294">
        <f t="shared" si="106"/>
        <v>-51777.299999999996</v>
      </c>
      <c r="G449" s="294">
        <f t="shared" si="107"/>
        <v>171590.94</v>
      </c>
      <c r="H449" s="296">
        <f t="shared" si="108"/>
        <v>-0.30174844895657077</v>
      </c>
      <c r="I449" s="294"/>
    </row>
    <row r="450" spans="2:9" x14ac:dyDescent="0.25">
      <c r="B450" s="541">
        <v>42369</v>
      </c>
      <c r="C450" s="293">
        <v>8678</v>
      </c>
      <c r="D450" s="542">
        <v>18.312999999999999</v>
      </c>
      <c r="E450" s="294">
        <v>12.59</v>
      </c>
      <c r="F450" s="294">
        <f t="shared" si="106"/>
        <v>-49664.193999999989</v>
      </c>
      <c r="G450" s="294">
        <f t="shared" si="107"/>
        <v>158920.21399999998</v>
      </c>
      <c r="H450" s="296">
        <f t="shared" si="108"/>
        <v>-0.3125102386282968</v>
      </c>
      <c r="I450" s="294"/>
    </row>
    <row r="451" spans="2:9" x14ac:dyDescent="0.25">
      <c r="B451" s="541">
        <v>42374</v>
      </c>
      <c r="C451" s="293">
        <v>7678</v>
      </c>
      <c r="D451" s="542">
        <v>19.010000000000002</v>
      </c>
      <c r="E451" s="294">
        <v>12.76</v>
      </c>
      <c r="F451" s="294">
        <f t="shared" si="106"/>
        <v>-47987.500000000015</v>
      </c>
      <c r="G451" s="294">
        <f t="shared" si="107"/>
        <v>145958.78</v>
      </c>
      <c r="H451" s="296">
        <f t="shared" si="108"/>
        <v>-0.32877432930036832</v>
      </c>
      <c r="I451" s="294"/>
    </row>
    <row r="452" spans="2:9" x14ac:dyDescent="0.25">
      <c r="B452" s="541">
        <v>42375</v>
      </c>
      <c r="C452" s="293">
        <v>8678</v>
      </c>
      <c r="D452" s="542">
        <v>18.257000000000001</v>
      </c>
      <c r="E452" s="294">
        <v>12.76</v>
      </c>
      <c r="F452" s="294">
        <f t="shared" si="106"/>
        <v>-47702.966000000015</v>
      </c>
      <c r="G452" s="294">
        <f t="shared" si="107"/>
        <v>158434.24600000001</v>
      </c>
      <c r="H452" s="296">
        <f t="shared" si="108"/>
        <v>-0.30108999287944355</v>
      </c>
      <c r="I452" s="294"/>
    </row>
    <row r="453" spans="2:9" x14ac:dyDescent="0.25">
      <c r="B453" s="541">
        <v>42375</v>
      </c>
      <c r="C453" s="293">
        <v>9678</v>
      </c>
      <c r="D453" s="542">
        <v>17.579999999999998</v>
      </c>
      <c r="E453" s="294">
        <v>11.28</v>
      </c>
      <c r="F453" s="294">
        <f t="shared" si="106"/>
        <v>-60971.399999999987</v>
      </c>
      <c r="G453" s="294">
        <f t="shared" si="107"/>
        <v>170139.24</v>
      </c>
      <c r="H453" s="296">
        <f t="shared" si="108"/>
        <v>-0.35836177474402725</v>
      </c>
      <c r="I453" s="294"/>
    </row>
    <row r="454" spans="2:9" x14ac:dyDescent="0.25">
      <c r="B454" s="541">
        <v>42398</v>
      </c>
      <c r="C454" s="293">
        <v>9278</v>
      </c>
      <c r="D454" s="542">
        <v>17.93</v>
      </c>
      <c r="E454" s="294">
        <v>9.56</v>
      </c>
      <c r="F454" s="294">
        <f t="shared" si="106"/>
        <v>-77656.859999999986</v>
      </c>
      <c r="G454" s="294">
        <f t="shared" si="107"/>
        <v>166354.54</v>
      </c>
      <c r="H454" s="296">
        <f t="shared" si="108"/>
        <v>-0.46681539319576126</v>
      </c>
      <c r="I454" s="294"/>
    </row>
    <row r="455" spans="2:9" x14ac:dyDescent="0.25">
      <c r="B455" s="541">
        <v>42402</v>
      </c>
      <c r="C455" s="293">
        <v>9678</v>
      </c>
      <c r="D455" s="542">
        <v>17.559999999999999</v>
      </c>
      <c r="E455" s="294">
        <v>8.74</v>
      </c>
      <c r="F455" s="294">
        <f t="shared" si="106"/>
        <v>-85359.959999999992</v>
      </c>
      <c r="G455" s="294">
        <f t="shared" si="107"/>
        <v>169945.68</v>
      </c>
      <c r="H455" s="296">
        <f t="shared" si="108"/>
        <v>-0.50227790432801822</v>
      </c>
      <c r="I455" s="294"/>
    </row>
    <row r="456" spans="2:9" x14ac:dyDescent="0.25">
      <c r="B456" s="541">
        <v>42411</v>
      </c>
      <c r="C456" s="293">
        <v>9678</v>
      </c>
      <c r="D456" s="542">
        <v>17.553999999999998</v>
      </c>
      <c r="E456" s="294">
        <v>7.13</v>
      </c>
      <c r="F456" s="294">
        <f t="shared" si="106"/>
        <v>-100883.47199999999</v>
      </c>
      <c r="G456" s="294">
        <f t="shared" si="107"/>
        <v>169887.61199999999</v>
      </c>
      <c r="H456" s="295">
        <f t="shared" si="108"/>
        <v>-0.59382476928335426</v>
      </c>
      <c r="I456" s="294"/>
    </row>
    <row r="457" spans="2:9" x14ac:dyDescent="0.25">
      <c r="B457" s="541">
        <v>42412</v>
      </c>
      <c r="C457" s="293">
        <v>9678</v>
      </c>
      <c r="D457" s="542">
        <v>17.55</v>
      </c>
      <c r="E457" s="294">
        <v>7.46</v>
      </c>
      <c r="F457" s="294">
        <f t="shared" si="106"/>
        <v>-97651.02</v>
      </c>
      <c r="G457" s="294">
        <f t="shared" si="107"/>
        <v>169848.9</v>
      </c>
      <c r="H457" s="295">
        <f t="shared" si="108"/>
        <v>-0.57492877492877492</v>
      </c>
      <c r="I457" s="294"/>
    </row>
    <row r="458" spans="2:9" ht="15" customHeight="1" x14ac:dyDescent="0.25">
      <c r="B458" s="541">
        <v>42416</v>
      </c>
      <c r="C458" s="293">
        <v>9178</v>
      </c>
      <c r="D458" s="542">
        <v>18.084</v>
      </c>
      <c r="E458" s="294">
        <v>7.49</v>
      </c>
      <c r="F458" s="294">
        <f t="shared" si="106"/>
        <v>-97231.731999999989</v>
      </c>
      <c r="G458" s="294">
        <f t="shared" si="107"/>
        <v>165974.95199999999</v>
      </c>
      <c r="H458" s="295">
        <f t="shared" si="108"/>
        <v>-0.58582172085821715</v>
      </c>
      <c r="I458" s="294"/>
    </row>
    <row r="459" spans="2:9" x14ac:dyDescent="0.25">
      <c r="B459" s="541">
        <v>42416</v>
      </c>
      <c r="C459" s="293">
        <v>9678</v>
      </c>
      <c r="D459" s="542">
        <v>17.536999999999999</v>
      </c>
      <c r="E459" s="294">
        <v>7.49</v>
      </c>
      <c r="F459" s="294">
        <f t="shared" si="106"/>
        <v>-97234.865999999995</v>
      </c>
      <c r="G459" s="294">
        <f t="shared" si="107"/>
        <v>169723.08599999998</v>
      </c>
      <c r="H459" s="295">
        <f t="shared" si="108"/>
        <v>-0.57290300507498426</v>
      </c>
      <c r="I459" s="294"/>
    </row>
    <row r="460" spans="2:9" x14ac:dyDescent="0.25">
      <c r="B460" s="541">
        <v>42418</v>
      </c>
      <c r="C460" s="293">
        <v>13478</v>
      </c>
      <c r="D460" s="542">
        <v>14.673999999999999</v>
      </c>
      <c r="E460" s="294">
        <v>6.93</v>
      </c>
      <c r="F460" s="294">
        <f t="shared" si="106"/>
        <v>-104373.632</v>
      </c>
      <c r="G460" s="294">
        <f t="shared" si="107"/>
        <v>197776.17199999999</v>
      </c>
      <c r="H460" s="295">
        <f t="shared" si="108"/>
        <v>-0.52773613193403301</v>
      </c>
      <c r="I460" s="294"/>
    </row>
    <row r="461" spans="2:9" x14ac:dyDescent="0.25">
      <c r="B461" s="541">
        <v>42422</v>
      </c>
      <c r="C461" s="293">
        <v>10978</v>
      </c>
      <c r="D461" s="542">
        <v>16.314</v>
      </c>
      <c r="E461" s="294">
        <v>7.49</v>
      </c>
      <c r="F461" s="294">
        <f t="shared" si="106"/>
        <v>-96869.872000000003</v>
      </c>
      <c r="G461" s="294">
        <f>IF(C461=0, 0,D461*C461)</f>
        <v>179095.092</v>
      </c>
      <c r="H461" s="295">
        <f>IF(C461=0, D461, (E461-D461)/D461)</f>
        <v>-0.54088512933676591</v>
      </c>
      <c r="I461" s="294"/>
    </row>
    <row r="462" spans="2:9" x14ac:dyDescent="0.25">
      <c r="B462" s="541">
        <v>42422</v>
      </c>
      <c r="C462" s="293">
        <v>9978</v>
      </c>
      <c r="D462" s="542">
        <v>17.199000000000002</v>
      </c>
      <c r="E462" s="294">
        <v>7.49</v>
      </c>
      <c r="F462" s="294">
        <f t="shared" si="106"/>
        <v>-96876.402000000016</v>
      </c>
      <c r="G462" s="294">
        <f>IF(C462=0, 0,D462*C462)</f>
        <v>171611.622</v>
      </c>
      <c r="H462" s="295">
        <f>IF(C462=0, D462, (E462-D462)/D462)</f>
        <v>-0.56450956450956458</v>
      </c>
      <c r="I462" s="294"/>
    </row>
    <row r="463" spans="2:9" x14ac:dyDescent="0.25">
      <c r="B463" s="541">
        <v>42426</v>
      </c>
      <c r="C463" s="293">
        <v>9678</v>
      </c>
      <c r="D463" s="542">
        <v>17.489000000000001</v>
      </c>
      <c r="E463" s="294">
        <v>7.49</v>
      </c>
      <c r="F463" s="294">
        <f t="shared" ref="F463:F471" si="109">C463*(E463-D463)</f>
        <v>-96770.322</v>
      </c>
      <c r="G463" s="294">
        <f>IF(C463=0, 0,D463*C463)</f>
        <v>169258.54200000002</v>
      </c>
      <c r="H463" s="295">
        <f>IF(C463=0, D463, (E463-D463)/D463)</f>
        <v>-0.57173080221853734</v>
      </c>
      <c r="I463" s="294"/>
    </row>
    <row r="464" spans="2:9" x14ac:dyDescent="0.25">
      <c r="B464" s="541">
        <v>42426</v>
      </c>
      <c r="C464" s="293">
        <v>9178</v>
      </c>
      <c r="D464" s="542">
        <v>18.02</v>
      </c>
      <c r="E464" s="294">
        <v>7.76</v>
      </c>
      <c r="F464" s="294">
        <f t="shared" si="109"/>
        <v>-94166.28</v>
      </c>
      <c r="G464" s="294">
        <f t="shared" ref="G464:G471" si="110">IF(C464=0, 0,D464*C464)</f>
        <v>165387.56</v>
      </c>
      <c r="H464" s="295">
        <f t="shared" ref="H464:H471" si="111">IF(C464=0, D464, (E464-D464)/D464)</f>
        <v>-0.5693673695893452</v>
      </c>
      <c r="I464" s="294"/>
    </row>
    <row r="465" spans="2:14" x14ac:dyDescent="0.25">
      <c r="B465" s="541">
        <v>42426</v>
      </c>
      <c r="C465" s="293">
        <v>8178</v>
      </c>
      <c r="D465" s="542">
        <v>19.245999999999999</v>
      </c>
      <c r="E465" s="294">
        <v>8</v>
      </c>
      <c r="F465" s="294">
        <f t="shared" si="109"/>
        <v>-91969.787999999986</v>
      </c>
      <c r="G465" s="294">
        <f t="shared" si="110"/>
        <v>157393.788</v>
      </c>
      <c r="H465" s="295">
        <f t="shared" si="111"/>
        <v>-0.58432921126467829</v>
      </c>
      <c r="I465" s="294"/>
    </row>
    <row r="466" spans="2:14" x14ac:dyDescent="0.25">
      <c r="B466" s="541">
        <v>42426</v>
      </c>
      <c r="C466" s="293">
        <v>6678</v>
      </c>
      <c r="D466" s="542">
        <v>21.75</v>
      </c>
      <c r="E466" s="294">
        <v>8.1</v>
      </c>
      <c r="F466" s="294">
        <f t="shared" si="109"/>
        <v>-91154.7</v>
      </c>
      <c r="G466" s="294">
        <f t="shared" si="110"/>
        <v>145246.5</v>
      </c>
      <c r="H466" s="295">
        <f t="shared" si="111"/>
        <v>-0.62758620689655176</v>
      </c>
      <c r="I466" s="294"/>
    </row>
    <row r="467" spans="2:14" x14ac:dyDescent="0.25">
      <c r="B467" s="541">
        <v>42426</v>
      </c>
      <c r="C467" s="293">
        <v>8678</v>
      </c>
      <c r="D467" s="542">
        <v>18.568999999999999</v>
      </c>
      <c r="E467" s="294">
        <v>7.94</v>
      </c>
      <c r="F467" s="294">
        <f t="shared" si="109"/>
        <v>-92238.461999999985</v>
      </c>
      <c r="G467" s="294">
        <f t="shared" si="110"/>
        <v>161141.78199999998</v>
      </c>
      <c r="H467" s="295">
        <f t="shared" si="111"/>
        <v>-0.57240562227368186</v>
      </c>
      <c r="I467" s="294"/>
    </row>
    <row r="468" spans="2:14" x14ac:dyDescent="0.25">
      <c r="B468" s="541">
        <v>42429</v>
      </c>
      <c r="C468" s="293">
        <v>7678</v>
      </c>
      <c r="D468" s="542">
        <v>19.876000000000001</v>
      </c>
      <c r="E468" s="294">
        <v>8.2100000000000009</v>
      </c>
      <c r="F468" s="294">
        <f t="shared" si="109"/>
        <v>-89571.54800000001</v>
      </c>
      <c r="G468" s="294">
        <f t="shared" si="110"/>
        <v>152607.92800000001</v>
      </c>
      <c r="H468" s="295">
        <f t="shared" si="111"/>
        <v>-0.58693902193600322</v>
      </c>
      <c r="I468" s="294"/>
    </row>
    <row r="469" spans="2:14" x14ac:dyDescent="0.25">
      <c r="B469" s="541">
        <v>42429</v>
      </c>
      <c r="C469" s="293">
        <v>9678</v>
      </c>
      <c r="D469" s="542">
        <v>17.463000000000001</v>
      </c>
      <c r="E469" s="294">
        <v>8.2100000000000009</v>
      </c>
      <c r="F469" s="294">
        <f t="shared" si="109"/>
        <v>-89550.534</v>
      </c>
      <c r="G469" s="294">
        <f t="shared" si="110"/>
        <v>169006.91400000002</v>
      </c>
      <c r="H469" s="295">
        <f t="shared" si="111"/>
        <v>-0.5298631392086125</v>
      </c>
      <c r="I469" s="294"/>
    </row>
    <row r="470" spans="2:14" x14ac:dyDescent="0.25">
      <c r="B470" s="541">
        <v>42429</v>
      </c>
      <c r="C470" s="293">
        <v>9178</v>
      </c>
      <c r="D470" s="542">
        <v>17.981000000000002</v>
      </c>
      <c r="E470" s="294">
        <v>8.2100000000000009</v>
      </c>
      <c r="F470" s="294">
        <f t="shared" si="109"/>
        <v>-89678.238000000012</v>
      </c>
      <c r="G470" s="294">
        <f t="shared" si="110"/>
        <v>165029.61800000002</v>
      </c>
      <c r="H470" s="295">
        <f t="shared" si="111"/>
        <v>-0.5434069295367332</v>
      </c>
      <c r="I470" s="294"/>
    </row>
    <row r="471" spans="2:14" x14ac:dyDescent="0.25">
      <c r="B471" s="541">
        <v>42429</v>
      </c>
      <c r="C471" s="293">
        <v>9678</v>
      </c>
      <c r="D471" s="542">
        <v>17.459</v>
      </c>
      <c r="E471" s="294">
        <v>8.2100000000000009</v>
      </c>
      <c r="F471" s="294">
        <f t="shared" si="109"/>
        <v>-89511.821999999986</v>
      </c>
      <c r="G471" s="294">
        <f t="shared" si="110"/>
        <v>168968.20199999999</v>
      </c>
      <c r="H471" s="295">
        <f t="shared" si="111"/>
        <v>-0.5297554270004009</v>
      </c>
      <c r="I471" s="294"/>
    </row>
    <row r="472" spans="2:14" x14ac:dyDescent="0.25">
      <c r="B472" s="541">
        <v>42429</v>
      </c>
      <c r="C472" s="293">
        <v>9178</v>
      </c>
      <c r="D472" s="542">
        <v>17.975999999999999</v>
      </c>
      <c r="E472" s="294">
        <v>8.2100000000000009</v>
      </c>
      <c r="F472" s="294">
        <f t="shared" ref="F472:F483" si="112">C472*(E472-D472)</f>
        <v>-89632.347999999984</v>
      </c>
      <c r="G472" s="294">
        <f t="shared" ref="G472:G483" si="113">IF(C472=0, 0,D472*C472)</f>
        <v>164983.728</v>
      </c>
      <c r="H472" s="295">
        <f t="shared" ref="H472:H523" si="114">IF(C472=0, D472, (E472-D472)/D472)</f>
        <v>-0.54327992879394738</v>
      </c>
      <c r="I472" s="294" t="s">
        <v>185</v>
      </c>
    </row>
    <row r="473" spans="2:14" x14ac:dyDescent="0.25">
      <c r="B473" s="541">
        <v>42430</v>
      </c>
      <c r="C473" s="314">
        <v>10178</v>
      </c>
      <c r="D473" s="543">
        <v>16.974</v>
      </c>
      <c r="E473" s="294">
        <v>7.8</v>
      </c>
      <c r="F473" s="294">
        <f t="shared" si="112"/>
        <v>-93372.971999999994</v>
      </c>
      <c r="G473" s="294">
        <f t="shared" si="113"/>
        <v>172761.372</v>
      </c>
      <c r="H473" s="295">
        <f t="shared" si="114"/>
        <v>-0.54047366560622123</v>
      </c>
      <c r="I473" s="294"/>
    </row>
    <row r="474" spans="2:14" x14ac:dyDescent="0.25">
      <c r="B474" s="541">
        <v>42430</v>
      </c>
      <c r="C474" s="314">
        <v>9678</v>
      </c>
      <c r="D474" s="543">
        <v>17.440000000000001</v>
      </c>
      <c r="E474" s="294">
        <v>7.96</v>
      </c>
      <c r="F474" s="294">
        <f t="shared" si="112"/>
        <v>-91747.44</v>
      </c>
      <c r="G474" s="294">
        <f t="shared" si="113"/>
        <v>168784.32</v>
      </c>
      <c r="H474" s="295">
        <f t="shared" si="114"/>
        <v>-0.54357798165137616</v>
      </c>
      <c r="I474" s="294"/>
    </row>
    <row r="475" spans="2:14" x14ac:dyDescent="0.25">
      <c r="B475" s="541">
        <v>42431</v>
      </c>
      <c r="C475" s="293">
        <v>8678</v>
      </c>
      <c r="D475" s="542">
        <v>18.405999999999999</v>
      </c>
      <c r="E475" s="294">
        <v>9.1</v>
      </c>
      <c r="F475" s="294">
        <f t="shared" si="112"/>
        <v>-80757.467999999993</v>
      </c>
      <c r="G475" s="294">
        <f t="shared" si="113"/>
        <v>159727.26799999998</v>
      </c>
      <c r="H475" s="296">
        <f t="shared" si="114"/>
        <v>-0.50559600130392257</v>
      </c>
      <c r="I475" s="294"/>
    </row>
    <row r="476" spans="2:14" x14ac:dyDescent="0.25">
      <c r="B476" s="541">
        <v>42432</v>
      </c>
      <c r="C476" s="293">
        <v>9278</v>
      </c>
      <c r="D476" s="542">
        <v>17.771999999999998</v>
      </c>
      <c r="E476" s="294">
        <v>9.9700000000000006</v>
      </c>
      <c r="F476" s="294">
        <f t="shared" si="112"/>
        <v>-72386.955999999976</v>
      </c>
      <c r="G476" s="294">
        <f t="shared" si="113"/>
        <v>164888.61599999998</v>
      </c>
      <c r="H476" s="296">
        <f t="shared" si="114"/>
        <v>-0.43900517668242173</v>
      </c>
      <c r="I476" s="294"/>
      <c r="N476" s="29"/>
    </row>
    <row r="477" spans="2:14" x14ac:dyDescent="0.25">
      <c r="B477" s="541">
        <v>42433</v>
      </c>
      <c r="C477" s="293">
        <v>9278</v>
      </c>
      <c r="D477" s="542">
        <v>17.771999999999998</v>
      </c>
      <c r="E477" s="294">
        <v>11</v>
      </c>
      <c r="F477" s="294">
        <f t="shared" si="112"/>
        <v>-62830.615999999987</v>
      </c>
      <c r="G477" s="294">
        <f t="shared" si="113"/>
        <v>164888.61599999998</v>
      </c>
      <c r="H477" s="296">
        <f t="shared" si="114"/>
        <v>-0.38104884087328378</v>
      </c>
      <c r="I477" s="294"/>
    </row>
    <row r="478" spans="2:14" ht="15" customHeight="1" x14ac:dyDescent="0.25">
      <c r="B478" s="541">
        <v>42439</v>
      </c>
      <c r="C478" s="293">
        <v>9278</v>
      </c>
      <c r="D478" s="542">
        <v>17.718</v>
      </c>
      <c r="E478" s="294">
        <v>10.59</v>
      </c>
      <c r="F478" s="294">
        <f t="shared" si="112"/>
        <v>-66133.584000000003</v>
      </c>
      <c r="G478" s="294">
        <f t="shared" si="113"/>
        <v>164387.60399999999</v>
      </c>
      <c r="H478" s="296">
        <f t="shared" si="114"/>
        <v>-0.40230274297324753</v>
      </c>
      <c r="I478" s="294" t="s">
        <v>184</v>
      </c>
    </row>
    <row r="479" spans="2:14" x14ac:dyDescent="0.25">
      <c r="B479" s="541">
        <v>42440</v>
      </c>
      <c r="C479" s="293">
        <v>9278</v>
      </c>
      <c r="D479" s="542">
        <v>17.712</v>
      </c>
      <c r="E479" s="294">
        <v>11.12</v>
      </c>
      <c r="F479" s="294">
        <f t="shared" si="112"/>
        <v>-61160.576000000008</v>
      </c>
      <c r="G479" s="294">
        <f t="shared" si="113"/>
        <v>164331.93599999999</v>
      </c>
      <c r="H479" s="296">
        <f t="shared" si="114"/>
        <v>-0.37217705510388438</v>
      </c>
      <c r="I479" s="294"/>
    </row>
    <row r="480" spans="2:14" x14ac:dyDescent="0.25">
      <c r="B480" s="541">
        <v>42446</v>
      </c>
      <c r="C480" s="293">
        <v>9278</v>
      </c>
      <c r="D480" s="542">
        <v>17.704999999999998</v>
      </c>
      <c r="E480" s="294">
        <v>11.45</v>
      </c>
      <c r="F480" s="294">
        <f t="shared" si="112"/>
        <v>-58033.889999999992</v>
      </c>
      <c r="G480" s="294">
        <f t="shared" si="113"/>
        <v>164266.99</v>
      </c>
      <c r="H480" s="296">
        <f t="shared" si="114"/>
        <v>-0.353290031064671</v>
      </c>
      <c r="I480" s="294"/>
    </row>
    <row r="481" spans="2:9" x14ac:dyDescent="0.25">
      <c r="B481" s="541">
        <v>42447</v>
      </c>
      <c r="C481" s="293">
        <v>7928</v>
      </c>
      <c r="D481" s="542">
        <v>18.734999999999999</v>
      </c>
      <c r="E481" s="294">
        <v>11.63</v>
      </c>
      <c r="F481" s="294">
        <f t="shared" si="112"/>
        <v>-56328.439999999988</v>
      </c>
      <c r="G481" s="294">
        <f t="shared" si="113"/>
        <v>148531.07999999999</v>
      </c>
      <c r="H481" s="296">
        <f t="shared" si="114"/>
        <v>-0.37923672271150249</v>
      </c>
      <c r="I481" s="294"/>
    </row>
    <row r="482" spans="2:9" x14ac:dyDescent="0.25">
      <c r="B482" s="541">
        <v>42450</v>
      </c>
      <c r="C482" s="293">
        <v>9278</v>
      </c>
      <c r="D482" s="542">
        <v>17.670000000000002</v>
      </c>
      <c r="E482" s="294">
        <v>11.43</v>
      </c>
      <c r="F482" s="294">
        <f t="shared" si="112"/>
        <v>-57894.720000000016</v>
      </c>
      <c r="G482" s="294">
        <f t="shared" si="113"/>
        <v>163942.26</v>
      </c>
      <c r="H482" s="295">
        <f t="shared" si="114"/>
        <v>-0.35314091680814946</v>
      </c>
      <c r="I482" s="294"/>
    </row>
    <row r="483" spans="2:9" x14ac:dyDescent="0.25">
      <c r="B483" s="541">
        <v>42451</v>
      </c>
      <c r="C483" s="293">
        <v>9628</v>
      </c>
      <c r="D483" s="542">
        <v>17.428000000000001</v>
      </c>
      <c r="E483" s="294">
        <v>11.31</v>
      </c>
      <c r="F483" s="294">
        <f t="shared" si="112"/>
        <v>-58904.104000000007</v>
      </c>
      <c r="G483" s="294">
        <f t="shared" si="113"/>
        <v>167796.78400000001</v>
      </c>
      <c r="H483" s="295">
        <f t="shared" si="114"/>
        <v>-0.35104429653431263</v>
      </c>
      <c r="I483" s="294"/>
    </row>
    <row r="484" spans="2:9" x14ac:dyDescent="0.25">
      <c r="B484" s="541">
        <v>42453</v>
      </c>
      <c r="C484" s="293">
        <v>13278</v>
      </c>
      <c r="D484" s="542">
        <v>15.5565</v>
      </c>
      <c r="E484" s="294">
        <v>10.29</v>
      </c>
      <c r="F484" s="294">
        <f t="shared" ref="F484:F523" si="115">C484*(E484-D484)</f>
        <v>-69928.587000000014</v>
      </c>
      <c r="G484" s="294">
        <f t="shared" ref="G484:G523" si="116">IF(C484=0, 0,D484*C484)</f>
        <v>206559.20699999999</v>
      </c>
      <c r="H484" s="295">
        <f t="shared" si="114"/>
        <v>-0.33854016006171056</v>
      </c>
      <c r="I484" s="294"/>
    </row>
    <row r="485" spans="2:9" x14ac:dyDescent="0.25">
      <c r="B485" s="541">
        <v>42459</v>
      </c>
      <c r="C485" s="293">
        <v>11278</v>
      </c>
      <c r="D485" s="542">
        <v>16.408899999999999</v>
      </c>
      <c r="E485" s="294">
        <v>10.53</v>
      </c>
      <c r="F485" s="294">
        <f t="shared" si="115"/>
        <v>-66302.234199999992</v>
      </c>
      <c r="G485" s="294">
        <f t="shared" si="116"/>
        <v>185059.5742</v>
      </c>
      <c r="H485" s="295">
        <f t="shared" si="114"/>
        <v>-0.35827508242478168</v>
      </c>
      <c r="I485" s="294"/>
    </row>
    <row r="486" spans="2:9" x14ac:dyDescent="0.25">
      <c r="B486" s="541">
        <v>42460</v>
      </c>
      <c r="C486" s="293">
        <v>9678</v>
      </c>
      <c r="D486" s="542">
        <v>17.311699999999998</v>
      </c>
      <c r="E486" s="294">
        <v>11.14</v>
      </c>
      <c r="F486" s="294">
        <f t="shared" si="115"/>
        <v>-59729.712599999977</v>
      </c>
      <c r="G486" s="294">
        <f t="shared" si="116"/>
        <v>167542.63259999998</v>
      </c>
      <c r="H486" s="295">
        <f t="shared" si="114"/>
        <v>-0.35650456049954643</v>
      </c>
      <c r="I486" s="294"/>
    </row>
    <row r="487" spans="2:9" ht="15" customHeight="1" x14ac:dyDescent="0.25">
      <c r="B487" s="541">
        <v>42461</v>
      </c>
      <c r="C487" s="293">
        <v>11678</v>
      </c>
      <c r="D487" s="542">
        <v>16.116</v>
      </c>
      <c r="E487" s="294">
        <v>10.53</v>
      </c>
      <c r="F487" s="294">
        <f t="shared" si="115"/>
        <v>-65233.308000000005</v>
      </c>
      <c r="G487" s="294">
        <f t="shared" si="116"/>
        <v>188202.64799999999</v>
      </c>
      <c r="H487" s="295">
        <f t="shared" si="114"/>
        <v>-0.34661206254653765</v>
      </c>
      <c r="I487" s="294"/>
    </row>
    <row r="488" spans="2:9" x14ac:dyDescent="0.25">
      <c r="B488" s="541">
        <v>42461</v>
      </c>
      <c r="C488" s="293">
        <v>9678</v>
      </c>
      <c r="D488" s="542">
        <v>17.266200000000001</v>
      </c>
      <c r="E488" s="294">
        <v>10.56</v>
      </c>
      <c r="F488" s="294">
        <f t="shared" si="115"/>
        <v>-64902.603600000009</v>
      </c>
      <c r="G488" s="294">
        <f t="shared" si="116"/>
        <v>167102.28360000002</v>
      </c>
      <c r="H488" s="295">
        <f t="shared" si="114"/>
        <v>-0.388400458699656</v>
      </c>
      <c r="I488" s="294"/>
    </row>
    <row r="489" spans="2:9" x14ac:dyDescent="0.25">
      <c r="B489" s="541">
        <v>42464</v>
      </c>
      <c r="C489" s="293">
        <v>9778</v>
      </c>
      <c r="D489" s="542">
        <v>17.196100000000001</v>
      </c>
      <c r="E489" s="294">
        <v>10.4</v>
      </c>
      <c r="F489" s="294">
        <f t="shared" si="115"/>
        <v>-66452.265800000008</v>
      </c>
      <c r="G489" s="294">
        <f t="shared" si="116"/>
        <v>168143.46580000001</v>
      </c>
      <c r="H489" s="295">
        <f t="shared" si="114"/>
        <v>-0.3952117049796175</v>
      </c>
      <c r="I489" s="294"/>
    </row>
    <row r="490" spans="2:9" x14ac:dyDescent="0.25">
      <c r="B490" s="541">
        <v>42465</v>
      </c>
      <c r="C490" s="293">
        <v>9678</v>
      </c>
      <c r="D490" s="542">
        <v>17.262699999999999</v>
      </c>
      <c r="E490" s="294">
        <v>10.63</v>
      </c>
      <c r="F490" s="294">
        <f t="shared" si="115"/>
        <v>-64191.270599999982</v>
      </c>
      <c r="G490" s="294">
        <f t="shared" si="116"/>
        <v>167068.4106</v>
      </c>
      <c r="H490" s="295">
        <f t="shared" si="114"/>
        <v>-0.38422147172806098</v>
      </c>
      <c r="I490" s="294"/>
    </row>
    <row r="491" spans="2:9" x14ac:dyDescent="0.25">
      <c r="B491" s="541">
        <v>42469</v>
      </c>
      <c r="C491" s="293">
        <v>8678</v>
      </c>
      <c r="D491" s="542">
        <v>17.895700000000001</v>
      </c>
      <c r="E491" s="294">
        <v>11.78</v>
      </c>
      <c r="F491" s="294">
        <f t="shared" si="115"/>
        <v>-53072.044600000016</v>
      </c>
      <c r="G491" s="294">
        <f t="shared" si="116"/>
        <v>155298.88460000002</v>
      </c>
      <c r="H491" s="295">
        <f t="shared" si="114"/>
        <v>-0.34174131215878684</v>
      </c>
      <c r="I491" s="294"/>
    </row>
    <row r="492" spans="2:9" x14ac:dyDescent="0.25">
      <c r="B492" s="541">
        <v>42471</v>
      </c>
      <c r="C492" s="293">
        <v>9678</v>
      </c>
      <c r="D492" s="542">
        <v>17.2514</v>
      </c>
      <c r="E492" s="294">
        <v>11.67</v>
      </c>
      <c r="F492" s="294">
        <f t="shared" si="115"/>
        <v>-54016.789200000007</v>
      </c>
      <c r="G492" s="294">
        <f t="shared" si="116"/>
        <v>166959.04920000001</v>
      </c>
      <c r="H492" s="295">
        <f t="shared" si="114"/>
        <v>-0.32353316252593994</v>
      </c>
      <c r="I492" s="294"/>
    </row>
    <row r="493" spans="2:9" x14ac:dyDescent="0.25">
      <c r="B493" s="541">
        <v>42472</v>
      </c>
      <c r="C493" s="293">
        <v>8288</v>
      </c>
      <c r="D493" s="542">
        <v>17.96</v>
      </c>
      <c r="E493" s="294">
        <v>13.05</v>
      </c>
      <c r="F493" s="294">
        <f t="shared" si="115"/>
        <v>-40694.080000000002</v>
      </c>
      <c r="G493" s="294">
        <f t="shared" si="116"/>
        <v>148852.48000000001</v>
      </c>
      <c r="H493" s="295">
        <f t="shared" si="114"/>
        <v>-0.27338530066815142</v>
      </c>
      <c r="I493" s="294"/>
    </row>
    <row r="494" spans="2:9" x14ac:dyDescent="0.25">
      <c r="B494" s="541">
        <v>42473</v>
      </c>
      <c r="C494" s="293">
        <v>9258</v>
      </c>
      <c r="D494" s="542">
        <v>17.415800000000001</v>
      </c>
      <c r="E494" s="294">
        <v>12.92</v>
      </c>
      <c r="F494" s="294">
        <f t="shared" si="115"/>
        <v>-41622.116400000006</v>
      </c>
      <c r="G494" s="294">
        <f t="shared" si="116"/>
        <v>161235.47640000001</v>
      </c>
      <c r="H494" s="295">
        <f t="shared" si="114"/>
        <v>-0.2581449029042594</v>
      </c>
      <c r="I494" s="294"/>
    </row>
    <row r="495" spans="2:9" x14ac:dyDescent="0.25">
      <c r="B495" s="541">
        <v>42474</v>
      </c>
      <c r="C495" s="293">
        <v>9678</v>
      </c>
      <c r="D495" s="542">
        <v>17.2135</v>
      </c>
      <c r="E495" s="294">
        <v>13.11</v>
      </c>
      <c r="F495" s="294">
        <f t="shared" si="115"/>
        <v>-39713.673000000003</v>
      </c>
      <c r="G495" s="294">
        <f t="shared" si="116"/>
        <v>166592.253</v>
      </c>
      <c r="H495" s="295">
        <f t="shared" si="114"/>
        <v>-0.23838847416272113</v>
      </c>
      <c r="I495" s="294"/>
    </row>
    <row r="496" spans="2:9" x14ac:dyDescent="0.25">
      <c r="B496" s="541">
        <v>42474</v>
      </c>
      <c r="C496" s="293">
        <v>9178</v>
      </c>
      <c r="D496" s="542">
        <v>17.433299999999999</v>
      </c>
      <c r="E496" s="294">
        <v>13.11</v>
      </c>
      <c r="F496" s="294">
        <f t="shared" si="115"/>
        <v>-39679.2474</v>
      </c>
      <c r="G496" s="294">
        <f t="shared" si="116"/>
        <v>160002.82739999998</v>
      </c>
      <c r="H496" s="295">
        <f t="shared" si="114"/>
        <v>-0.24799091394056202</v>
      </c>
      <c r="I496" s="294"/>
    </row>
    <row r="497" spans="2:9" x14ac:dyDescent="0.25">
      <c r="B497" s="541">
        <v>42475</v>
      </c>
      <c r="C497" s="293">
        <v>9678</v>
      </c>
      <c r="D497" s="542">
        <v>17.205100000000002</v>
      </c>
      <c r="E497" s="294">
        <v>13.01</v>
      </c>
      <c r="F497" s="294">
        <f t="shared" si="115"/>
        <v>-40600.177800000019</v>
      </c>
      <c r="G497" s="294">
        <f t="shared" si="116"/>
        <v>166510.9578</v>
      </c>
      <c r="H497" s="295">
        <f t="shared" si="114"/>
        <v>-0.24382886469709572</v>
      </c>
      <c r="I497" s="294"/>
    </row>
    <row r="498" spans="2:9" x14ac:dyDescent="0.25">
      <c r="B498" s="541">
        <v>42478</v>
      </c>
      <c r="C498" s="293">
        <v>9178</v>
      </c>
      <c r="D498" s="542">
        <v>17.412400000000002</v>
      </c>
      <c r="E498" s="294">
        <v>13.36</v>
      </c>
      <c r="F498" s="294">
        <f t="shared" si="115"/>
        <v>-37192.92720000002</v>
      </c>
      <c r="G498" s="294">
        <f t="shared" si="116"/>
        <v>159811.00720000002</v>
      </c>
      <c r="H498" s="295">
        <f t="shared" si="114"/>
        <v>-0.232730697663734</v>
      </c>
      <c r="I498" s="294"/>
    </row>
    <row r="499" spans="2:9" x14ac:dyDescent="0.25">
      <c r="B499" s="541">
        <v>42484</v>
      </c>
      <c r="C499" s="314">
        <v>9178</v>
      </c>
      <c r="D499" s="543">
        <v>17.412400000000002</v>
      </c>
      <c r="E499" s="294">
        <v>14.34</v>
      </c>
      <c r="F499" s="294">
        <f t="shared" si="115"/>
        <v>-28198.487200000018</v>
      </c>
      <c r="G499" s="294">
        <f t="shared" si="116"/>
        <v>159811.00720000002</v>
      </c>
      <c r="H499" s="295">
        <f t="shared" si="114"/>
        <v>-0.17644896740254082</v>
      </c>
      <c r="I499" s="294"/>
    </row>
    <row r="500" spans="2:9" x14ac:dyDescent="0.25">
      <c r="B500" s="541">
        <v>42485</v>
      </c>
      <c r="C500" s="314">
        <v>9678</v>
      </c>
      <c r="D500" s="543">
        <v>17.233499999999999</v>
      </c>
      <c r="E500" s="294">
        <v>13.83</v>
      </c>
      <c r="F500" s="294">
        <f t="shared" si="115"/>
        <v>-32939.072999999997</v>
      </c>
      <c r="G500" s="294">
        <f t="shared" si="116"/>
        <v>166785.81299999999</v>
      </c>
      <c r="H500" s="295">
        <f t="shared" si="114"/>
        <v>-0.19749325441726867</v>
      </c>
      <c r="I500" s="294"/>
    </row>
    <row r="501" spans="2:9" x14ac:dyDescent="0.25">
      <c r="B501" s="541">
        <v>42486</v>
      </c>
      <c r="C501" s="293">
        <v>9178</v>
      </c>
      <c r="D501" s="542">
        <v>17.390599999999999</v>
      </c>
      <c r="E501" s="294">
        <v>14.44</v>
      </c>
      <c r="F501" s="294">
        <f t="shared" si="115"/>
        <v>-27080.606799999998</v>
      </c>
      <c r="G501" s="294">
        <f t="shared" si="116"/>
        <v>159610.92679999999</v>
      </c>
      <c r="H501" s="296">
        <f t="shared" si="114"/>
        <v>-0.16966637148804525</v>
      </c>
      <c r="I501" s="294"/>
    </row>
    <row r="502" spans="2:9" x14ac:dyDescent="0.25">
      <c r="B502" s="541">
        <v>42487</v>
      </c>
      <c r="C502" s="293">
        <v>9178</v>
      </c>
      <c r="D502" s="542">
        <v>17.376300000000001</v>
      </c>
      <c r="E502" s="294">
        <v>14.84</v>
      </c>
      <c r="F502" s="294">
        <f t="shared" si="115"/>
        <v>-23278.161400000005</v>
      </c>
      <c r="G502" s="294">
        <f t="shared" si="116"/>
        <v>159479.6814</v>
      </c>
      <c r="H502" s="296">
        <f t="shared" si="114"/>
        <v>-0.14596317973331496</v>
      </c>
      <c r="I502" s="294"/>
    </row>
    <row r="503" spans="2:9" x14ac:dyDescent="0.25">
      <c r="B503" s="541">
        <v>42488</v>
      </c>
      <c r="C503" s="293">
        <v>9678</v>
      </c>
      <c r="D503" s="542">
        <v>17.2287</v>
      </c>
      <c r="E503" s="294">
        <v>14.35</v>
      </c>
      <c r="F503" s="294">
        <f t="shared" si="115"/>
        <v>-27860.058600000004</v>
      </c>
      <c r="G503" s="294">
        <f t="shared" si="116"/>
        <v>166739.35860000001</v>
      </c>
      <c r="H503" s="296">
        <f t="shared" si="114"/>
        <v>-0.16708747612994598</v>
      </c>
      <c r="I503" s="294"/>
    </row>
    <row r="504" spans="2:9" x14ac:dyDescent="0.25">
      <c r="B504" s="541">
        <v>42489</v>
      </c>
      <c r="C504" s="293">
        <v>9678</v>
      </c>
      <c r="D504" s="542">
        <v>17.179200000000002</v>
      </c>
      <c r="E504" s="294">
        <v>14.09</v>
      </c>
      <c r="F504" s="294">
        <f t="shared" si="115"/>
        <v>-29897.277600000016</v>
      </c>
      <c r="G504" s="294">
        <f t="shared" si="116"/>
        <v>166260.29760000002</v>
      </c>
      <c r="H504" s="296">
        <f t="shared" si="114"/>
        <v>-0.17982211045916</v>
      </c>
      <c r="I504" s="294"/>
    </row>
    <row r="505" spans="2:9" x14ac:dyDescent="0.25">
      <c r="B505" s="541">
        <v>42492</v>
      </c>
      <c r="C505" s="293">
        <v>9678</v>
      </c>
      <c r="D505" s="542">
        <v>17.136399999999998</v>
      </c>
      <c r="E505" s="294">
        <v>13.55</v>
      </c>
      <c r="F505" s="294">
        <f t="shared" si="115"/>
        <v>-34709.179199999977</v>
      </c>
      <c r="G505" s="294">
        <f t="shared" si="116"/>
        <v>165846.07919999998</v>
      </c>
      <c r="H505" s="296">
        <f t="shared" si="114"/>
        <v>-0.20928549753740563</v>
      </c>
      <c r="I505" s="294"/>
    </row>
    <row r="506" spans="2:9" x14ac:dyDescent="0.25">
      <c r="B506" s="541">
        <v>42493</v>
      </c>
      <c r="C506" s="293">
        <v>9678</v>
      </c>
      <c r="D506" s="542">
        <v>17.1221</v>
      </c>
      <c r="E506" s="294">
        <v>12.79</v>
      </c>
      <c r="F506" s="294">
        <f t="shared" si="115"/>
        <v>-41926.063800000004</v>
      </c>
      <c r="G506" s="294">
        <f t="shared" si="116"/>
        <v>165707.6838</v>
      </c>
      <c r="H506" s="296">
        <f t="shared" si="114"/>
        <v>-0.25301218892542388</v>
      </c>
      <c r="I506" s="294"/>
    </row>
    <row r="507" spans="2:9" x14ac:dyDescent="0.25">
      <c r="B507" s="541">
        <v>42494</v>
      </c>
      <c r="C507" s="293">
        <v>11678</v>
      </c>
      <c r="D507" s="542">
        <v>16.316800000000001</v>
      </c>
      <c r="E507" s="294">
        <v>12.17</v>
      </c>
      <c r="F507" s="294">
        <f t="shared" si="115"/>
        <v>-48426.330400000006</v>
      </c>
      <c r="G507" s="294">
        <f t="shared" si="116"/>
        <v>190547.59040000002</v>
      </c>
      <c r="H507" s="296">
        <f t="shared" si="114"/>
        <v>-0.25414296920964896</v>
      </c>
      <c r="I507" s="294"/>
    </row>
    <row r="508" spans="2:9" x14ac:dyDescent="0.25">
      <c r="B508" s="541">
        <v>42495</v>
      </c>
      <c r="C508" s="293">
        <v>9678</v>
      </c>
      <c r="D508" s="542">
        <v>17.0684</v>
      </c>
      <c r="E508" s="294">
        <v>12.07</v>
      </c>
      <c r="F508" s="294">
        <f t="shared" si="115"/>
        <v>-48374.515200000002</v>
      </c>
      <c r="G508" s="294">
        <f t="shared" si="116"/>
        <v>165187.97520000002</v>
      </c>
      <c r="H508" s="295">
        <f t="shared" si="114"/>
        <v>-0.29284525790349419</v>
      </c>
      <c r="I508" s="294"/>
    </row>
    <row r="509" spans="2:9" x14ac:dyDescent="0.25">
      <c r="B509" s="541">
        <v>42499</v>
      </c>
      <c r="C509" s="293">
        <v>10678</v>
      </c>
      <c r="D509" s="542">
        <v>16.537600000000001</v>
      </c>
      <c r="E509" s="294">
        <v>11.44</v>
      </c>
      <c r="F509" s="294">
        <f t="shared" si="115"/>
        <v>-54432.172800000015</v>
      </c>
      <c r="G509" s="294">
        <f t="shared" si="116"/>
        <v>176588.49280000001</v>
      </c>
      <c r="H509" s="295">
        <f t="shared" si="114"/>
        <v>-0.30824303405572762</v>
      </c>
      <c r="I509" s="294"/>
    </row>
    <row r="510" spans="2:9" x14ac:dyDescent="0.25">
      <c r="B510" s="541">
        <v>42500</v>
      </c>
      <c r="C510" s="293">
        <v>9678</v>
      </c>
      <c r="D510" s="542">
        <v>17.042100000000001</v>
      </c>
      <c r="E510" s="294">
        <v>11.94</v>
      </c>
      <c r="F510" s="294">
        <f t="shared" si="115"/>
        <v>-49378.123800000016</v>
      </c>
      <c r="G510" s="294">
        <f t="shared" si="116"/>
        <v>164933.44380000001</v>
      </c>
      <c r="H510" s="295">
        <f t="shared" si="114"/>
        <v>-0.2993821184009014</v>
      </c>
      <c r="I510" s="294"/>
    </row>
    <row r="511" spans="2:9" x14ac:dyDescent="0.25">
      <c r="B511" s="541">
        <v>42502</v>
      </c>
      <c r="C511" s="293">
        <v>10678</v>
      </c>
      <c r="D511" s="542">
        <v>16.601800000000001</v>
      </c>
      <c r="E511" s="294">
        <v>12.33</v>
      </c>
      <c r="F511" s="294">
        <f t="shared" si="115"/>
        <v>-45614.280400000011</v>
      </c>
      <c r="G511" s="294">
        <f t="shared" si="116"/>
        <v>177274.02040000001</v>
      </c>
      <c r="H511" s="295">
        <f t="shared" si="114"/>
        <v>-0.25730944837306802</v>
      </c>
      <c r="I511" s="294"/>
    </row>
    <row r="512" spans="2:9" ht="15" customHeight="1" x14ac:dyDescent="0.25">
      <c r="B512" s="541">
        <v>42502</v>
      </c>
      <c r="C512" s="293">
        <v>9678</v>
      </c>
      <c r="D512" s="542">
        <v>17.0334</v>
      </c>
      <c r="E512" s="294">
        <v>12.33</v>
      </c>
      <c r="F512" s="294">
        <f t="shared" si="115"/>
        <v>-45519.5052</v>
      </c>
      <c r="G512" s="294">
        <f t="shared" si="116"/>
        <v>164849.2452</v>
      </c>
      <c r="H512" s="295">
        <f t="shared" si="114"/>
        <v>-0.27612807777660364</v>
      </c>
      <c r="I512" s="294"/>
    </row>
    <row r="513" spans="2:9" x14ac:dyDescent="0.25">
      <c r="B513" s="541">
        <v>42503</v>
      </c>
      <c r="C513" s="293">
        <v>9678</v>
      </c>
      <c r="D513" s="542">
        <v>17.029299999999999</v>
      </c>
      <c r="E513" s="294">
        <v>12.3</v>
      </c>
      <c r="F513" s="294">
        <f t="shared" si="115"/>
        <v>-45770.165399999983</v>
      </c>
      <c r="G513" s="294">
        <f t="shared" si="116"/>
        <v>164809.56539999999</v>
      </c>
      <c r="H513" s="295">
        <f t="shared" si="114"/>
        <v>-0.27771546687180321</v>
      </c>
      <c r="I513" s="294"/>
    </row>
    <row r="514" spans="2:9" x14ac:dyDescent="0.25">
      <c r="B514" s="541">
        <v>42506</v>
      </c>
      <c r="C514" s="293">
        <v>9678</v>
      </c>
      <c r="D514" s="542">
        <v>17.027699999999999</v>
      </c>
      <c r="E514" s="294">
        <v>12.78</v>
      </c>
      <c r="F514" s="294">
        <f t="shared" si="115"/>
        <v>-41109.240599999997</v>
      </c>
      <c r="G514" s="294">
        <f t="shared" si="116"/>
        <v>164794.08059999999</v>
      </c>
      <c r="H514" s="295">
        <f t="shared" si="114"/>
        <v>-0.24945823569830336</v>
      </c>
      <c r="I514" s="294"/>
    </row>
    <row r="515" spans="2:9" x14ac:dyDescent="0.25">
      <c r="B515" s="541">
        <v>42513</v>
      </c>
      <c r="C515" s="293">
        <v>9178</v>
      </c>
      <c r="D515" s="542">
        <v>17.244399999999999</v>
      </c>
      <c r="E515" s="294">
        <v>13.19</v>
      </c>
      <c r="F515" s="294">
        <f t="shared" si="115"/>
        <v>-37211.283199999991</v>
      </c>
      <c r="G515" s="294">
        <f t="shared" si="116"/>
        <v>158269.10319999998</v>
      </c>
      <c r="H515" s="295">
        <f t="shared" si="114"/>
        <v>-0.23511400802579385</v>
      </c>
      <c r="I515" s="294"/>
    </row>
    <row r="516" spans="2:9" x14ac:dyDescent="0.25">
      <c r="B516" s="541">
        <v>42514</v>
      </c>
      <c r="C516" s="293">
        <v>9678</v>
      </c>
      <c r="D516" s="542">
        <v>17.026</v>
      </c>
      <c r="E516" s="294">
        <v>13.02</v>
      </c>
      <c r="F516" s="294">
        <f t="shared" si="115"/>
        <v>-38770.067999999999</v>
      </c>
      <c r="G516" s="294">
        <f t="shared" si="116"/>
        <v>164777.628</v>
      </c>
      <c r="H516" s="295">
        <f t="shared" si="114"/>
        <v>-0.23528720779983556</v>
      </c>
      <c r="I516" s="294"/>
    </row>
    <row r="517" spans="2:9" x14ac:dyDescent="0.25">
      <c r="B517" s="541">
        <v>42515</v>
      </c>
      <c r="C517" s="293">
        <v>9178</v>
      </c>
      <c r="D517" s="542">
        <v>17.206800000000001</v>
      </c>
      <c r="E517" s="294">
        <v>13.54</v>
      </c>
      <c r="F517" s="294">
        <f t="shared" si="115"/>
        <v>-33653.890400000018</v>
      </c>
      <c r="G517" s="294">
        <f t="shared" si="116"/>
        <v>157924.0104</v>
      </c>
      <c r="H517" s="295">
        <f t="shared" si="114"/>
        <v>-0.21310179696399109</v>
      </c>
      <c r="I517" s="294"/>
    </row>
    <row r="518" spans="2:9" x14ac:dyDescent="0.25">
      <c r="B518" s="541">
        <v>42516</v>
      </c>
      <c r="C518" s="293">
        <v>9678</v>
      </c>
      <c r="D518" s="542">
        <v>17.003799999999998</v>
      </c>
      <c r="E518" s="294">
        <v>13.17</v>
      </c>
      <c r="F518" s="294">
        <f t="shared" si="115"/>
        <v>-37103.516399999986</v>
      </c>
      <c r="G518" s="294">
        <f t="shared" si="116"/>
        <v>164562.77639999997</v>
      </c>
      <c r="H518" s="295">
        <f t="shared" si="114"/>
        <v>-0.22546724849739463</v>
      </c>
      <c r="I518" s="294"/>
    </row>
    <row r="519" spans="2:9" x14ac:dyDescent="0.25">
      <c r="B519" s="541">
        <v>42517</v>
      </c>
      <c r="C519" s="293">
        <v>9678</v>
      </c>
      <c r="D519" s="542">
        <v>16.999700000000001</v>
      </c>
      <c r="E519" s="294">
        <v>12.9</v>
      </c>
      <c r="F519" s="294">
        <f t="shared" si="115"/>
        <v>-39676.8966</v>
      </c>
      <c r="G519" s="294">
        <f t="shared" si="116"/>
        <v>164523.09660000002</v>
      </c>
      <c r="H519" s="295">
        <f t="shared" si="114"/>
        <v>-0.2411630793484591</v>
      </c>
      <c r="I519" s="294"/>
    </row>
    <row r="520" spans="2:9" x14ac:dyDescent="0.25">
      <c r="B520" s="541">
        <v>42525</v>
      </c>
      <c r="C520" s="293">
        <v>9678</v>
      </c>
      <c r="D520" s="542">
        <v>16.9956</v>
      </c>
      <c r="E520" s="294">
        <v>13.32</v>
      </c>
      <c r="F520" s="294">
        <f t="shared" si="115"/>
        <v>-35572.456799999993</v>
      </c>
      <c r="G520" s="294">
        <f t="shared" si="116"/>
        <v>164483.41680000001</v>
      </c>
      <c r="H520" s="295">
        <f t="shared" si="114"/>
        <v>-0.21626773988561743</v>
      </c>
      <c r="I520" s="294"/>
    </row>
    <row r="521" spans="2:9" x14ac:dyDescent="0.25">
      <c r="B521" s="541">
        <v>42527</v>
      </c>
      <c r="C521" s="293">
        <v>8178</v>
      </c>
      <c r="D521" s="542">
        <v>17.568999999999999</v>
      </c>
      <c r="E521" s="294">
        <v>13.96</v>
      </c>
      <c r="F521" s="294">
        <f t="shared" si="115"/>
        <v>-29514.401999999984</v>
      </c>
      <c r="G521" s="294">
        <f t="shared" si="116"/>
        <v>143679.28200000001</v>
      </c>
      <c r="H521" s="295">
        <f t="shared" si="114"/>
        <v>-0.20541863509590746</v>
      </c>
      <c r="I521" s="294"/>
    </row>
    <row r="522" spans="2:9" x14ac:dyDescent="0.25">
      <c r="B522" s="541">
        <v>42528</v>
      </c>
      <c r="C522" s="293">
        <v>7678</v>
      </c>
      <c r="D522" s="542">
        <v>17.759599999999999</v>
      </c>
      <c r="E522" s="294">
        <v>14.62</v>
      </c>
      <c r="F522" s="294">
        <f t="shared" si="115"/>
        <v>-24105.848799999996</v>
      </c>
      <c r="G522" s="294">
        <f t="shared" si="116"/>
        <v>136358.20879999999</v>
      </c>
      <c r="H522" s="295">
        <f t="shared" si="114"/>
        <v>-0.17678326088425414</v>
      </c>
      <c r="I522" s="294"/>
    </row>
    <row r="523" spans="2:9" x14ac:dyDescent="0.25">
      <c r="B523" s="541">
        <v>42529</v>
      </c>
      <c r="C523" s="293">
        <v>8178</v>
      </c>
      <c r="D523" s="542">
        <v>17.5654</v>
      </c>
      <c r="E523" s="294">
        <v>14.53</v>
      </c>
      <c r="F523" s="294">
        <f t="shared" si="115"/>
        <v>-24823.50120000001</v>
      </c>
      <c r="G523" s="294">
        <f t="shared" si="116"/>
        <v>143649.8412</v>
      </c>
      <c r="H523" s="295">
        <f t="shared" si="114"/>
        <v>-0.17280562924840887</v>
      </c>
      <c r="I523" s="294"/>
    </row>
    <row r="524" spans="2:9" x14ac:dyDescent="0.25">
      <c r="B524" s="541">
        <v>42531</v>
      </c>
      <c r="C524" s="293">
        <v>8978</v>
      </c>
      <c r="D524" s="542">
        <v>17.1751</v>
      </c>
      <c r="E524" s="294">
        <v>13.42</v>
      </c>
      <c r="F524" s="294">
        <f t="shared" ref="F524:F532" si="117">C524*(E524-D524)</f>
        <v>-33713.287800000006</v>
      </c>
      <c r="G524" s="294">
        <f t="shared" ref="G524:G532" si="118">IF(C524=0, 0,D524*C524)</f>
        <v>154198.0478</v>
      </c>
      <c r="H524" s="295">
        <f t="shared" ref="H524:H532" si="119">IF(C524=0, D524, (E524-D524)/D524)</f>
        <v>-0.21863628159370255</v>
      </c>
      <c r="I524" s="294"/>
    </row>
    <row r="525" spans="2:9" x14ac:dyDescent="0.25">
      <c r="B525" s="541">
        <v>42531</v>
      </c>
      <c r="C525" s="314">
        <v>9278</v>
      </c>
      <c r="D525" s="543">
        <v>17.1052</v>
      </c>
      <c r="E525" s="294">
        <v>13.42</v>
      </c>
      <c r="F525" s="294">
        <f t="shared" si="117"/>
        <v>-34191.285600000003</v>
      </c>
      <c r="G525" s="294">
        <f t="shared" si="118"/>
        <v>158702.04560000001</v>
      </c>
      <c r="H525" s="295">
        <f t="shared" si="119"/>
        <v>-0.21544325702125669</v>
      </c>
      <c r="I525" s="294"/>
    </row>
    <row r="526" spans="2:9" x14ac:dyDescent="0.25">
      <c r="B526" s="541">
        <v>42532</v>
      </c>
      <c r="C526" s="293">
        <v>9278</v>
      </c>
      <c r="D526" s="542">
        <v>17.053000000000001</v>
      </c>
      <c r="E526" s="294">
        <v>13.42</v>
      </c>
      <c r="F526" s="294">
        <f t="shared" si="117"/>
        <v>-33706.974000000009</v>
      </c>
      <c r="G526" s="294">
        <f t="shared" si="118"/>
        <v>158217.734</v>
      </c>
      <c r="H526" s="295">
        <f t="shared" si="119"/>
        <v>-0.21304169354365804</v>
      </c>
      <c r="I526" s="294" t="s">
        <v>181</v>
      </c>
    </row>
    <row r="527" spans="2:9" x14ac:dyDescent="0.25">
      <c r="B527" s="541">
        <v>42535</v>
      </c>
      <c r="C527" s="293">
        <v>9678</v>
      </c>
      <c r="D527" s="542">
        <v>16.879300000000001</v>
      </c>
      <c r="E527" s="294">
        <v>13.23</v>
      </c>
      <c r="F527" s="294">
        <f t="shared" si="117"/>
        <v>-35317.9254</v>
      </c>
      <c r="G527" s="294">
        <f t="shared" si="118"/>
        <v>163357.86540000001</v>
      </c>
      <c r="H527" s="295">
        <f t="shared" si="119"/>
        <v>-0.21619972392220058</v>
      </c>
      <c r="I527" s="294" t="s">
        <v>213</v>
      </c>
    </row>
    <row r="528" spans="2:9" x14ac:dyDescent="0.25">
      <c r="B528" s="541">
        <v>42536</v>
      </c>
      <c r="C528" s="293">
        <v>9278</v>
      </c>
      <c r="D528" s="542">
        <v>17.027999999999999</v>
      </c>
      <c r="E528" s="294">
        <v>13.06</v>
      </c>
      <c r="F528" s="294">
        <f t="shared" si="117"/>
        <v>-36815.103999999985</v>
      </c>
      <c r="G528" s="294">
        <f t="shared" si="118"/>
        <v>157985.78399999999</v>
      </c>
      <c r="H528" s="295">
        <f t="shared" si="119"/>
        <v>-0.23302795395818643</v>
      </c>
      <c r="I528" s="294"/>
    </row>
    <row r="529" spans="2:9" x14ac:dyDescent="0.25">
      <c r="B529" s="541">
        <v>42537</v>
      </c>
      <c r="C529" s="314">
        <v>9278</v>
      </c>
      <c r="D529" s="543">
        <v>17.0168</v>
      </c>
      <c r="E529" s="294">
        <v>12.67</v>
      </c>
      <c r="F529" s="294">
        <f t="shared" si="117"/>
        <v>-40329.610399999998</v>
      </c>
      <c r="G529" s="294">
        <f t="shared" si="118"/>
        <v>157881.87039999999</v>
      </c>
      <c r="H529" s="295">
        <f t="shared" si="119"/>
        <v>-0.25544168116214566</v>
      </c>
      <c r="I529" s="294"/>
    </row>
    <row r="530" spans="2:9" x14ac:dyDescent="0.25">
      <c r="B530" s="541">
        <v>42538</v>
      </c>
      <c r="C530" s="314">
        <v>9278</v>
      </c>
      <c r="D530" s="543">
        <v>17.0061</v>
      </c>
      <c r="E530" s="294">
        <v>13.16</v>
      </c>
      <c r="F530" s="294">
        <f t="shared" si="117"/>
        <v>-35684.1158</v>
      </c>
      <c r="G530" s="294">
        <f t="shared" si="118"/>
        <v>157782.59580000001</v>
      </c>
      <c r="H530" s="295">
        <f t="shared" si="119"/>
        <v>-0.2261600249322302</v>
      </c>
      <c r="I530" s="294"/>
    </row>
    <row r="531" spans="2:9" x14ac:dyDescent="0.25">
      <c r="B531" s="541">
        <v>42541</v>
      </c>
      <c r="C531" s="293">
        <v>7678</v>
      </c>
      <c r="D531" s="542">
        <v>17.568000000000001</v>
      </c>
      <c r="E531" s="294">
        <v>14.48</v>
      </c>
      <c r="F531" s="294">
        <f t="shared" si="117"/>
        <v>-23709.664000000008</v>
      </c>
      <c r="G531" s="294">
        <f t="shared" si="118"/>
        <v>134887.10400000002</v>
      </c>
      <c r="H531" s="296">
        <f t="shared" si="119"/>
        <v>-0.17577413479052828</v>
      </c>
      <c r="I531" s="294"/>
    </row>
    <row r="532" spans="2:9" x14ac:dyDescent="0.25">
      <c r="B532" s="541">
        <v>42542</v>
      </c>
      <c r="C532" s="293">
        <v>6800</v>
      </c>
      <c r="D532" s="542">
        <v>17.892099999999999</v>
      </c>
      <c r="E532" s="294">
        <v>15.09</v>
      </c>
      <c r="F532" s="294">
        <f t="shared" si="117"/>
        <v>-19054.279999999995</v>
      </c>
      <c r="G532" s="294">
        <f t="shared" si="118"/>
        <v>121666.28</v>
      </c>
      <c r="H532" s="296">
        <f t="shared" si="119"/>
        <v>-0.15661101827063337</v>
      </c>
      <c r="I532" s="294"/>
    </row>
    <row r="533" spans="2:9" x14ac:dyDescent="0.25">
      <c r="B533" s="541">
        <v>42543</v>
      </c>
      <c r="C533" s="293">
        <v>7300</v>
      </c>
      <c r="D533" s="542">
        <v>17.6769</v>
      </c>
      <c r="E533" s="294">
        <v>14.75</v>
      </c>
      <c r="F533" s="294">
        <f t="shared" ref="F533:F541" si="120">C533*(E533-D533)</f>
        <v>-21366.37</v>
      </c>
      <c r="G533" s="294">
        <f t="shared" ref="G533:G541" si="121">IF(C533=0, 0,D533*C533)</f>
        <v>129041.37</v>
      </c>
      <c r="H533" s="296">
        <f t="shared" ref="H533:H541" si="122">IF(C533=0, D533, (E533-D533)/D533)</f>
        <v>-0.16557767481854849</v>
      </c>
      <c r="I533" s="294"/>
    </row>
    <row r="534" spans="2:9" x14ac:dyDescent="0.25">
      <c r="B534" s="541">
        <v>42544</v>
      </c>
      <c r="C534" s="293">
        <v>6800</v>
      </c>
      <c r="D534" s="542">
        <v>17.856100000000001</v>
      </c>
      <c r="E534" s="294">
        <v>15.27</v>
      </c>
      <c r="F534" s="294">
        <f t="shared" si="120"/>
        <v>-17585.480000000014</v>
      </c>
      <c r="G534" s="294">
        <f t="shared" si="121"/>
        <v>121421.48000000001</v>
      </c>
      <c r="H534" s="296">
        <f t="shared" si="122"/>
        <v>-0.1448300580753917</v>
      </c>
      <c r="I534" s="294"/>
    </row>
    <row r="535" spans="2:9" x14ac:dyDescent="0.25">
      <c r="B535" s="541">
        <v>42545</v>
      </c>
      <c r="C535" s="293">
        <v>7678</v>
      </c>
      <c r="D535" s="542">
        <v>17.462</v>
      </c>
      <c r="E535" s="294">
        <v>14.41</v>
      </c>
      <c r="F535" s="294">
        <f t="shared" si="120"/>
        <v>-23433.255999999998</v>
      </c>
      <c r="G535" s="294">
        <f t="shared" si="121"/>
        <v>134073.236</v>
      </c>
      <c r="H535" s="296">
        <f t="shared" si="122"/>
        <v>-0.17477952124613444</v>
      </c>
      <c r="I535" s="294"/>
    </row>
    <row r="536" spans="2:9" x14ac:dyDescent="0.25">
      <c r="B536" s="541">
        <v>42545</v>
      </c>
      <c r="C536" s="293">
        <v>8013</v>
      </c>
      <c r="D536" s="542">
        <v>17.32</v>
      </c>
      <c r="E536" s="294">
        <v>14.68</v>
      </c>
      <c r="F536" s="294">
        <f t="shared" si="120"/>
        <v>-21154.320000000003</v>
      </c>
      <c r="G536" s="294">
        <f t="shared" si="121"/>
        <v>138785.16</v>
      </c>
      <c r="H536" s="296">
        <f t="shared" si="122"/>
        <v>-0.15242494226327949</v>
      </c>
      <c r="I536" s="294"/>
    </row>
    <row r="537" spans="2:9" x14ac:dyDescent="0.25">
      <c r="B537" s="541">
        <v>42548</v>
      </c>
      <c r="C537" s="293">
        <v>8978</v>
      </c>
      <c r="D537" s="542">
        <v>16.943300000000001</v>
      </c>
      <c r="E537" s="294">
        <v>13.66</v>
      </c>
      <c r="F537" s="294">
        <f t="shared" si="120"/>
        <v>-29477.467400000005</v>
      </c>
      <c r="G537" s="294">
        <f t="shared" si="121"/>
        <v>152116.9474</v>
      </c>
      <c r="H537" s="296">
        <f t="shared" si="122"/>
        <v>-0.19378161279089673</v>
      </c>
      <c r="I537" s="294"/>
    </row>
    <row r="538" spans="2:9" x14ac:dyDescent="0.25">
      <c r="B538" s="541">
        <v>42548</v>
      </c>
      <c r="C538" s="293">
        <v>9278</v>
      </c>
      <c r="D538" s="542">
        <v>16.834599999999998</v>
      </c>
      <c r="E538" s="294">
        <v>13.66</v>
      </c>
      <c r="F538" s="294">
        <f t="shared" si="120"/>
        <v>-29453.938799999982</v>
      </c>
      <c r="G538" s="294">
        <f t="shared" si="121"/>
        <v>156191.41879999998</v>
      </c>
      <c r="H538" s="295">
        <f t="shared" si="122"/>
        <v>-0.18857590913951019</v>
      </c>
      <c r="I538" s="294"/>
    </row>
    <row r="539" spans="2:9" x14ac:dyDescent="0.25">
      <c r="B539" s="541">
        <v>42549</v>
      </c>
      <c r="C539" s="293">
        <v>8178</v>
      </c>
      <c r="D539" s="542">
        <v>17.124400000000001</v>
      </c>
      <c r="E539" s="294">
        <v>14.78</v>
      </c>
      <c r="F539" s="294">
        <f t="shared" si="120"/>
        <v>-19172.503200000017</v>
      </c>
      <c r="G539" s="294">
        <f t="shared" si="121"/>
        <v>140043.3432</v>
      </c>
      <c r="H539" s="295">
        <f t="shared" si="122"/>
        <v>-0.13690406671182651</v>
      </c>
      <c r="I539" s="294">
        <v>17</v>
      </c>
    </row>
    <row r="540" spans="2:9" x14ac:dyDescent="0.25">
      <c r="B540" s="541">
        <v>42552</v>
      </c>
      <c r="C540" s="293">
        <v>7678</v>
      </c>
      <c r="D540" s="542">
        <v>17.2315</v>
      </c>
      <c r="E540" s="294">
        <v>15.48</v>
      </c>
      <c r="F540" s="294">
        <f t="shared" si="120"/>
        <v>-13448.017</v>
      </c>
      <c r="G540" s="294">
        <f t="shared" si="121"/>
        <v>132303.45699999999</v>
      </c>
      <c r="H540" s="295">
        <f t="shared" si="122"/>
        <v>-0.1016452427240809</v>
      </c>
      <c r="I540" s="294">
        <v>17</v>
      </c>
    </row>
    <row r="541" spans="2:9" x14ac:dyDescent="0.25">
      <c r="B541" s="541">
        <v>42552</v>
      </c>
      <c r="C541" s="293">
        <v>7300</v>
      </c>
      <c r="D541" s="542">
        <v>17.313400000000001</v>
      </c>
      <c r="E541" s="294">
        <v>15.65</v>
      </c>
      <c r="F541" s="294">
        <f t="shared" si="120"/>
        <v>-12142.820000000009</v>
      </c>
      <c r="G541" s="294">
        <f t="shared" si="121"/>
        <v>126387.82</v>
      </c>
      <c r="H541" s="295">
        <f t="shared" si="122"/>
        <v>-9.6075871868032903E-2</v>
      </c>
      <c r="I541" s="294"/>
    </row>
    <row r="542" spans="2:9" x14ac:dyDescent="0.25">
      <c r="B542" s="541">
        <v>42552</v>
      </c>
      <c r="C542" s="293">
        <v>6800</v>
      </c>
      <c r="D542" s="542">
        <v>17.446100000000001</v>
      </c>
      <c r="E542" s="294">
        <v>15.7</v>
      </c>
      <c r="F542" s="294">
        <f t="shared" ref="F542:F563" si="123">C542*(E542-D542)</f>
        <v>-11873.480000000014</v>
      </c>
      <c r="G542" s="294">
        <f t="shared" ref="G542:G563" si="124">IF(C542=0, 0,D542*C542)</f>
        <v>118633.48000000001</v>
      </c>
      <c r="H542" s="295">
        <f t="shared" ref="H542:H563" si="125">IF(C542=0, D542, (E542-D542)/D542)</f>
        <v>-0.10008540590733757</v>
      </c>
      <c r="I542" s="294"/>
    </row>
    <row r="543" spans="2:9" x14ac:dyDescent="0.25">
      <c r="B543" s="541">
        <v>42552</v>
      </c>
      <c r="C543" s="293">
        <v>6000</v>
      </c>
      <c r="D543" s="542">
        <v>17.668199999999999</v>
      </c>
      <c r="E543" s="294">
        <v>15.68</v>
      </c>
      <c r="F543" s="294">
        <f t="shared" si="123"/>
        <v>-11929.199999999995</v>
      </c>
      <c r="G543" s="294">
        <f t="shared" si="124"/>
        <v>106009.2</v>
      </c>
      <c r="H543" s="295">
        <f t="shared" si="125"/>
        <v>-0.11252985589929926</v>
      </c>
      <c r="I543" s="294"/>
    </row>
    <row r="544" spans="2:9" x14ac:dyDescent="0.25">
      <c r="B544" s="541">
        <v>42556</v>
      </c>
      <c r="C544" s="293">
        <v>8178</v>
      </c>
      <c r="D544" s="542">
        <v>16.978899999999999</v>
      </c>
      <c r="E544" s="294">
        <v>14.72</v>
      </c>
      <c r="F544" s="294">
        <f t="shared" si="123"/>
        <v>-18473.284199999991</v>
      </c>
      <c r="G544" s="294">
        <f t="shared" si="124"/>
        <v>138853.4442</v>
      </c>
      <c r="H544" s="295">
        <f t="shared" si="125"/>
        <v>-0.13304159869013887</v>
      </c>
      <c r="I544" s="294">
        <v>16.75</v>
      </c>
    </row>
    <row r="545" spans="2:9" x14ac:dyDescent="0.25">
      <c r="B545" s="541">
        <v>42556</v>
      </c>
      <c r="C545" s="293">
        <v>8678</v>
      </c>
      <c r="D545" s="542">
        <v>16.843</v>
      </c>
      <c r="E545" s="294">
        <v>14.72</v>
      </c>
      <c r="F545" s="294">
        <f t="shared" si="123"/>
        <v>-18423.393999999993</v>
      </c>
      <c r="G545" s="294">
        <f t="shared" si="124"/>
        <v>146163.554</v>
      </c>
      <c r="H545" s="295">
        <f t="shared" si="125"/>
        <v>-0.12604642878347083</v>
      </c>
      <c r="I545" s="294"/>
    </row>
    <row r="546" spans="2:9" x14ac:dyDescent="0.25">
      <c r="B546" s="541">
        <v>42557</v>
      </c>
      <c r="C546" s="293">
        <v>8178</v>
      </c>
      <c r="D546" s="542">
        <v>16.960599999999999</v>
      </c>
      <c r="E546" s="294">
        <v>14.84</v>
      </c>
      <c r="F546" s="294">
        <f t="shared" si="123"/>
        <v>-17342.266799999998</v>
      </c>
      <c r="G546" s="294">
        <f t="shared" si="124"/>
        <v>138703.7868</v>
      </c>
      <c r="H546" s="295">
        <f t="shared" si="125"/>
        <v>-0.12503095409360515</v>
      </c>
      <c r="I546" s="294">
        <v>16.75</v>
      </c>
    </row>
    <row r="547" spans="2:9" x14ac:dyDescent="0.25">
      <c r="B547" s="541">
        <v>42557</v>
      </c>
      <c r="C547" s="293">
        <v>8678</v>
      </c>
      <c r="D547" s="542">
        <v>16.835000000000001</v>
      </c>
      <c r="E547" s="294">
        <v>14.84</v>
      </c>
      <c r="F547" s="294">
        <f t="shared" si="123"/>
        <v>-17312.610000000008</v>
      </c>
      <c r="G547" s="294">
        <f t="shared" si="124"/>
        <v>146094.13</v>
      </c>
      <c r="H547" s="295">
        <f t="shared" si="125"/>
        <v>-0.11850311850311855</v>
      </c>
      <c r="I547" s="294"/>
    </row>
    <row r="548" spans="2:9" x14ac:dyDescent="0.25">
      <c r="B548" s="541">
        <v>42559</v>
      </c>
      <c r="C548" s="293">
        <v>8678</v>
      </c>
      <c r="D548" s="542">
        <v>16.835000000000001</v>
      </c>
      <c r="E548" s="294">
        <v>14.92</v>
      </c>
      <c r="F548" s="294">
        <f t="shared" si="123"/>
        <v>-16618.370000000006</v>
      </c>
      <c r="G548" s="294">
        <f t="shared" si="124"/>
        <v>146094.13</v>
      </c>
      <c r="H548" s="295">
        <f t="shared" si="125"/>
        <v>-0.1137511137511138</v>
      </c>
      <c r="I548" s="294"/>
    </row>
    <row r="549" spans="2:9" x14ac:dyDescent="0.25">
      <c r="B549" s="541">
        <v>42562</v>
      </c>
      <c r="C549" s="293">
        <v>8678</v>
      </c>
      <c r="D549" s="542">
        <v>16.835000000000001</v>
      </c>
      <c r="E549" s="294">
        <v>14.69</v>
      </c>
      <c r="F549" s="294">
        <f t="shared" si="123"/>
        <v>-18614.310000000012</v>
      </c>
      <c r="G549" s="294">
        <f t="shared" si="124"/>
        <v>146094.13</v>
      </c>
      <c r="H549" s="295">
        <f t="shared" si="125"/>
        <v>-0.12741312741312749</v>
      </c>
      <c r="I549" s="294"/>
    </row>
    <row r="550" spans="2:9" x14ac:dyDescent="0.25">
      <c r="B550" s="541">
        <v>42563</v>
      </c>
      <c r="C550" s="293">
        <v>8678</v>
      </c>
      <c r="D550" s="542">
        <v>16.835000000000001</v>
      </c>
      <c r="E550" s="294">
        <v>15.6</v>
      </c>
      <c r="F550" s="294">
        <f t="shared" si="123"/>
        <v>-10717.330000000011</v>
      </c>
      <c r="G550" s="294">
        <f t="shared" si="124"/>
        <v>146094.13</v>
      </c>
      <c r="H550" s="295">
        <f t="shared" si="125"/>
        <v>-7.3359073359073421E-2</v>
      </c>
      <c r="I550" s="294"/>
    </row>
    <row r="551" spans="2:9" x14ac:dyDescent="0.25">
      <c r="B551" s="541">
        <v>42564</v>
      </c>
      <c r="C551" s="293">
        <v>8738</v>
      </c>
      <c r="D551" s="542">
        <v>16.816099999999999</v>
      </c>
      <c r="E551" s="294">
        <v>15.29</v>
      </c>
      <c r="F551" s="294">
        <f t="shared" si="123"/>
        <v>-13335.061799999996</v>
      </c>
      <c r="G551" s="294">
        <f t="shared" si="124"/>
        <v>146939.08179999999</v>
      </c>
      <c r="H551" s="295">
        <f t="shared" si="125"/>
        <v>-9.0752314745987453E-2</v>
      </c>
      <c r="I551" s="294"/>
    </row>
    <row r="552" spans="2:9" x14ac:dyDescent="0.25">
      <c r="B552" s="541">
        <v>42566</v>
      </c>
      <c r="C552" s="293">
        <v>8738</v>
      </c>
      <c r="D552" s="542">
        <v>16.816099999999999</v>
      </c>
      <c r="E552" s="294">
        <v>15.21</v>
      </c>
      <c r="F552" s="294">
        <f t="shared" si="123"/>
        <v>-14034.101799999982</v>
      </c>
      <c r="G552" s="294">
        <f t="shared" si="124"/>
        <v>146939.08179999999</v>
      </c>
      <c r="H552" s="295">
        <f t="shared" si="125"/>
        <v>-9.5509660384988079E-2</v>
      </c>
      <c r="I552" s="294"/>
    </row>
    <row r="553" spans="2:9" x14ac:dyDescent="0.25">
      <c r="B553" s="541">
        <v>42570</v>
      </c>
      <c r="C553" s="293">
        <v>9138</v>
      </c>
      <c r="D553" s="542">
        <v>16.733499999999999</v>
      </c>
      <c r="E553" s="294">
        <v>14.75</v>
      </c>
      <c r="F553" s="294">
        <f t="shared" si="123"/>
        <v>-18125.222999999994</v>
      </c>
      <c r="G553" s="294">
        <f t="shared" si="124"/>
        <v>152910.723</v>
      </c>
      <c r="H553" s="295">
        <f t="shared" si="125"/>
        <v>-0.1185346759494427</v>
      </c>
      <c r="I553" s="294"/>
    </row>
    <row r="554" spans="2:9" x14ac:dyDescent="0.25">
      <c r="B554" s="541">
        <v>42571</v>
      </c>
      <c r="C554" s="314">
        <v>9138</v>
      </c>
      <c r="D554" s="543">
        <v>16.7227</v>
      </c>
      <c r="E554" s="294">
        <v>14.84</v>
      </c>
      <c r="F554" s="294">
        <f t="shared" si="123"/>
        <v>-17204.112599999997</v>
      </c>
      <c r="G554" s="294">
        <f t="shared" si="124"/>
        <v>152812.03260000001</v>
      </c>
      <c r="H554" s="295">
        <f t="shared" si="125"/>
        <v>-0.11258349429218965</v>
      </c>
      <c r="I554" s="294"/>
    </row>
    <row r="555" spans="2:9" x14ac:dyDescent="0.25">
      <c r="B555" s="541">
        <v>42572</v>
      </c>
      <c r="C555" s="293">
        <v>9138</v>
      </c>
      <c r="D555" s="542">
        <v>16.718900000000001</v>
      </c>
      <c r="E555" s="294">
        <v>14.42</v>
      </c>
      <c r="F555" s="294">
        <f t="shared" si="123"/>
        <v>-21007.348200000015</v>
      </c>
      <c r="G555" s="294">
        <f t="shared" si="124"/>
        <v>152777.3082</v>
      </c>
      <c r="H555" s="295">
        <f t="shared" si="125"/>
        <v>-0.13750306539305823</v>
      </c>
      <c r="I555" s="294"/>
    </row>
    <row r="556" spans="2:9" x14ac:dyDescent="0.25">
      <c r="B556" s="541">
        <v>42573</v>
      </c>
      <c r="C556" s="293">
        <v>9278</v>
      </c>
      <c r="D556" s="542">
        <v>16.679099999999998</v>
      </c>
      <c r="E556" s="294">
        <v>14.11</v>
      </c>
      <c r="F556" s="294">
        <f t="shared" si="123"/>
        <v>-23836.109799999987</v>
      </c>
      <c r="G556" s="294">
        <f t="shared" si="124"/>
        <v>154748.68979999999</v>
      </c>
      <c r="H556" s="295">
        <f t="shared" si="125"/>
        <v>-0.15403109280476759</v>
      </c>
      <c r="I556" s="294"/>
    </row>
    <row r="557" spans="2:9" x14ac:dyDescent="0.25">
      <c r="B557" s="541">
        <v>42576</v>
      </c>
      <c r="C557" s="293">
        <v>9478</v>
      </c>
      <c r="D557" s="542">
        <v>16.613099999999999</v>
      </c>
      <c r="E557" s="294">
        <v>13.58</v>
      </c>
      <c r="F557" s="294">
        <f t="shared" si="123"/>
        <v>-28747.721799999992</v>
      </c>
      <c r="G557" s="294">
        <f t="shared" si="124"/>
        <v>157458.96179999999</v>
      </c>
      <c r="H557" s="295">
        <f t="shared" si="125"/>
        <v>-0.18257278894366491</v>
      </c>
      <c r="I557" s="294"/>
    </row>
    <row r="558" spans="2:9" x14ac:dyDescent="0.25">
      <c r="B558" s="541">
        <v>42577</v>
      </c>
      <c r="C558" s="314">
        <v>9278</v>
      </c>
      <c r="D558" s="543">
        <v>16.674199999999999</v>
      </c>
      <c r="E558" s="294">
        <v>13.78</v>
      </c>
      <c r="F558" s="294">
        <f t="shared" si="123"/>
        <v>-26852.387599999998</v>
      </c>
      <c r="G558" s="294">
        <f t="shared" si="124"/>
        <v>154703.22759999998</v>
      </c>
      <c r="H558" s="295">
        <f t="shared" si="125"/>
        <v>-0.17357354475776948</v>
      </c>
      <c r="I558" s="294">
        <v>16.53</v>
      </c>
    </row>
    <row r="559" spans="2:9" x14ac:dyDescent="0.25">
      <c r="B559" s="541">
        <v>42578</v>
      </c>
      <c r="C559" s="314">
        <v>9478</v>
      </c>
      <c r="D559" s="543">
        <v>16.6004</v>
      </c>
      <c r="E559" s="294">
        <v>13.13</v>
      </c>
      <c r="F559" s="294">
        <f t="shared" si="123"/>
        <v>-32892.451199999996</v>
      </c>
      <c r="G559" s="294">
        <f t="shared" si="124"/>
        <v>157338.5912</v>
      </c>
      <c r="H559" s="295">
        <f t="shared" si="125"/>
        <v>-0.20905520348907253</v>
      </c>
      <c r="I559" s="294"/>
    </row>
    <row r="560" spans="2:9" x14ac:dyDescent="0.25">
      <c r="B560" s="541">
        <v>42580</v>
      </c>
      <c r="C560" s="293">
        <v>9478</v>
      </c>
      <c r="D560" s="542">
        <v>16.599</v>
      </c>
      <c r="E560" s="294">
        <v>13.64</v>
      </c>
      <c r="F560" s="294">
        <f t="shared" si="123"/>
        <v>-28045.401999999998</v>
      </c>
      <c r="G560" s="294">
        <f t="shared" si="124"/>
        <v>157325.32200000001</v>
      </c>
      <c r="H560" s="296">
        <f t="shared" si="125"/>
        <v>-0.17826375082836313</v>
      </c>
      <c r="I560" s="294"/>
    </row>
    <row r="561" spans="2:9" x14ac:dyDescent="0.25">
      <c r="B561" s="541">
        <v>42580</v>
      </c>
      <c r="C561" s="293">
        <v>9278</v>
      </c>
      <c r="D561" s="542">
        <v>16.664000000000001</v>
      </c>
      <c r="E561" s="294">
        <v>13.64</v>
      </c>
      <c r="F561" s="294">
        <f t="shared" si="123"/>
        <v>-28056.67200000001</v>
      </c>
      <c r="G561" s="294">
        <f t="shared" si="124"/>
        <v>154608.592</v>
      </c>
      <c r="H561" s="296">
        <f t="shared" si="125"/>
        <v>-0.18146903504560732</v>
      </c>
      <c r="I561" s="294">
        <v>16.53</v>
      </c>
    </row>
    <row r="562" spans="2:9" x14ac:dyDescent="0.25">
      <c r="B562" s="541">
        <v>42583</v>
      </c>
      <c r="C562" s="293">
        <v>9478</v>
      </c>
      <c r="D562" s="542">
        <v>16.5871</v>
      </c>
      <c r="E562" s="294">
        <v>12.92</v>
      </c>
      <c r="F562" s="294">
        <f t="shared" si="123"/>
        <v>-34756.773799999995</v>
      </c>
      <c r="G562" s="294">
        <f t="shared" si="124"/>
        <v>157212.5338</v>
      </c>
      <c r="H562" s="296">
        <f t="shared" si="125"/>
        <v>-0.22108144280796521</v>
      </c>
      <c r="I562" s="294"/>
    </row>
    <row r="563" spans="2:9" x14ac:dyDescent="0.25">
      <c r="B563" s="541">
        <v>42584</v>
      </c>
      <c r="C563" s="293">
        <v>9678</v>
      </c>
      <c r="D563" s="542">
        <v>16.5063</v>
      </c>
      <c r="E563" s="294">
        <v>12.9</v>
      </c>
      <c r="F563" s="294">
        <f t="shared" si="123"/>
        <v>-34901.771399999991</v>
      </c>
      <c r="G563" s="294">
        <f t="shared" si="124"/>
        <v>159747.97140000001</v>
      </c>
      <c r="H563" s="296">
        <f t="shared" si="125"/>
        <v>-0.21848021664455386</v>
      </c>
      <c r="I563" s="294"/>
    </row>
    <row r="564" spans="2:9" x14ac:dyDescent="0.25">
      <c r="B564" s="541">
        <v>42585</v>
      </c>
      <c r="C564" s="293">
        <v>10078</v>
      </c>
      <c r="D564" s="542">
        <v>16.5063</v>
      </c>
      <c r="E564" s="294">
        <v>12.9</v>
      </c>
      <c r="F564" s="294">
        <f t="shared" ref="F564:F579" si="126">C564*(E564-D564)</f>
        <v>-36344.291399999995</v>
      </c>
      <c r="G564" s="294">
        <f t="shared" ref="G564:G579" si="127">IF(C564=0, 0,D564*C564)</f>
        <v>166350.4914</v>
      </c>
      <c r="H564" s="296">
        <f t="shared" ref="H564:H579" si="128">IF(C564=0, D564, (E564-D564)/D564)</f>
        <v>-0.21848021664455386</v>
      </c>
      <c r="I564" s="294"/>
    </row>
    <row r="565" spans="2:9" x14ac:dyDescent="0.25">
      <c r="B565" s="541">
        <v>42586</v>
      </c>
      <c r="C565" s="293">
        <v>9678</v>
      </c>
      <c r="D565" s="542">
        <v>16.489799999999999</v>
      </c>
      <c r="E565" s="294">
        <v>13.41</v>
      </c>
      <c r="F565" s="294">
        <f t="shared" si="126"/>
        <v>-29806.304399999986</v>
      </c>
      <c r="G565" s="294">
        <f t="shared" si="127"/>
        <v>159588.28439999997</v>
      </c>
      <c r="H565" s="296">
        <f t="shared" si="128"/>
        <v>-0.1867700032747516</v>
      </c>
      <c r="I565" s="294"/>
    </row>
    <row r="566" spans="2:9" x14ac:dyDescent="0.25">
      <c r="B566" s="541">
        <v>42586</v>
      </c>
      <c r="C566" s="293">
        <v>9278</v>
      </c>
      <c r="D566" s="542">
        <v>16.609200000000001</v>
      </c>
      <c r="E566" s="294">
        <v>13.66</v>
      </c>
      <c r="F566" s="294">
        <f t="shared" si="126"/>
        <v>-27362.67760000001</v>
      </c>
      <c r="G566" s="294">
        <f t="shared" si="127"/>
        <v>154100.15760000001</v>
      </c>
      <c r="H566" s="296">
        <f t="shared" si="128"/>
        <v>-0.17756424150470829</v>
      </c>
      <c r="I566" s="294">
        <v>16.53</v>
      </c>
    </row>
    <row r="567" spans="2:9" x14ac:dyDescent="0.25">
      <c r="B567" s="541">
        <v>42586</v>
      </c>
      <c r="C567" s="293">
        <v>9138</v>
      </c>
      <c r="D567" s="542">
        <v>16.6511</v>
      </c>
      <c r="E567" s="294">
        <v>13.87</v>
      </c>
      <c r="F567" s="294">
        <f t="shared" si="126"/>
        <v>-25413.691800000004</v>
      </c>
      <c r="G567" s="294">
        <f t="shared" si="127"/>
        <v>152157.7518</v>
      </c>
      <c r="H567" s="295">
        <f t="shared" si="128"/>
        <v>-0.1670219985466426</v>
      </c>
      <c r="I567" s="294"/>
    </row>
    <row r="568" spans="2:9" x14ac:dyDescent="0.25">
      <c r="B568" s="541">
        <v>42593</v>
      </c>
      <c r="C568" s="293">
        <v>8678</v>
      </c>
      <c r="D568" s="542">
        <v>16.760300000000001</v>
      </c>
      <c r="E568" s="294">
        <v>14.61</v>
      </c>
      <c r="F568" s="294">
        <f t="shared" si="126"/>
        <v>-18660.303400000012</v>
      </c>
      <c r="G568" s="294">
        <f t="shared" si="127"/>
        <v>145445.88340000002</v>
      </c>
      <c r="H568" s="295">
        <f t="shared" si="128"/>
        <v>-0.12829722618330228</v>
      </c>
      <c r="I568" s="294"/>
    </row>
    <row r="569" spans="2:9" x14ac:dyDescent="0.25">
      <c r="B569" s="541">
        <v>42597</v>
      </c>
      <c r="C569" s="293">
        <v>8678</v>
      </c>
      <c r="D569" s="542">
        <v>16.7471</v>
      </c>
      <c r="E569" s="294">
        <v>14.9</v>
      </c>
      <c r="F569" s="294">
        <f t="shared" si="126"/>
        <v>-16029.133799999994</v>
      </c>
      <c r="G569" s="294">
        <f t="shared" si="127"/>
        <v>145331.33379999999</v>
      </c>
      <c r="H569" s="295">
        <f t="shared" si="128"/>
        <v>-0.11029372249523794</v>
      </c>
      <c r="I569" s="294"/>
    </row>
    <row r="570" spans="2:9" x14ac:dyDescent="0.25">
      <c r="B570" s="541">
        <v>42598</v>
      </c>
      <c r="C570" s="293">
        <v>8178</v>
      </c>
      <c r="D570" s="542">
        <v>16.8429</v>
      </c>
      <c r="E570" s="294">
        <v>15.17</v>
      </c>
      <c r="F570" s="294">
        <f t="shared" si="126"/>
        <v>-13680.976200000003</v>
      </c>
      <c r="G570" s="294">
        <f t="shared" si="127"/>
        <v>137741.23620000001</v>
      </c>
      <c r="H570" s="295">
        <f t="shared" si="128"/>
        <v>-9.9323750660515728E-2</v>
      </c>
      <c r="I570" s="294">
        <v>16.75</v>
      </c>
    </row>
    <row r="571" spans="2:9" x14ac:dyDescent="0.25">
      <c r="B571" s="541">
        <v>42599</v>
      </c>
      <c r="C571" s="293">
        <v>7178</v>
      </c>
      <c r="D571" s="542">
        <v>17.009899999999998</v>
      </c>
      <c r="E571" s="294">
        <v>15.7</v>
      </c>
      <c r="F571" s="294">
        <f t="shared" si="126"/>
        <v>-9402.4621999999927</v>
      </c>
      <c r="G571" s="294">
        <f t="shared" si="127"/>
        <v>122097.06219999999</v>
      </c>
      <c r="H571" s="295">
        <f t="shared" si="128"/>
        <v>-7.7008095285686515E-2</v>
      </c>
      <c r="I571" s="294"/>
    </row>
    <row r="572" spans="2:9" x14ac:dyDescent="0.25">
      <c r="B572" s="541">
        <v>42600</v>
      </c>
      <c r="C572" s="293">
        <v>5500</v>
      </c>
      <c r="D572" s="542">
        <v>17.185600000000001</v>
      </c>
      <c r="E572" s="294">
        <v>16.68</v>
      </c>
      <c r="F572" s="294">
        <f t="shared" si="126"/>
        <v>-2780.8000000000065</v>
      </c>
      <c r="G572" s="294">
        <f t="shared" si="127"/>
        <v>94520.8</v>
      </c>
      <c r="H572" s="295">
        <f t="shared" si="128"/>
        <v>-2.9419979517735846E-2</v>
      </c>
      <c r="I572" s="294"/>
    </row>
    <row r="573" spans="2:9" x14ac:dyDescent="0.25">
      <c r="B573" s="541">
        <v>42601</v>
      </c>
      <c r="C573" s="293">
        <v>5000</v>
      </c>
      <c r="D573" s="542">
        <v>17.222200000000001</v>
      </c>
      <c r="E573" s="294">
        <v>16.8</v>
      </c>
      <c r="F573" s="294">
        <f t="shared" si="126"/>
        <v>-2111.0000000000005</v>
      </c>
      <c r="G573" s="294">
        <f t="shared" si="127"/>
        <v>86111</v>
      </c>
      <c r="H573" s="295">
        <f t="shared" si="128"/>
        <v>-2.4514870341768188E-2</v>
      </c>
      <c r="I573" s="294"/>
    </row>
    <row r="574" spans="2:9" x14ac:dyDescent="0.25">
      <c r="B574" s="541">
        <v>42604</v>
      </c>
      <c r="C574" s="293">
        <v>6000</v>
      </c>
      <c r="D574" s="542">
        <v>16.9651</v>
      </c>
      <c r="E574" s="294">
        <v>15.64</v>
      </c>
      <c r="F574" s="294">
        <f t="shared" si="126"/>
        <v>-7950.599999999994</v>
      </c>
      <c r="G574" s="294">
        <f t="shared" si="127"/>
        <v>101790.59999999999</v>
      </c>
      <c r="H574" s="295">
        <f t="shared" si="128"/>
        <v>-7.8107408739117312E-2</v>
      </c>
      <c r="I574" s="294"/>
    </row>
    <row r="575" spans="2:9" x14ac:dyDescent="0.25">
      <c r="B575" s="541">
        <v>42604</v>
      </c>
      <c r="C575" s="293">
        <v>6500</v>
      </c>
      <c r="D575" s="542">
        <v>16.850899999999999</v>
      </c>
      <c r="E575" s="294">
        <v>15.64</v>
      </c>
      <c r="F575" s="294">
        <f t="shared" si="126"/>
        <v>-7870.8499999999922</v>
      </c>
      <c r="G575" s="294">
        <f t="shared" si="127"/>
        <v>109530.84999999999</v>
      </c>
      <c r="H575" s="295">
        <f t="shared" si="128"/>
        <v>-7.1859663282079822E-2</v>
      </c>
      <c r="I575" s="294"/>
    </row>
    <row r="576" spans="2:9" x14ac:dyDescent="0.25">
      <c r="B576" s="541">
        <v>42605</v>
      </c>
      <c r="C576" s="293">
        <v>6000</v>
      </c>
      <c r="D576" s="542">
        <v>16.923500000000001</v>
      </c>
      <c r="E576" s="294">
        <v>16.43</v>
      </c>
      <c r="F576" s="294">
        <f t="shared" si="126"/>
        <v>-2961.0000000000055</v>
      </c>
      <c r="G576" s="294">
        <f t="shared" si="127"/>
        <v>101541</v>
      </c>
      <c r="H576" s="295">
        <f t="shared" si="128"/>
        <v>-2.9160634620498178E-2</v>
      </c>
      <c r="I576" s="294"/>
    </row>
    <row r="577" spans="2:9" x14ac:dyDescent="0.25">
      <c r="B577" s="541">
        <v>42605</v>
      </c>
      <c r="C577" s="293">
        <v>5500</v>
      </c>
      <c r="D577" s="542">
        <v>16.9848</v>
      </c>
      <c r="E577" s="294">
        <v>16.43</v>
      </c>
      <c r="F577" s="294">
        <f t="shared" si="126"/>
        <v>-3051.400000000001</v>
      </c>
      <c r="G577" s="294">
        <f t="shared" si="127"/>
        <v>93416.4</v>
      </c>
      <c r="H577" s="295">
        <f t="shared" si="128"/>
        <v>-3.266450002355048E-2</v>
      </c>
      <c r="I577" s="294"/>
    </row>
    <row r="578" spans="2:9" x14ac:dyDescent="0.25">
      <c r="B578" s="541">
        <v>42605</v>
      </c>
      <c r="C578" s="293">
        <v>5000</v>
      </c>
      <c r="D578" s="542">
        <v>17.035299999999999</v>
      </c>
      <c r="E578" s="294">
        <v>16.43</v>
      </c>
      <c r="F578" s="294">
        <f t="shared" si="126"/>
        <v>-3026.4999999999986</v>
      </c>
      <c r="G578" s="294">
        <f t="shared" si="127"/>
        <v>85176.5</v>
      </c>
      <c r="H578" s="295">
        <f t="shared" si="128"/>
        <v>-3.5532100990296606E-2</v>
      </c>
      <c r="I578" s="294"/>
    </row>
    <row r="579" spans="2:9" x14ac:dyDescent="0.25">
      <c r="B579" s="541">
        <v>42606</v>
      </c>
      <c r="C579" s="293">
        <v>5178</v>
      </c>
      <c r="D579" s="542">
        <v>17.0017</v>
      </c>
      <c r="E579" s="294">
        <v>16.059999999999999</v>
      </c>
      <c r="F579" s="294">
        <f t="shared" si="126"/>
        <v>-4876.1226000000042</v>
      </c>
      <c r="G579" s="294">
        <f t="shared" si="127"/>
        <v>88034.802599999995</v>
      </c>
      <c r="H579" s="295">
        <f t="shared" si="128"/>
        <v>-5.5388578789179958E-2</v>
      </c>
      <c r="I579" s="294"/>
    </row>
    <row r="580" spans="2:9" x14ac:dyDescent="0.25">
      <c r="B580" s="541">
        <v>42607</v>
      </c>
      <c r="C580" s="293">
        <v>5178</v>
      </c>
      <c r="D580" s="542">
        <v>17.0017</v>
      </c>
      <c r="E580" s="294">
        <v>16.010000000000002</v>
      </c>
      <c r="F580" s="294">
        <f>C580*(E580-D580)</f>
        <v>-5135.0225999999902</v>
      </c>
      <c r="G580" s="294">
        <f>IF(C580=0, 0,D580*C580)</f>
        <v>88034.802599999995</v>
      </c>
      <c r="H580" s="295">
        <f>IF(C580=0, D580, (E580-D580)/D580)</f>
        <v>-5.8329461171529789E-2</v>
      </c>
      <c r="I580" s="294"/>
    </row>
    <row r="581" spans="2:9" x14ac:dyDescent="0.25">
      <c r="B581" s="541">
        <v>42608</v>
      </c>
      <c r="C581" s="293">
        <v>6178</v>
      </c>
      <c r="D581" s="542">
        <v>16.825800000000001</v>
      </c>
      <c r="E581" s="294">
        <v>15.95</v>
      </c>
      <c r="F581" s="294">
        <f>C581*(E581-D581)</f>
        <v>-5410.6924000000108</v>
      </c>
      <c r="G581" s="294">
        <f>IF(C581=0, 0,D581*C581)</f>
        <v>103949.79240000001</v>
      </c>
      <c r="H581" s="295">
        <f>IF(C581=0, D581, (E581-D581)/D581)</f>
        <v>-5.2051016890727435E-2</v>
      </c>
      <c r="I581" s="294"/>
    </row>
    <row r="582" spans="2:9" x14ac:dyDescent="0.25">
      <c r="B582" s="541">
        <v>42611</v>
      </c>
      <c r="C582" s="293">
        <v>6178</v>
      </c>
      <c r="D582" s="542">
        <v>16.825800000000001</v>
      </c>
      <c r="E582" s="294">
        <v>15.99</v>
      </c>
      <c r="F582" s="294">
        <f t="shared" ref="F582:F587" si="129">C582*(E582-D582)</f>
        <v>-5163.5724000000046</v>
      </c>
      <c r="G582" s="294">
        <f t="shared" ref="G582:G587" si="130">IF(C582=0, 0,D582*C582)</f>
        <v>103949.79240000001</v>
      </c>
      <c r="H582" s="295">
        <f t="shared" ref="H582:H587" si="131">IF(C582=0, D582, (E582-D582)/D582)</f>
        <v>-4.9673715365688452E-2</v>
      </c>
      <c r="I582" s="294"/>
    </row>
    <row r="583" spans="2:9" x14ac:dyDescent="0.25">
      <c r="B583" s="541">
        <v>42612</v>
      </c>
      <c r="C583" s="293">
        <v>6678</v>
      </c>
      <c r="D583" s="542">
        <v>16.739999999999998</v>
      </c>
      <c r="E583" s="294">
        <v>15.55</v>
      </c>
      <c r="F583" s="372">
        <f t="shared" si="129"/>
        <v>-7946.8199999999852</v>
      </c>
      <c r="G583" s="294">
        <f t="shared" si="130"/>
        <v>111789.71999999999</v>
      </c>
      <c r="H583" s="296">
        <f t="shared" si="131"/>
        <v>-7.1087216248506446E-2</v>
      </c>
      <c r="I583" s="313"/>
    </row>
    <row r="584" spans="2:9" x14ac:dyDescent="0.25">
      <c r="B584" s="541">
        <v>42612</v>
      </c>
      <c r="C584" s="293">
        <v>7178</v>
      </c>
      <c r="D584" s="542">
        <v>16.6571</v>
      </c>
      <c r="E584" s="294">
        <v>15.55</v>
      </c>
      <c r="F584" s="294">
        <f t="shared" si="129"/>
        <v>-7946.7637999999934</v>
      </c>
      <c r="G584" s="294">
        <f t="shared" si="130"/>
        <v>119564.66379999999</v>
      </c>
      <c r="H584" s="295">
        <f t="shared" si="131"/>
        <v>-6.6464150422342369E-2</v>
      </c>
      <c r="I584" s="294"/>
    </row>
    <row r="585" spans="2:9" x14ac:dyDescent="0.25">
      <c r="B585" s="541">
        <v>42613</v>
      </c>
      <c r="C585" s="293">
        <v>7678</v>
      </c>
      <c r="D585" s="542">
        <v>16.565200000000001</v>
      </c>
      <c r="E585" s="294">
        <v>15.02</v>
      </c>
      <c r="F585" s="294">
        <f t="shared" si="129"/>
        <v>-11864.04560000001</v>
      </c>
      <c r="G585" s="294">
        <f t="shared" si="130"/>
        <v>127187.60560000001</v>
      </c>
      <c r="H585" s="295">
        <f t="shared" si="131"/>
        <v>-9.3279887957887692E-2</v>
      </c>
      <c r="I585" s="294" t="s">
        <v>252</v>
      </c>
    </row>
    <row r="586" spans="2:9" x14ac:dyDescent="0.25">
      <c r="B586" s="541">
        <v>42613</v>
      </c>
      <c r="C586" s="293">
        <v>8178</v>
      </c>
      <c r="D586" s="542">
        <v>16.474399999999999</v>
      </c>
      <c r="E586" s="294">
        <v>15.02</v>
      </c>
      <c r="F586" s="294">
        <f t="shared" si="129"/>
        <v>-11894.083199999997</v>
      </c>
      <c r="G586" s="294">
        <f t="shared" si="130"/>
        <v>134727.64319999999</v>
      </c>
      <c r="H586" s="295">
        <f t="shared" si="131"/>
        <v>-8.8282426067110162E-2</v>
      </c>
      <c r="I586" s="294" t="s">
        <v>253</v>
      </c>
    </row>
    <row r="587" spans="2:9" x14ac:dyDescent="0.25">
      <c r="B587" s="541">
        <v>42615</v>
      </c>
      <c r="C587" s="293">
        <v>7678</v>
      </c>
      <c r="D587" s="542">
        <v>16.528099999999998</v>
      </c>
      <c r="E587" s="294">
        <v>15.49</v>
      </c>
      <c r="F587" s="294">
        <f t="shared" si="129"/>
        <v>-7970.5317999999861</v>
      </c>
      <c r="G587" s="294">
        <f t="shared" si="130"/>
        <v>126902.75179999998</v>
      </c>
      <c r="H587" s="295">
        <f t="shared" si="131"/>
        <v>-6.2808187268953986E-2</v>
      </c>
      <c r="I587" s="294">
        <v>16.350000000000001</v>
      </c>
    </row>
    <row r="588" spans="2:9" x14ac:dyDescent="0.25">
      <c r="B588" s="541">
        <v>42616</v>
      </c>
      <c r="C588" s="293">
        <v>7678</v>
      </c>
      <c r="D588" s="542">
        <v>16.528099999999998</v>
      </c>
      <c r="E588" s="294">
        <v>15.64</v>
      </c>
      <c r="F588" s="294">
        <f>C588*(E588-D588)</f>
        <v>-6818.8317999999836</v>
      </c>
      <c r="G588" s="294">
        <f>IF(C588=0, 0,D588*C588)</f>
        <v>126902.75179999998</v>
      </c>
      <c r="H588" s="295">
        <f>IF(C588=0, D588, (E588-D588)/D588)</f>
        <v>-5.3732733950060681E-2</v>
      </c>
      <c r="I588" s="294"/>
    </row>
    <row r="589" spans="2:9" x14ac:dyDescent="0.25">
      <c r="B589" s="541">
        <v>42621</v>
      </c>
      <c r="C589" s="293">
        <v>7178</v>
      </c>
      <c r="D589" s="542">
        <v>16.545400000000001</v>
      </c>
      <c r="E589" s="294">
        <v>16.739999999999998</v>
      </c>
      <c r="F589" s="294">
        <f>C589*(E589-D589)</f>
        <v>1396.8387999999832</v>
      </c>
      <c r="G589" s="294">
        <f>IF(C589=0, 0,D589*C589)</f>
        <v>118762.8812</v>
      </c>
      <c r="H589" s="295">
        <f>IF(C589=0, D589, (E589-D589)/D589)</f>
        <v>1.1761577235968768E-2</v>
      </c>
      <c r="I589" s="294"/>
    </row>
    <row r="590" spans="2:9" x14ac:dyDescent="0.25">
      <c r="B590" s="541">
        <v>42621</v>
      </c>
      <c r="C590" s="314">
        <v>6678</v>
      </c>
      <c r="D590" s="543">
        <v>16.532299999999999</v>
      </c>
      <c r="E590" s="294">
        <v>16.739999999999998</v>
      </c>
      <c r="F590" s="294">
        <f>C590*(E590-D590)</f>
        <v>1387.0205999999941</v>
      </c>
      <c r="G590" s="294">
        <f>IF(C590=0, 0,D590*C590)</f>
        <v>110402.6994</v>
      </c>
      <c r="H590" s="295">
        <f>IF(C590=0, D590, (E590-D590)/D590)</f>
        <v>1.256328520532528E-2</v>
      </c>
      <c r="I590" s="294"/>
    </row>
    <row r="591" spans="2:9" x14ac:dyDescent="0.25">
      <c r="B591" s="541">
        <v>42621</v>
      </c>
      <c r="C591" s="293">
        <v>6458</v>
      </c>
      <c r="D591" s="542">
        <v>16.524263999999999</v>
      </c>
      <c r="E591" s="294">
        <v>16.739999999999998</v>
      </c>
      <c r="F591" s="294">
        <f>C591*(E591-D591)</f>
        <v>1393.2230879999981</v>
      </c>
      <c r="G591" s="294">
        <f>IF(C591=0, 0,D591*C591)</f>
        <v>106713.69691199998</v>
      </c>
      <c r="H591" s="295">
        <f>IF(C591=0, D591, (E591-D591)/D591)</f>
        <v>1.3055710075801242E-2</v>
      </c>
      <c r="I591" s="294"/>
    </row>
    <row r="592" spans="2:9" x14ac:dyDescent="0.25">
      <c r="B592" s="541">
        <v>42622</v>
      </c>
      <c r="C592" s="293">
        <v>7178</v>
      </c>
      <c r="D592" s="542">
        <v>16.477945999999999</v>
      </c>
      <c r="E592" s="294">
        <v>15.67</v>
      </c>
      <c r="F592" s="294">
        <f>C592*(E592-D592)</f>
        <v>-5799.4363879999955</v>
      </c>
      <c r="G592" s="294">
        <f>IF(C592=0, 0,D592*C592)</f>
        <v>118278.696388</v>
      </c>
      <c r="H592" s="295">
        <f>IF(C592=0, D592, (E592-D592)/D592)</f>
        <v>-4.9031960658203359E-2</v>
      </c>
      <c r="I592" s="294"/>
    </row>
    <row r="593" spans="2:9" x14ac:dyDescent="0.25">
      <c r="B593" s="541">
        <v>42622</v>
      </c>
      <c r="C593" s="293">
        <v>7678</v>
      </c>
      <c r="D593" s="542">
        <v>16.430541999999999</v>
      </c>
      <c r="E593" s="294">
        <v>15.67</v>
      </c>
      <c r="F593" s="294">
        <f t="shared" ref="F593:F599" si="132">C593*(E593-D593)</f>
        <v>-5839.4414759999936</v>
      </c>
      <c r="G593" s="294">
        <f t="shared" ref="G593:G599" si="133">IF(C593=0, 0,D593*C593)</f>
        <v>126153.70147599999</v>
      </c>
      <c r="H593" s="295">
        <f t="shared" ref="H593:H599" si="134">IF(C593=0, D593, (E593-D593)/D593)</f>
        <v>-4.6288308687564853E-2</v>
      </c>
      <c r="I593" s="294">
        <v>16.350000000000001</v>
      </c>
    </row>
    <row r="594" spans="2:9" x14ac:dyDescent="0.25">
      <c r="B594" s="541">
        <v>42625</v>
      </c>
      <c r="C594" s="314">
        <v>7678</v>
      </c>
      <c r="D594" s="543">
        <v>16.412330000000001</v>
      </c>
      <c r="E594" s="294">
        <v>15.47</v>
      </c>
      <c r="F594" s="294">
        <f t="shared" si="132"/>
        <v>-7235.2097400000011</v>
      </c>
      <c r="G594" s="294">
        <f t="shared" si="133"/>
        <v>126013.86974000001</v>
      </c>
      <c r="H594" s="295">
        <f t="shared" si="134"/>
        <v>-5.7415979327737135E-2</v>
      </c>
      <c r="I594" s="294"/>
    </row>
    <row r="595" spans="2:9" x14ac:dyDescent="0.25">
      <c r="B595" s="541">
        <v>42625</v>
      </c>
      <c r="C595" s="314">
        <v>7678</v>
      </c>
      <c r="D595" s="543">
        <v>16.355817999999999</v>
      </c>
      <c r="E595" s="294">
        <v>15.47</v>
      </c>
      <c r="F595" s="294">
        <f t="shared" si="132"/>
        <v>-6801.3106039999893</v>
      </c>
      <c r="G595" s="294">
        <f t="shared" si="133"/>
        <v>125579.970604</v>
      </c>
      <c r="H595" s="295">
        <f t="shared" si="134"/>
        <v>-5.4159198885680847E-2</v>
      </c>
      <c r="I595" s="294" t="s">
        <v>267</v>
      </c>
    </row>
    <row r="596" spans="2:9" x14ac:dyDescent="0.25">
      <c r="B596" s="541">
        <v>42626</v>
      </c>
      <c r="C596" s="293">
        <v>8278</v>
      </c>
      <c r="D596" s="542">
        <v>16.25066</v>
      </c>
      <c r="E596" s="294">
        <v>14.34</v>
      </c>
      <c r="F596" s="294">
        <f t="shared" si="132"/>
        <v>-15816.44348</v>
      </c>
      <c r="G596" s="294">
        <f t="shared" si="133"/>
        <v>134522.96348000001</v>
      </c>
      <c r="H596" s="296">
        <f t="shared" si="134"/>
        <v>-0.11757430159759666</v>
      </c>
      <c r="I596" s="294"/>
    </row>
    <row r="597" spans="2:9" x14ac:dyDescent="0.25">
      <c r="B597" s="541">
        <v>42626</v>
      </c>
      <c r="C597" s="293">
        <v>8678</v>
      </c>
      <c r="D597" s="542">
        <v>16.18149</v>
      </c>
      <c r="E597" s="294">
        <v>14.34</v>
      </c>
      <c r="F597" s="294">
        <f t="shared" si="132"/>
        <v>-15980.450220000002</v>
      </c>
      <c r="G597" s="294">
        <f t="shared" si="133"/>
        <v>140422.97021999999</v>
      </c>
      <c r="H597" s="296">
        <f t="shared" si="134"/>
        <v>-0.11380225183218605</v>
      </c>
      <c r="I597" s="294"/>
    </row>
    <row r="598" spans="2:9" x14ac:dyDescent="0.25">
      <c r="B598" s="541">
        <v>42626</v>
      </c>
      <c r="C598" s="293">
        <v>8978</v>
      </c>
      <c r="D598" s="542">
        <v>16.124635000000001</v>
      </c>
      <c r="E598" s="294">
        <v>14.34</v>
      </c>
      <c r="F598" s="294">
        <f t="shared" si="132"/>
        <v>-16022.453030000013</v>
      </c>
      <c r="G598" s="294">
        <f t="shared" si="133"/>
        <v>144766.97303000002</v>
      </c>
      <c r="H598" s="296">
        <f t="shared" si="134"/>
        <v>-0.11067754401882594</v>
      </c>
      <c r="I598" s="294"/>
    </row>
    <row r="599" spans="2:9" x14ac:dyDescent="0.25">
      <c r="B599" s="541">
        <v>42626</v>
      </c>
      <c r="C599" s="293">
        <v>9278</v>
      </c>
      <c r="D599" s="542">
        <v>16.064019999999999</v>
      </c>
      <c r="E599" s="294">
        <v>14.34</v>
      </c>
      <c r="F599" s="294">
        <f t="shared" si="132"/>
        <v>-15995.457559999995</v>
      </c>
      <c r="G599" s="294">
        <f t="shared" si="133"/>
        <v>149041.97756</v>
      </c>
      <c r="H599" s="296">
        <f t="shared" si="134"/>
        <v>-0.10732182853357998</v>
      </c>
      <c r="I599" s="294" t="s">
        <v>268</v>
      </c>
    </row>
    <row r="600" spans="2:9" x14ac:dyDescent="0.25">
      <c r="B600" s="541">
        <v>42627</v>
      </c>
      <c r="C600" s="293">
        <v>9478</v>
      </c>
      <c r="D600" s="542">
        <v>16.020790999999999</v>
      </c>
      <c r="E600" s="294">
        <v>14.01</v>
      </c>
      <c r="F600" s="294">
        <f t="shared" ref="F600:F607" si="135">C600*(E600-D600)</f>
        <v>-19058.277097999995</v>
      </c>
      <c r="G600" s="294">
        <f t="shared" ref="G600:G607" si="136">IF(C600=0, 0,D600*C600)</f>
        <v>151845.05709799999</v>
      </c>
      <c r="H600" s="296">
        <f t="shared" ref="H600:H607" si="137">IF(C600=0, D600, (E600-D600)/D600)</f>
        <v>-0.1255113433537707</v>
      </c>
      <c r="I600" s="294"/>
    </row>
    <row r="601" spans="2:9" x14ac:dyDescent="0.25">
      <c r="B601" s="541">
        <v>42628</v>
      </c>
      <c r="C601" s="293">
        <v>9478</v>
      </c>
      <c r="D601" s="542">
        <v>16.015726999999998</v>
      </c>
      <c r="E601" s="294">
        <v>14.26</v>
      </c>
      <c r="F601" s="294">
        <f t="shared" si="135"/>
        <v>-16640.780505999985</v>
      </c>
      <c r="G601" s="294">
        <f t="shared" si="136"/>
        <v>151797.06050599998</v>
      </c>
      <c r="H601" s="296">
        <f t="shared" si="137"/>
        <v>-0.1096251827968845</v>
      </c>
      <c r="I601" s="294"/>
    </row>
    <row r="602" spans="2:9" x14ac:dyDescent="0.25">
      <c r="B602" s="541">
        <v>42629</v>
      </c>
      <c r="C602" s="293">
        <v>9478</v>
      </c>
      <c r="D602" s="542">
        <v>16.015726999999998</v>
      </c>
      <c r="E602" s="294">
        <v>14.24</v>
      </c>
      <c r="F602" s="294">
        <f t="shared" si="135"/>
        <v>-16830.340505999982</v>
      </c>
      <c r="G602" s="294">
        <f t="shared" si="136"/>
        <v>151797.06050599998</v>
      </c>
      <c r="H602" s="296">
        <f t="shared" si="137"/>
        <v>-0.1108739553315312</v>
      </c>
      <c r="I602" s="294"/>
    </row>
    <row r="603" spans="2:9" x14ac:dyDescent="0.25">
      <c r="B603" s="541">
        <v>42632</v>
      </c>
      <c r="C603" s="293">
        <v>9678</v>
      </c>
      <c r="D603" s="542">
        <v>15.975311</v>
      </c>
      <c r="E603" s="294">
        <v>14.09</v>
      </c>
      <c r="F603" s="294">
        <f t="shared" si="135"/>
        <v>-18246.039857999996</v>
      </c>
      <c r="G603" s="294">
        <f t="shared" si="136"/>
        <v>154609.05985799999</v>
      </c>
      <c r="H603" s="295">
        <f t="shared" si="137"/>
        <v>-0.11801404054043141</v>
      </c>
      <c r="I603" s="294"/>
    </row>
    <row r="604" spans="2:9" x14ac:dyDescent="0.25">
      <c r="B604" s="541">
        <v>42633</v>
      </c>
      <c r="C604" s="293">
        <v>9878</v>
      </c>
      <c r="D604" s="542">
        <v>15.937544000000001</v>
      </c>
      <c r="E604" s="294">
        <v>13.87</v>
      </c>
      <c r="F604" s="294">
        <f t="shared" si="135"/>
        <v>-20423.199632000014</v>
      </c>
      <c r="G604" s="294">
        <f t="shared" si="136"/>
        <v>157431.05963200002</v>
      </c>
      <c r="H604" s="295">
        <f t="shared" si="137"/>
        <v>-0.12972789282966068</v>
      </c>
      <c r="I604" s="294"/>
    </row>
    <row r="605" spans="2:9" x14ac:dyDescent="0.25">
      <c r="B605" s="541">
        <v>42633</v>
      </c>
      <c r="C605" s="293">
        <v>10000</v>
      </c>
      <c r="D605" s="542">
        <v>15.915126000000001</v>
      </c>
      <c r="E605" s="294">
        <v>13.87</v>
      </c>
      <c r="F605" s="294">
        <f t="shared" si="135"/>
        <v>-20451.260000000017</v>
      </c>
      <c r="G605" s="294">
        <f t="shared" si="136"/>
        <v>159151.26</v>
      </c>
      <c r="H605" s="295">
        <f t="shared" si="137"/>
        <v>-0.12850203008132022</v>
      </c>
      <c r="I605" s="294"/>
    </row>
    <row r="606" spans="2:9" x14ac:dyDescent="0.25">
      <c r="B606" s="541">
        <v>42634</v>
      </c>
      <c r="C606" s="293">
        <v>9678</v>
      </c>
      <c r="D606" s="542">
        <v>15.969538999999999</v>
      </c>
      <c r="E606" s="294">
        <v>14.65</v>
      </c>
      <c r="F606" s="294">
        <f t="shared" si="135"/>
        <v>-12770.498441999989</v>
      </c>
      <c r="G606" s="294">
        <f t="shared" si="136"/>
        <v>154553.19844199999</v>
      </c>
      <c r="H606" s="295">
        <f t="shared" si="137"/>
        <v>-8.2628496664806608E-2</v>
      </c>
      <c r="I606" s="294"/>
    </row>
    <row r="607" spans="2:9" x14ac:dyDescent="0.25">
      <c r="B607" s="541">
        <v>42634</v>
      </c>
      <c r="C607" s="293">
        <v>9278</v>
      </c>
      <c r="D607" s="542">
        <v>16.026872999999998</v>
      </c>
      <c r="E607" s="294">
        <v>14.65</v>
      </c>
      <c r="F607" s="294">
        <f t="shared" si="135"/>
        <v>-12774.627693999981</v>
      </c>
      <c r="G607" s="294">
        <f t="shared" si="136"/>
        <v>148697.32769399998</v>
      </c>
      <c r="H607" s="295">
        <f t="shared" si="137"/>
        <v>-8.5910270830747718E-2</v>
      </c>
      <c r="I607" s="294">
        <v>16</v>
      </c>
    </row>
    <row r="608" spans="2:9" x14ac:dyDescent="0.25">
      <c r="B608" s="541">
        <v>42635</v>
      </c>
      <c r="C608" s="293">
        <v>9278</v>
      </c>
      <c r="D608" s="542">
        <v>16.026872999999998</v>
      </c>
      <c r="E608" s="294">
        <v>14.87</v>
      </c>
      <c r="F608" s="294">
        <f t="shared" ref="F608:F619" si="138">C608*(E608-D608)</f>
        <v>-10733.467693999992</v>
      </c>
      <c r="G608" s="294">
        <f t="shared" ref="G608:G619" si="139">IF(C608=0, 0,D608*C608)</f>
        <v>148697.32769399998</v>
      </c>
      <c r="H608" s="295">
        <f t="shared" ref="H608:H619" si="140">IF(C608=0, D608, (E608-D608)/D608)</f>
        <v>-7.2183326092369937E-2</v>
      </c>
      <c r="I608" s="294"/>
    </row>
    <row r="609" spans="2:9" x14ac:dyDescent="0.25">
      <c r="B609" s="541">
        <v>42636</v>
      </c>
      <c r="C609" s="293">
        <v>9478</v>
      </c>
      <c r="D609" s="542">
        <v>15.992122</v>
      </c>
      <c r="E609" s="294">
        <v>14.49</v>
      </c>
      <c r="F609" s="294">
        <f t="shared" si="138"/>
        <v>-14237.112315999999</v>
      </c>
      <c r="G609" s="294">
        <f t="shared" si="139"/>
        <v>151573.33231600001</v>
      </c>
      <c r="H609" s="295">
        <f t="shared" si="140"/>
        <v>-9.39288732289561E-2</v>
      </c>
      <c r="I609" s="294"/>
    </row>
    <row r="610" spans="2:9" x14ac:dyDescent="0.25">
      <c r="B610" s="541">
        <v>42639</v>
      </c>
      <c r="C610" s="293">
        <v>9278</v>
      </c>
      <c r="D610" s="542">
        <v>16.019549999999999</v>
      </c>
      <c r="E610" s="294">
        <v>14.41</v>
      </c>
      <c r="F610" s="294">
        <f t="shared" si="138"/>
        <v>-14933.404899999989</v>
      </c>
      <c r="G610" s="294">
        <f t="shared" si="139"/>
        <v>148629.38489999998</v>
      </c>
      <c r="H610" s="295">
        <f t="shared" si="140"/>
        <v>-0.10047410819904422</v>
      </c>
      <c r="I610" s="294">
        <v>16</v>
      </c>
    </row>
    <row r="611" spans="2:9" x14ac:dyDescent="0.25">
      <c r="B611" s="541">
        <v>42639</v>
      </c>
      <c r="C611" s="293">
        <v>9478</v>
      </c>
      <c r="D611" s="542">
        <v>15.987468</v>
      </c>
      <c r="E611" s="294">
        <v>14.41</v>
      </c>
      <c r="F611" s="294">
        <f t="shared" si="138"/>
        <v>-14951.241703999996</v>
      </c>
      <c r="G611" s="294">
        <f t="shared" si="139"/>
        <v>151529.221704</v>
      </c>
      <c r="H611" s="295">
        <f t="shared" si="140"/>
        <v>-9.8669032519721048E-2</v>
      </c>
      <c r="I611" s="294"/>
    </row>
    <row r="612" spans="2:9" x14ac:dyDescent="0.25">
      <c r="B612" s="541">
        <v>42639</v>
      </c>
      <c r="C612" s="293">
        <v>9678</v>
      </c>
      <c r="D612" s="542">
        <v>15.954266000000001</v>
      </c>
      <c r="E612" s="294">
        <v>14.41</v>
      </c>
      <c r="F612" s="294">
        <f t="shared" si="138"/>
        <v>-14945.406348000004</v>
      </c>
      <c r="G612" s="294">
        <f t="shared" si="139"/>
        <v>154405.386348</v>
      </c>
      <c r="H612" s="295">
        <f t="shared" si="140"/>
        <v>-9.6793296538994669E-2</v>
      </c>
      <c r="I612" s="294"/>
    </row>
    <row r="613" spans="2:9" x14ac:dyDescent="0.25">
      <c r="B613" s="541">
        <v>42640</v>
      </c>
      <c r="C613" s="293">
        <v>10000</v>
      </c>
      <c r="D613" s="542">
        <v>15.890373</v>
      </c>
      <c r="E613" s="294">
        <v>14.06</v>
      </c>
      <c r="F613" s="294">
        <f t="shared" si="138"/>
        <v>-18303.73</v>
      </c>
      <c r="G613" s="294">
        <f t="shared" si="139"/>
        <v>158903.73000000001</v>
      </c>
      <c r="H613" s="295">
        <f t="shared" si="140"/>
        <v>-0.11518754153851517</v>
      </c>
      <c r="I613" s="294"/>
    </row>
    <row r="614" spans="2:9" x14ac:dyDescent="0.25">
      <c r="B614" s="541">
        <v>42641</v>
      </c>
      <c r="C614" s="293">
        <v>9278</v>
      </c>
      <c r="D614" s="542">
        <v>15.968</v>
      </c>
      <c r="E614" s="294">
        <v>15.18</v>
      </c>
      <c r="F614" s="294">
        <f t="shared" si="138"/>
        <v>-7311.0640000000021</v>
      </c>
      <c r="G614" s="294">
        <f t="shared" si="139"/>
        <v>148151.10399999999</v>
      </c>
      <c r="H614" s="295">
        <f t="shared" si="140"/>
        <v>-4.9348697394789594E-2</v>
      </c>
      <c r="I614" s="294" t="s">
        <v>279</v>
      </c>
    </row>
    <row r="615" spans="2:9" x14ac:dyDescent="0.25">
      <c r="B615" s="541">
        <v>42641</v>
      </c>
      <c r="C615" s="293">
        <v>8978</v>
      </c>
      <c r="D615" s="542">
        <v>15.991466000000001</v>
      </c>
      <c r="E615" s="294">
        <v>15.18</v>
      </c>
      <c r="F615" s="294">
        <f t="shared" si="138"/>
        <v>-7285.3417480000098</v>
      </c>
      <c r="G615" s="294">
        <f t="shared" si="139"/>
        <v>143571.38174800001</v>
      </c>
      <c r="H615" s="295">
        <f t="shared" si="140"/>
        <v>-5.0743690415875634E-2</v>
      </c>
      <c r="I615" s="294"/>
    </row>
    <row r="616" spans="2:9" x14ac:dyDescent="0.25">
      <c r="B616" s="541">
        <v>42642</v>
      </c>
      <c r="C616" s="293">
        <v>8678</v>
      </c>
      <c r="D616" s="542">
        <v>16.016100000000002</v>
      </c>
      <c r="E616" s="294">
        <v>15.9</v>
      </c>
      <c r="F616" s="294">
        <f t="shared" si="138"/>
        <v>-1007.5158000000105</v>
      </c>
      <c r="G616" s="294">
        <f t="shared" si="139"/>
        <v>138987.71580000001</v>
      </c>
      <c r="H616" s="295">
        <f t="shared" si="140"/>
        <v>-7.2489557382884214E-3</v>
      </c>
      <c r="I616" s="294"/>
    </row>
    <row r="617" spans="2:9" x14ac:dyDescent="0.25">
      <c r="B617" s="541">
        <v>42642</v>
      </c>
      <c r="C617" s="293">
        <v>7978</v>
      </c>
      <c r="D617" s="542">
        <v>16.036825</v>
      </c>
      <c r="E617" s="294">
        <v>15.9</v>
      </c>
      <c r="F617" s="294">
        <f t="shared" si="138"/>
        <v>-1091.5898499999998</v>
      </c>
      <c r="G617" s="294">
        <f t="shared" si="139"/>
        <v>127941.78985</v>
      </c>
      <c r="H617" s="295">
        <f t="shared" si="140"/>
        <v>-8.5319257396648009E-3</v>
      </c>
      <c r="I617" s="294"/>
    </row>
    <row r="618" spans="2:9" x14ac:dyDescent="0.25">
      <c r="B618" s="541">
        <v>42642</v>
      </c>
      <c r="C618" s="293">
        <v>7764</v>
      </c>
      <c r="D618" s="542">
        <v>16.038399999999999</v>
      </c>
      <c r="E618" s="294">
        <v>15.9</v>
      </c>
      <c r="F618" s="294">
        <f t="shared" si="138"/>
        <v>-1074.5375999999919</v>
      </c>
      <c r="G618" s="294">
        <f t="shared" si="139"/>
        <v>124522.1376</v>
      </c>
      <c r="H618" s="295">
        <f t="shared" si="140"/>
        <v>-8.6292897047086353E-3</v>
      </c>
      <c r="I618" s="294"/>
    </row>
    <row r="619" spans="2:9" x14ac:dyDescent="0.25">
      <c r="B619" s="541">
        <v>42642</v>
      </c>
      <c r="C619" s="293">
        <v>8178</v>
      </c>
      <c r="D619" s="542">
        <v>16.019235999999999</v>
      </c>
      <c r="E619" s="294">
        <v>15.9</v>
      </c>
      <c r="F619" s="294">
        <f t="shared" si="138"/>
        <v>-975.11200799999187</v>
      </c>
      <c r="G619" s="294">
        <f t="shared" si="139"/>
        <v>131005.31200799999</v>
      </c>
      <c r="H619" s="295">
        <f t="shared" si="140"/>
        <v>-7.4433012910228059E-3</v>
      </c>
      <c r="I619" s="294" t="s">
        <v>280</v>
      </c>
    </row>
    <row r="620" spans="2:9" x14ac:dyDescent="0.25">
      <c r="B620" s="541">
        <v>42643</v>
      </c>
      <c r="C620" s="293">
        <v>8178</v>
      </c>
      <c r="D620" s="542">
        <v>16.019235999999999</v>
      </c>
      <c r="E620" s="294">
        <v>15.81</v>
      </c>
      <c r="F620" s="294">
        <f>C620*(E620-D620)</f>
        <v>-1711.1320079999907</v>
      </c>
      <c r="G620" s="294">
        <f>IF(C620=0, 0,D620*C620)</f>
        <v>131005.31200799999</v>
      </c>
      <c r="H620" s="295">
        <f>IF(C620=0, D620, (E620-D620)/D620)</f>
        <v>-1.3061546755413234E-2</v>
      </c>
      <c r="I620" s="294"/>
    </row>
    <row r="621" spans="2:9" x14ac:dyDescent="0.25">
      <c r="B621" s="541">
        <v>42646</v>
      </c>
      <c r="C621" s="293">
        <v>8178</v>
      </c>
      <c r="D621" s="542">
        <v>16.019235999999999</v>
      </c>
      <c r="E621" s="294">
        <v>15.98</v>
      </c>
      <c r="F621" s="294">
        <f t="shared" ref="F621:F630" si="141">C621*(E621-D621)</f>
        <v>-320.8720079999913</v>
      </c>
      <c r="G621" s="294">
        <f t="shared" ref="G621:G630" si="142">IF(C621=0, 0,D621*C621)</f>
        <v>131005.31200799999</v>
      </c>
      <c r="H621" s="295">
        <f t="shared" ref="H621:H630" si="143">IF(C621=0, D621, (E621-D621)/D621)</f>
        <v>-2.4493053226757469E-3</v>
      </c>
      <c r="I621" s="294"/>
    </row>
    <row r="622" spans="2:9" x14ac:dyDescent="0.25">
      <c r="B622" s="541">
        <v>42647</v>
      </c>
      <c r="C622" s="293">
        <v>8678</v>
      </c>
      <c r="D622" s="542">
        <v>16.010061</v>
      </c>
      <c r="E622" s="294">
        <v>15.63</v>
      </c>
      <c r="F622" s="294">
        <f t="shared" si="141"/>
        <v>-3298.169357999996</v>
      </c>
      <c r="G622" s="294">
        <f t="shared" si="142"/>
        <v>138935.309358</v>
      </c>
      <c r="H622" s="295">
        <f t="shared" si="143"/>
        <v>-2.3738885192255015E-2</v>
      </c>
      <c r="I622" s="294"/>
    </row>
    <row r="623" spans="2:9" x14ac:dyDescent="0.25">
      <c r="B623" s="541">
        <v>42647</v>
      </c>
      <c r="C623" s="293">
        <v>9178</v>
      </c>
      <c r="D623" s="542">
        <v>15.988811</v>
      </c>
      <c r="E623" s="294">
        <v>15.63</v>
      </c>
      <c r="F623" s="294">
        <f t="shared" si="141"/>
        <v>-3293.1673579999938</v>
      </c>
      <c r="G623" s="294">
        <f t="shared" si="142"/>
        <v>146745.30735799999</v>
      </c>
      <c r="H623" s="295">
        <f t="shared" si="143"/>
        <v>-2.2441381038277287E-2</v>
      </c>
      <c r="I623" s="294"/>
    </row>
    <row r="624" spans="2:9" x14ac:dyDescent="0.25">
      <c r="B624" s="541">
        <v>42648</v>
      </c>
      <c r="C624" s="293">
        <v>8178</v>
      </c>
      <c r="D624" s="542">
        <v>15.977725</v>
      </c>
      <c r="E624" s="294">
        <v>16.12</v>
      </c>
      <c r="F624" s="294">
        <f t="shared" si="141"/>
        <v>1163.524950000012</v>
      </c>
      <c r="G624" s="294">
        <f t="shared" si="142"/>
        <v>130665.83504999999</v>
      </c>
      <c r="H624" s="295">
        <f t="shared" si="143"/>
        <v>8.904584351026288E-3</v>
      </c>
      <c r="I624" s="294">
        <v>15.75</v>
      </c>
    </row>
    <row r="625" spans="2:9" x14ac:dyDescent="0.25">
      <c r="B625" s="541">
        <v>42648</v>
      </c>
      <c r="C625" s="314">
        <v>7678</v>
      </c>
      <c r="D625" s="543">
        <v>15.951529000000001</v>
      </c>
      <c r="E625" s="294">
        <v>16.12</v>
      </c>
      <c r="F625" s="294">
        <f t="shared" si="141"/>
        <v>1293.5203380000021</v>
      </c>
      <c r="G625" s="294">
        <f t="shared" si="142"/>
        <v>122475.839662</v>
      </c>
      <c r="H625" s="295">
        <f t="shared" si="143"/>
        <v>1.0561432700275958E-2</v>
      </c>
      <c r="I625" s="294" t="s">
        <v>284</v>
      </c>
    </row>
    <row r="626" spans="2:9" x14ac:dyDescent="0.25">
      <c r="B626" s="541">
        <v>42649</v>
      </c>
      <c r="C626" s="293">
        <v>8678</v>
      </c>
      <c r="D626" s="542">
        <v>15.941579000000001</v>
      </c>
      <c r="E626" s="294">
        <v>16.079999999999998</v>
      </c>
      <c r="F626" s="294">
        <f t="shared" si="141"/>
        <v>1201.2174379999781</v>
      </c>
      <c r="G626" s="294">
        <f t="shared" si="142"/>
        <v>138341.022562</v>
      </c>
      <c r="H626" s="295">
        <f t="shared" si="143"/>
        <v>8.683016908174369E-3</v>
      </c>
      <c r="I626" s="294"/>
    </row>
    <row r="627" spans="2:9" x14ac:dyDescent="0.25">
      <c r="B627" s="541">
        <v>42650</v>
      </c>
      <c r="C627" s="293">
        <v>8978</v>
      </c>
      <c r="D627" s="542">
        <v>15.935176999999999</v>
      </c>
      <c r="E627" s="294">
        <v>15.56</v>
      </c>
      <c r="F627" s="294">
        <f t="shared" si="141"/>
        <v>-3368.3391059999908</v>
      </c>
      <c r="G627" s="294">
        <f t="shared" si="142"/>
        <v>143066.01910599999</v>
      </c>
      <c r="H627" s="295">
        <f t="shared" si="143"/>
        <v>-2.354394933925108E-2</v>
      </c>
      <c r="I627" s="294"/>
    </row>
    <row r="628" spans="2:9" x14ac:dyDescent="0.25">
      <c r="B628" s="541">
        <v>42650</v>
      </c>
      <c r="C628" s="293">
        <v>9278</v>
      </c>
      <c r="D628" s="542">
        <v>15.923692000000001</v>
      </c>
      <c r="E628" s="294">
        <v>15.56</v>
      </c>
      <c r="F628" s="294">
        <f t="shared" si="141"/>
        <v>-3374.3343760000034</v>
      </c>
      <c r="G628" s="294">
        <f t="shared" si="142"/>
        <v>147740.01437600001</v>
      </c>
      <c r="H628" s="295">
        <f t="shared" si="143"/>
        <v>-2.2839678134945106E-2</v>
      </c>
      <c r="I628" s="294">
        <v>15.8</v>
      </c>
    </row>
    <row r="629" spans="2:9" x14ac:dyDescent="0.25">
      <c r="B629" s="541">
        <v>42653</v>
      </c>
      <c r="C629" s="314">
        <v>9678</v>
      </c>
      <c r="D629" s="543">
        <v>15.9153</v>
      </c>
      <c r="E629" s="294">
        <v>15.72</v>
      </c>
      <c r="F629" s="294">
        <f t="shared" si="141"/>
        <v>-1890.1133999999961</v>
      </c>
      <c r="G629" s="294">
        <f t="shared" si="142"/>
        <v>154028.27340000001</v>
      </c>
      <c r="H629" s="295">
        <f t="shared" si="143"/>
        <v>-1.2271210721758281E-2</v>
      </c>
      <c r="I629" s="294"/>
    </row>
    <row r="630" spans="2:9" x14ac:dyDescent="0.25">
      <c r="B630" s="541">
        <v>42661</v>
      </c>
      <c r="C630" s="314">
        <v>10000</v>
      </c>
      <c r="D630" s="543">
        <v>15.901258</v>
      </c>
      <c r="E630" s="294">
        <v>14.2</v>
      </c>
      <c r="F630" s="294">
        <f t="shared" si="141"/>
        <v>-17012.580000000009</v>
      </c>
      <c r="G630" s="294">
        <f t="shared" si="142"/>
        <v>159012.58000000002</v>
      </c>
      <c r="H630" s="295">
        <f t="shared" si="143"/>
        <v>-0.10698889358313669</v>
      </c>
      <c r="I630" s="294"/>
    </row>
    <row r="631" spans="2:9" x14ac:dyDescent="0.25">
      <c r="B631" s="541">
        <v>42663</v>
      </c>
      <c r="C631" s="293">
        <v>10000</v>
      </c>
      <c r="D631" s="542">
        <v>15.901258</v>
      </c>
      <c r="E631" s="294">
        <v>14.7</v>
      </c>
      <c r="F631" s="294">
        <f>C631*(E631-D631)</f>
        <v>-12012.580000000011</v>
      </c>
      <c r="G631" s="294">
        <f>IF(C631=0, 0,D631*C631)</f>
        <v>159012.58000000002</v>
      </c>
      <c r="H631" s="296">
        <f>IF(C631=0, D631, (E631-D631)/D631)</f>
        <v>-7.5544840540289399E-2</v>
      </c>
      <c r="I631" s="294"/>
    </row>
    <row r="632" spans="2:9" x14ac:dyDescent="0.25">
      <c r="B632" s="541">
        <v>42668</v>
      </c>
      <c r="C632" s="293">
        <v>11000</v>
      </c>
      <c r="D632" s="542">
        <v>15.74728</v>
      </c>
      <c r="E632" s="294">
        <v>14.18</v>
      </c>
      <c r="F632" s="294">
        <f>C632*(E632-D632)</f>
        <v>-17240.080000000002</v>
      </c>
      <c r="G632" s="294">
        <f>IF(C632=0, 0,D632*C632)</f>
        <v>173220.08</v>
      </c>
      <c r="H632" s="296">
        <f>IF(C632=0, D632, (E632-D632)/D632)</f>
        <v>-9.9527029429844413E-2</v>
      </c>
      <c r="I632" s="294"/>
    </row>
    <row r="633" spans="2:9" x14ac:dyDescent="0.25">
      <c r="B633" s="541">
        <v>42670</v>
      </c>
      <c r="C633" s="293">
        <v>11500</v>
      </c>
      <c r="D633" s="542">
        <v>15.679137000000001</v>
      </c>
      <c r="E633" s="294">
        <v>13.95</v>
      </c>
      <c r="F633" s="294">
        <f>C633*(E633-D633)</f>
        <v>-19885.075500000017</v>
      </c>
      <c r="G633" s="294">
        <f>IF(C633=0, 0,D633*C633)</f>
        <v>180310.07550000001</v>
      </c>
      <c r="H633" s="296">
        <f>IF(C633=0, D633, (E633-D633)/D633)</f>
        <v>-0.11028266415428357</v>
      </c>
      <c r="I633" s="294"/>
    </row>
    <row r="634" spans="2:9" x14ac:dyDescent="0.25">
      <c r="B634" s="541">
        <v>42670</v>
      </c>
      <c r="C634" s="293">
        <v>12000</v>
      </c>
      <c r="D634" s="542">
        <v>15.6113</v>
      </c>
      <c r="E634" s="294">
        <v>13.95</v>
      </c>
      <c r="F634" s="294">
        <f t="shared" ref="F634:F641" si="144">C634*(E634-D634)</f>
        <v>-19935.600000000009</v>
      </c>
      <c r="G634" s="294">
        <f t="shared" ref="G634:G641" si="145">IF(C634=0, 0,D634*C634)</f>
        <v>187335.6</v>
      </c>
      <c r="H634" s="296">
        <f t="shared" ref="H634:H641" si="146">IF(C634=0, D634, (E634-D634)/D634)</f>
        <v>-0.10641650599245422</v>
      </c>
      <c r="I634" s="294"/>
    </row>
    <row r="635" spans="2:9" x14ac:dyDescent="0.25">
      <c r="B635" s="541">
        <v>42670</v>
      </c>
      <c r="C635" s="293">
        <v>12500</v>
      </c>
      <c r="D635" s="542">
        <v>15.542006000000001</v>
      </c>
      <c r="E635" s="294">
        <v>13.95</v>
      </c>
      <c r="F635" s="294">
        <f t="shared" si="144"/>
        <v>-19900.075000000015</v>
      </c>
      <c r="G635" s="294">
        <f t="shared" si="145"/>
        <v>194275.07500000001</v>
      </c>
      <c r="H635" s="296">
        <f t="shared" si="146"/>
        <v>-0.10243246592492637</v>
      </c>
      <c r="I635" s="294"/>
    </row>
    <row r="636" spans="2:9" x14ac:dyDescent="0.25">
      <c r="B636" s="541">
        <v>42671</v>
      </c>
      <c r="C636" s="293">
        <v>12500</v>
      </c>
      <c r="D636" s="542">
        <v>15.536431</v>
      </c>
      <c r="E636" s="294">
        <v>13.72</v>
      </c>
      <c r="F636" s="294">
        <f t="shared" si="144"/>
        <v>-22705.387499999997</v>
      </c>
      <c r="G636" s="294">
        <f t="shared" si="145"/>
        <v>194205.38750000001</v>
      </c>
      <c r="H636" s="296">
        <f t="shared" si="146"/>
        <v>-0.11691430290521676</v>
      </c>
      <c r="I636" s="294"/>
    </row>
    <row r="637" spans="2:9" x14ac:dyDescent="0.25">
      <c r="B637" s="541">
        <v>42674</v>
      </c>
      <c r="C637" s="293">
        <v>12500</v>
      </c>
      <c r="D637" s="542">
        <v>15.5313</v>
      </c>
      <c r="E637" s="294">
        <v>13.18</v>
      </c>
      <c r="F637" s="294">
        <f t="shared" si="144"/>
        <v>-29391.250000000004</v>
      </c>
      <c r="G637" s="294">
        <f t="shared" si="145"/>
        <v>194141.25</v>
      </c>
      <c r="H637" s="296">
        <f t="shared" si="146"/>
        <v>-0.15139106192012261</v>
      </c>
      <c r="I637" s="294"/>
    </row>
    <row r="638" spans="2:9" x14ac:dyDescent="0.25">
      <c r="B638" s="541">
        <v>42676</v>
      </c>
      <c r="C638" s="293">
        <v>12500</v>
      </c>
      <c r="D638" s="542">
        <v>15.528746</v>
      </c>
      <c r="E638" s="294">
        <v>12.78</v>
      </c>
      <c r="F638" s="294">
        <f t="shared" si="144"/>
        <v>-34359.325000000004</v>
      </c>
      <c r="G638" s="294">
        <f t="shared" si="145"/>
        <v>194109.32500000001</v>
      </c>
      <c r="H638" s="295">
        <f t="shared" si="146"/>
        <v>-0.17701017197396368</v>
      </c>
      <c r="I638" s="294"/>
    </row>
    <row r="639" spans="2:9" x14ac:dyDescent="0.25">
      <c r="B639" s="541">
        <v>42677</v>
      </c>
      <c r="C639" s="293">
        <v>10000</v>
      </c>
      <c r="D639" s="542">
        <v>15.813000000000001</v>
      </c>
      <c r="E639" s="294">
        <v>14.15</v>
      </c>
      <c r="F639" s="294">
        <f t="shared" si="144"/>
        <v>-16630.000000000004</v>
      </c>
      <c r="G639" s="294">
        <f t="shared" si="145"/>
        <v>158130</v>
      </c>
      <c r="H639" s="295">
        <f t="shared" si="146"/>
        <v>-0.10516663504711314</v>
      </c>
      <c r="I639" s="294"/>
    </row>
    <row r="640" spans="2:9" x14ac:dyDescent="0.25">
      <c r="B640" s="541">
        <v>42678</v>
      </c>
      <c r="C640" s="293">
        <v>11000</v>
      </c>
      <c r="D640" s="542">
        <v>15.62</v>
      </c>
      <c r="E640" s="294">
        <v>13.69</v>
      </c>
      <c r="F640" s="294">
        <f t="shared" si="144"/>
        <v>-21229.999999999996</v>
      </c>
      <c r="G640" s="294">
        <f t="shared" si="145"/>
        <v>171820</v>
      </c>
      <c r="H640" s="295">
        <f t="shared" si="146"/>
        <v>-0.12355953905249678</v>
      </c>
      <c r="I640" s="294"/>
    </row>
    <row r="641" spans="2:10" x14ac:dyDescent="0.25">
      <c r="B641" s="541">
        <v>42701</v>
      </c>
      <c r="C641" s="293">
        <v>7678</v>
      </c>
      <c r="D641" s="542">
        <v>15.484220000000001</v>
      </c>
      <c r="E641" s="294">
        <v>16.28</v>
      </c>
      <c r="F641" s="294">
        <f t="shared" si="144"/>
        <v>6109.9988400000047</v>
      </c>
      <c r="G641" s="294">
        <f t="shared" si="145"/>
        <v>118887.84116000001</v>
      </c>
      <c r="H641" s="295">
        <f t="shared" si="146"/>
        <v>5.1392966516879801E-2</v>
      </c>
      <c r="I641" s="294" t="s">
        <v>295</v>
      </c>
    </row>
    <row r="642" spans="2:10" x14ac:dyDescent="0.25">
      <c r="B642" s="541">
        <v>42702</v>
      </c>
      <c r="C642" s="293">
        <v>8178</v>
      </c>
      <c r="D642" s="542">
        <v>15.519399999999999</v>
      </c>
      <c r="E642" s="294">
        <v>15.62</v>
      </c>
      <c r="F642" s="294">
        <f t="shared" ref="F642:F659" si="147">C642*(E642-D642)</f>
        <v>822.70680000000016</v>
      </c>
      <c r="G642" s="294">
        <f t="shared" ref="G642:G659" si="148">IF(C642=0, 0,D642*C642)</f>
        <v>126917.6532</v>
      </c>
      <c r="H642" s="295">
        <f t="shared" ref="H642:H659" si="149">IF(C642=0, D642, (E642-D642)/D642)</f>
        <v>6.4822093637640649E-3</v>
      </c>
      <c r="I642" s="294" t="s">
        <v>299</v>
      </c>
    </row>
    <row r="643" spans="2:10" x14ac:dyDescent="0.25">
      <c r="B643" s="541">
        <v>42702</v>
      </c>
      <c r="C643" s="293">
        <v>8678</v>
      </c>
      <c r="D643" s="542">
        <v>15.5304</v>
      </c>
      <c r="E643" s="294">
        <v>15.54</v>
      </c>
      <c r="F643" s="294">
        <f t="shared" si="147"/>
        <v>83.308799999990825</v>
      </c>
      <c r="G643" s="294">
        <f t="shared" si="148"/>
        <v>134772.8112</v>
      </c>
      <c r="H643" s="295">
        <f t="shared" si="149"/>
        <v>6.1814248184199655E-4</v>
      </c>
      <c r="I643" s="294"/>
    </row>
    <row r="644" spans="2:10" x14ac:dyDescent="0.25">
      <c r="B644" s="541">
        <v>42703</v>
      </c>
      <c r="C644" s="293">
        <v>8978</v>
      </c>
      <c r="D644" s="542">
        <v>15.5053</v>
      </c>
      <c r="E644" s="294">
        <v>14.95</v>
      </c>
      <c r="F644" s="294">
        <f t="shared" si="147"/>
        <v>-4985.4834000000074</v>
      </c>
      <c r="G644" s="294">
        <f t="shared" si="148"/>
        <v>139206.5834</v>
      </c>
      <c r="H644" s="295">
        <f t="shared" si="149"/>
        <v>-3.5813560524465882E-2</v>
      </c>
      <c r="I644" s="294"/>
    </row>
    <row r="645" spans="2:10" x14ac:dyDescent="0.25">
      <c r="B645" s="541">
        <v>42704</v>
      </c>
      <c r="C645" s="293">
        <v>5178</v>
      </c>
      <c r="D645" s="542">
        <v>14.3947</v>
      </c>
      <c r="E645" s="294">
        <v>18.059999999999999</v>
      </c>
      <c r="F645" s="294">
        <f t="shared" si="147"/>
        <v>18978.923399999992</v>
      </c>
      <c r="G645" s="294">
        <f t="shared" si="148"/>
        <v>74535.756600000008</v>
      </c>
      <c r="H645" s="295">
        <f t="shared" si="149"/>
        <v>0.25462843963403187</v>
      </c>
      <c r="I645" s="294"/>
    </row>
    <row r="646" spans="2:10" x14ac:dyDescent="0.25">
      <c r="B646" s="541">
        <v>42705</v>
      </c>
      <c r="C646" s="293">
        <v>4678</v>
      </c>
      <c r="D646" s="542">
        <v>13.905799999999999</v>
      </c>
      <c r="E646" s="294">
        <v>17.89</v>
      </c>
      <c r="F646" s="294">
        <f t="shared" si="147"/>
        <v>18638.087600000006</v>
      </c>
      <c r="G646" s="294">
        <f t="shared" si="148"/>
        <v>65051.332399999999</v>
      </c>
      <c r="H646" s="295">
        <f t="shared" si="149"/>
        <v>0.28651354111234173</v>
      </c>
      <c r="I646" s="294"/>
    </row>
    <row r="647" spans="2:10" x14ac:dyDescent="0.25">
      <c r="B647" s="541">
        <v>42705</v>
      </c>
      <c r="C647" s="293">
        <v>5000</v>
      </c>
      <c r="D647" s="542">
        <v>14.1645</v>
      </c>
      <c r="E647" s="294">
        <v>17.89</v>
      </c>
      <c r="F647" s="294">
        <f t="shared" si="147"/>
        <v>18627.5</v>
      </c>
      <c r="G647" s="294">
        <f t="shared" si="148"/>
        <v>70822.5</v>
      </c>
      <c r="H647" s="295">
        <f t="shared" si="149"/>
        <v>0.2630166966712556</v>
      </c>
      <c r="I647" s="294"/>
    </row>
    <row r="648" spans="2:10" x14ac:dyDescent="0.25">
      <c r="B648" s="541">
        <v>42708</v>
      </c>
      <c r="C648" s="293">
        <v>5000</v>
      </c>
      <c r="D648" s="542">
        <v>14.1645</v>
      </c>
      <c r="E648" s="294">
        <v>18.2</v>
      </c>
      <c r="F648" s="294">
        <f t="shared" si="147"/>
        <v>20177.499999999996</v>
      </c>
      <c r="G648" s="294">
        <f t="shared" si="148"/>
        <v>70822.5</v>
      </c>
      <c r="H648" s="295">
        <f t="shared" si="149"/>
        <v>0.28490239683716323</v>
      </c>
      <c r="I648" s="294"/>
    </row>
    <row r="649" spans="2:10" x14ac:dyDescent="0.25">
      <c r="B649" s="541">
        <v>42711</v>
      </c>
      <c r="C649" s="293">
        <v>5000</v>
      </c>
      <c r="D649" s="542">
        <v>14.143514</v>
      </c>
      <c r="E649" s="294">
        <v>18.420000000000002</v>
      </c>
      <c r="F649" s="294">
        <f t="shared" si="147"/>
        <v>21382.430000000011</v>
      </c>
      <c r="G649" s="294">
        <f t="shared" si="148"/>
        <v>70717.569999999992</v>
      </c>
      <c r="H649" s="295">
        <f t="shared" si="149"/>
        <v>0.3023637548631834</v>
      </c>
      <c r="I649" s="294"/>
    </row>
    <row r="650" spans="2:10" x14ac:dyDescent="0.25">
      <c r="B650" s="541">
        <v>42713</v>
      </c>
      <c r="C650" s="293">
        <v>5000</v>
      </c>
      <c r="D650" s="542">
        <v>14.127554</v>
      </c>
      <c r="E650" s="294">
        <v>18.25</v>
      </c>
      <c r="F650" s="294">
        <f t="shared" si="147"/>
        <v>20612.23</v>
      </c>
      <c r="G650" s="294">
        <f t="shared" si="148"/>
        <v>70637.77</v>
      </c>
      <c r="H650" s="295">
        <f t="shared" si="149"/>
        <v>0.29180182216964096</v>
      </c>
      <c r="I650" s="294"/>
    </row>
    <row r="651" spans="2:10" x14ac:dyDescent="0.25">
      <c r="B651" s="541">
        <v>42716</v>
      </c>
      <c r="C651" s="293">
        <v>5000</v>
      </c>
      <c r="D651" s="542">
        <v>14.0276</v>
      </c>
      <c r="E651" s="294">
        <v>18.489999999999998</v>
      </c>
      <c r="F651" s="294">
        <f t="shared" si="147"/>
        <v>22311.999999999993</v>
      </c>
      <c r="G651" s="294">
        <f t="shared" si="148"/>
        <v>70138</v>
      </c>
      <c r="H651" s="295">
        <f t="shared" si="149"/>
        <v>0.3181157147338104</v>
      </c>
      <c r="I651" s="294" t="s">
        <v>184</v>
      </c>
    </row>
    <row r="652" spans="2:10" x14ac:dyDescent="0.25">
      <c r="B652" s="541">
        <v>42718</v>
      </c>
      <c r="C652" s="293">
        <v>5000</v>
      </c>
      <c r="D652" s="542">
        <v>14.025399999999999</v>
      </c>
      <c r="E652" s="294">
        <v>18.2</v>
      </c>
      <c r="F652" s="294">
        <f t="shared" si="147"/>
        <v>20873</v>
      </c>
      <c r="G652" s="294">
        <f t="shared" si="148"/>
        <v>70127</v>
      </c>
      <c r="H652" s="295">
        <f t="shared" si="149"/>
        <v>0.29764569994438661</v>
      </c>
      <c r="I652" s="294">
        <v>13.8</v>
      </c>
    </row>
    <row r="653" spans="2:10" x14ac:dyDescent="0.25">
      <c r="B653" s="541">
        <v>42726</v>
      </c>
      <c r="C653" s="293">
        <v>5000</v>
      </c>
      <c r="D653" s="542">
        <v>14.025399999999999</v>
      </c>
      <c r="E653" s="294">
        <v>18.04</v>
      </c>
      <c r="F653" s="294">
        <f t="shared" si="147"/>
        <v>20073</v>
      </c>
      <c r="G653" s="294">
        <f t="shared" si="148"/>
        <v>70127</v>
      </c>
      <c r="H653" s="295">
        <f t="shared" si="149"/>
        <v>0.28623782565916123</v>
      </c>
      <c r="I653" s="294"/>
    </row>
    <row r="654" spans="2:10" x14ac:dyDescent="0.25">
      <c r="B654" s="541">
        <v>42733</v>
      </c>
      <c r="C654" s="293">
        <v>6000</v>
      </c>
      <c r="D654" s="542">
        <v>14.627558000000001</v>
      </c>
      <c r="E654" s="294">
        <v>17.57</v>
      </c>
      <c r="F654" s="372">
        <f t="shared" si="147"/>
        <v>17654.651999999998</v>
      </c>
      <c r="G654" s="294">
        <f t="shared" si="148"/>
        <v>87765.347999999998</v>
      </c>
      <c r="H654" s="296">
        <f t="shared" si="149"/>
        <v>0.20115743174629694</v>
      </c>
      <c r="I654" s="294"/>
      <c r="J654" s="3"/>
    </row>
    <row r="655" spans="2:10" x14ac:dyDescent="0.25">
      <c r="B655" s="541">
        <v>42734</v>
      </c>
      <c r="C655" s="293">
        <v>6000</v>
      </c>
      <c r="D655" s="542">
        <v>14.562623</v>
      </c>
      <c r="E655" s="294">
        <v>17.309999999999999</v>
      </c>
      <c r="F655" s="372">
        <f t="shared" si="147"/>
        <v>16484.261999999992</v>
      </c>
      <c r="G655" s="294">
        <f t="shared" si="148"/>
        <v>87375.737999999998</v>
      </c>
      <c r="H655" s="296">
        <f t="shared" si="149"/>
        <v>0.18865948806063293</v>
      </c>
      <c r="I655" s="294"/>
    </row>
    <row r="656" spans="2:10" x14ac:dyDescent="0.25">
      <c r="B656" s="541">
        <v>42739</v>
      </c>
      <c r="C656" s="293">
        <v>5500</v>
      </c>
      <c r="D656" s="542">
        <v>14.242898</v>
      </c>
      <c r="E656" s="294">
        <v>18.05</v>
      </c>
      <c r="F656" s="372">
        <f t="shared" si="147"/>
        <v>20939.061000000002</v>
      </c>
      <c r="G656" s="294">
        <f t="shared" si="148"/>
        <v>78335.938999999998</v>
      </c>
      <c r="H656" s="296">
        <f t="shared" si="149"/>
        <v>0.26729827033796072</v>
      </c>
      <c r="I656" s="294"/>
    </row>
    <row r="657" spans="1:9" x14ac:dyDescent="0.25">
      <c r="B657" s="541">
        <v>42741</v>
      </c>
      <c r="C657" s="293">
        <v>6000</v>
      </c>
      <c r="D657" s="542">
        <v>14.54599</v>
      </c>
      <c r="E657" s="294">
        <v>17.98</v>
      </c>
      <c r="F657" s="372">
        <f t="shared" si="147"/>
        <v>20604.060000000005</v>
      </c>
      <c r="G657" s="294">
        <f t="shared" si="148"/>
        <v>87275.94</v>
      </c>
      <c r="H657" s="296">
        <f t="shared" si="149"/>
        <v>0.23607949682352322</v>
      </c>
      <c r="I657" s="294"/>
    </row>
    <row r="658" spans="1:9" x14ac:dyDescent="0.25">
      <c r="B658" s="541">
        <v>42748</v>
      </c>
      <c r="C658" s="293">
        <v>6000</v>
      </c>
      <c r="D658" s="542">
        <v>14.527687999999999</v>
      </c>
      <c r="E658" s="294">
        <v>17.46</v>
      </c>
      <c r="F658" s="372">
        <f t="shared" si="147"/>
        <v>17593.872000000007</v>
      </c>
      <c r="G658" s="294">
        <f t="shared" si="148"/>
        <v>87166.127999999997</v>
      </c>
      <c r="H658" s="296">
        <f t="shared" si="149"/>
        <v>0.20184299112150547</v>
      </c>
      <c r="I658" s="294"/>
    </row>
    <row r="659" spans="1:9" x14ac:dyDescent="0.25">
      <c r="A659" s="181" t="s">
        <v>322</v>
      </c>
      <c r="B659" s="541">
        <v>42754</v>
      </c>
      <c r="C659" s="293">
        <v>6000</v>
      </c>
      <c r="D659" s="542">
        <v>14.527687999999999</v>
      </c>
      <c r="E659" s="294">
        <v>17.27</v>
      </c>
      <c r="F659" s="372">
        <f t="shared" si="147"/>
        <v>16453.871999999999</v>
      </c>
      <c r="G659" s="294">
        <f t="shared" si="148"/>
        <v>87166.127999999997</v>
      </c>
      <c r="H659" s="296">
        <f t="shared" si="149"/>
        <v>0.1887645164185795</v>
      </c>
      <c r="I659" s="294"/>
    </row>
    <row r="660" spans="1:9" x14ac:dyDescent="0.25">
      <c r="A660" t="s">
        <v>322</v>
      </c>
      <c r="B660" s="541">
        <v>42760</v>
      </c>
      <c r="C660" s="293">
        <v>6000</v>
      </c>
      <c r="D660" s="542">
        <v>14.527687999999999</v>
      </c>
      <c r="E660" s="294">
        <v>17.75</v>
      </c>
      <c r="F660" s="372">
        <f t="shared" ref="F660:F674" si="150">C660*(E660-D660)</f>
        <v>19333.872000000003</v>
      </c>
      <c r="G660" s="294">
        <f t="shared" ref="G660:G674" si="151">IF(C660=0, 0,D660*C660)</f>
        <v>87166.127999999997</v>
      </c>
      <c r="H660" s="296">
        <f t="shared" ref="H660:H674" si="152">IF(C660=0, D660, (E660-D660)/D660)</f>
        <v>0.22180487356281334</v>
      </c>
      <c r="I660" s="294"/>
    </row>
    <row r="661" spans="1:9" x14ac:dyDescent="0.25">
      <c r="A661" t="s">
        <v>354</v>
      </c>
      <c r="B661" s="541">
        <v>42761</v>
      </c>
      <c r="C661" s="293">
        <v>6000</v>
      </c>
      <c r="D661" s="542">
        <v>14.50817</v>
      </c>
      <c r="E661" s="294">
        <v>17.75</v>
      </c>
      <c r="F661" s="372">
        <f t="shared" si="150"/>
        <v>19450.98</v>
      </c>
      <c r="G661" s="294">
        <f t="shared" si="151"/>
        <v>87049.02</v>
      </c>
      <c r="H661" s="296">
        <f t="shared" si="152"/>
        <v>0.22344858104088938</v>
      </c>
      <c r="I661" s="294"/>
    </row>
    <row r="662" spans="1:9" x14ac:dyDescent="0.25">
      <c r="A662" t="s">
        <v>357</v>
      </c>
      <c r="B662" s="541">
        <v>42762</v>
      </c>
      <c r="C662" s="293">
        <v>6100</v>
      </c>
      <c r="D662" s="542">
        <v>14.553610000000001</v>
      </c>
      <c r="E662" s="294">
        <v>17.41</v>
      </c>
      <c r="F662" s="372">
        <f t="shared" si="150"/>
        <v>17423.978999999996</v>
      </c>
      <c r="G662" s="294">
        <f t="shared" si="151"/>
        <v>88777.021000000008</v>
      </c>
      <c r="H662" s="296">
        <f t="shared" si="152"/>
        <v>0.19626676817641803</v>
      </c>
      <c r="I662" s="294"/>
    </row>
    <row r="663" spans="1:9" x14ac:dyDescent="0.25">
      <c r="A663" t="s">
        <v>367</v>
      </c>
      <c r="B663" s="541">
        <v>42765</v>
      </c>
      <c r="C663" s="293">
        <v>6900</v>
      </c>
      <c r="D663" s="542">
        <v>14.793915999999999</v>
      </c>
      <c r="E663" s="294">
        <v>16.53</v>
      </c>
      <c r="F663" s="372">
        <f t="shared" si="150"/>
        <v>11978.979600000011</v>
      </c>
      <c r="G663" s="294">
        <f t="shared" si="151"/>
        <v>102078.02039999999</v>
      </c>
      <c r="H663" s="296">
        <f t="shared" si="152"/>
        <v>0.11735121383682331</v>
      </c>
      <c r="I663" s="294"/>
    </row>
    <row r="664" spans="1:9" x14ac:dyDescent="0.25">
      <c r="A664" t="s">
        <v>368</v>
      </c>
      <c r="B664" s="541">
        <v>42766</v>
      </c>
      <c r="C664" s="293">
        <v>6900</v>
      </c>
      <c r="D664" s="542">
        <v>14.783497000000001</v>
      </c>
      <c r="E664" s="294">
        <v>16.75</v>
      </c>
      <c r="F664" s="372">
        <f t="shared" si="150"/>
        <v>13568.870699999996</v>
      </c>
      <c r="G664" s="294">
        <f t="shared" si="151"/>
        <v>102006.1293</v>
      </c>
      <c r="H664" s="296">
        <f t="shared" si="152"/>
        <v>0.13302015078029233</v>
      </c>
      <c r="I664" s="294"/>
    </row>
    <row r="665" spans="1:9" x14ac:dyDescent="0.25">
      <c r="B665" s="541">
        <v>42767</v>
      </c>
      <c r="C665" s="293">
        <v>6000</v>
      </c>
      <c r="D665" s="542">
        <v>14.442175000000001</v>
      </c>
      <c r="E665" s="294">
        <v>16.59</v>
      </c>
      <c r="F665" s="372">
        <f t="shared" si="150"/>
        <v>12886.949999999995</v>
      </c>
      <c r="G665" s="294">
        <f t="shared" si="151"/>
        <v>86653.05</v>
      </c>
      <c r="H665" s="296">
        <f t="shared" si="152"/>
        <v>0.14871894295699914</v>
      </c>
      <c r="I665" s="294"/>
    </row>
    <row r="666" spans="1:9" x14ac:dyDescent="0.25">
      <c r="B666" s="541">
        <v>42767</v>
      </c>
      <c r="C666" s="293">
        <v>7000</v>
      </c>
      <c r="D666" s="542">
        <v>14.725436</v>
      </c>
      <c r="E666" s="294">
        <v>16.59</v>
      </c>
      <c r="F666" s="372">
        <f t="shared" si="150"/>
        <v>13051.947999999999</v>
      </c>
      <c r="G666" s="294">
        <f t="shared" si="151"/>
        <v>103078.052</v>
      </c>
      <c r="H666" s="296">
        <f t="shared" si="152"/>
        <v>0.1266219893251378</v>
      </c>
      <c r="I666" s="294"/>
    </row>
    <row r="667" spans="1:9" x14ac:dyDescent="0.25">
      <c r="B667" s="541">
        <v>42767</v>
      </c>
      <c r="C667" s="293">
        <v>7200</v>
      </c>
      <c r="D667" s="542">
        <v>14.771951</v>
      </c>
      <c r="E667" s="294">
        <v>16.59</v>
      </c>
      <c r="F667" s="372">
        <f t="shared" si="150"/>
        <v>13089.952800000001</v>
      </c>
      <c r="G667" s="294">
        <f t="shared" si="151"/>
        <v>106358.0472</v>
      </c>
      <c r="H667" s="296">
        <f t="shared" si="152"/>
        <v>0.12307439958337259</v>
      </c>
      <c r="I667" s="294"/>
    </row>
    <row r="668" spans="1:9" x14ac:dyDescent="0.25">
      <c r="A668" t="s">
        <v>372</v>
      </c>
      <c r="B668" s="541">
        <v>42767</v>
      </c>
      <c r="C668" s="293">
        <v>6500</v>
      </c>
      <c r="D668" s="542">
        <v>14.578353999999999</v>
      </c>
      <c r="E668" s="294">
        <v>16.59</v>
      </c>
      <c r="F668" s="372">
        <f t="shared" si="150"/>
        <v>13075.699000000004</v>
      </c>
      <c r="G668" s="294">
        <f t="shared" si="151"/>
        <v>94759.300999999992</v>
      </c>
      <c r="H668" s="296">
        <f t="shared" si="152"/>
        <v>0.13798855481215511</v>
      </c>
      <c r="I668" s="294"/>
    </row>
    <row r="669" spans="1:9" x14ac:dyDescent="0.25">
      <c r="A669" t="s">
        <v>374</v>
      </c>
      <c r="B669" s="541">
        <v>42768</v>
      </c>
      <c r="C669" s="293">
        <v>6000</v>
      </c>
      <c r="D669" s="542">
        <v>14.368788</v>
      </c>
      <c r="E669" s="294">
        <v>16.68</v>
      </c>
      <c r="F669" s="372">
        <f t="shared" si="150"/>
        <v>13867.271999999995</v>
      </c>
      <c r="G669" s="294">
        <f>IF(C669=0, 0,D669*C669)</f>
        <v>86212.728000000003</v>
      </c>
      <c r="H669" s="296">
        <f t="shared" si="152"/>
        <v>0.16084947456946261</v>
      </c>
      <c r="I669" s="294"/>
    </row>
    <row r="670" spans="1:9" x14ac:dyDescent="0.25">
      <c r="A670" t="s">
        <v>381</v>
      </c>
      <c r="B670" s="541">
        <v>42769</v>
      </c>
      <c r="C670" s="293">
        <v>5300</v>
      </c>
      <c r="D670" s="542">
        <v>14.006677</v>
      </c>
      <c r="E670" s="294">
        <v>17.23</v>
      </c>
      <c r="F670" s="372">
        <f t="shared" si="150"/>
        <v>17083.611900000004</v>
      </c>
      <c r="G670" s="294">
        <f t="shared" si="151"/>
        <v>74235.388099999996</v>
      </c>
      <c r="H670" s="296">
        <f t="shared" si="152"/>
        <v>0.2301276027140485</v>
      </c>
      <c r="I670" s="294"/>
    </row>
    <row r="671" spans="1:9" x14ac:dyDescent="0.25">
      <c r="A671" t="s">
        <v>391</v>
      </c>
      <c r="B671" s="541">
        <v>42772</v>
      </c>
      <c r="C671" s="293">
        <v>6000</v>
      </c>
      <c r="D671" s="542">
        <v>14.311230999999999</v>
      </c>
      <c r="E671" s="294">
        <v>16.52</v>
      </c>
      <c r="F671" s="372">
        <f t="shared" si="150"/>
        <v>13252.614000000001</v>
      </c>
      <c r="G671" s="294">
        <f t="shared" si="151"/>
        <v>85867.385999999999</v>
      </c>
      <c r="H671" s="296">
        <f t="shared" si="152"/>
        <v>0.15433815581622576</v>
      </c>
      <c r="I671" s="294"/>
    </row>
    <row r="672" spans="1:9" x14ac:dyDescent="0.25">
      <c r="A672" t="s">
        <v>396</v>
      </c>
      <c r="B672" s="541">
        <v>42773</v>
      </c>
      <c r="C672" s="293">
        <v>6600</v>
      </c>
      <c r="D672" s="542">
        <v>14.461574000000001</v>
      </c>
      <c r="E672" s="294">
        <v>16.03</v>
      </c>
      <c r="F672" s="372">
        <f t="shared" si="150"/>
        <v>10351.611600000004</v>
      </c>
      <c r="G672" s="294">
        <f t="shared" si="151"/>
        <v>95446.388400000011</v>
      </c>
      <c r="H672" s="296">
        <f t="shared" si="152"/>
        <v>0.10845472283998965</v>
      </c>
      <c r="I672" s="294"/>
    </row>
    <row r="673" spans="1:13" x14ac:dyDescent="0.25">
      <c r="A673" t="s">
        <v>419</v>
      </c>
      <c r="B673" s="541">
        <v>42781</v>
      </c>
      <c r="C673" s="293">
        <v>5700</v>
      </c>
      <c r="D673" s="542">
        <v>14.140828000000001</v>
      </c>
      <c r="E673" s="294">
        <v>16.3</v>
      </c>
      <c r="F673" s="372">
        <f t="shared" si="150"/>
        <v>12307.2804</v>
      </c>
      <c r="G673" s="294">
        <f t="shared" si="151"/>
        <v>80602.719600000011</v>
      </c>
      <c r="H673" s="296">
        <f t="shared" si="152"/>
        <v>0.1526906345229572</v>
      </c>
      <c r="I673" s="294"/>
    </row>
    <row r="674" spans="1:13" x14ac:dyDescent="0.25">
      <c r="A674" t="s">
        <v>421</v>
      </c>
      <c r="B674" s="541">
        <v>42782</v>
      </c>
      <c r="C674" s="293">
        <v>5700</v>
      </c>
      <c r="D674" s="542">
        <v>14.103</v>
      </c>
      <c r="E674" s="294">
        <v>16.170000000000002</v>
      </c>
      <c r="F674" s="372">
        <f t="shared" si="150"/>
        <v>11781.900000000011</v>
      </c>
      <c r="G674" s="294">
        <f t="shared" si="151"/>
        <v>80387.100000000006</v>
      </c>
      <c r="H674" s="296">
        <f t="shared" si="152"/>
        <v>0.14656456073175933</v>
      </c>
      <c r="I674" s="294"/>
    </row>
    <row r="675" spans="1:13" x14ac:dyDescent="0.25">
      <c r="B675" s="541"/>
      <c r="C675" s="293"/>
      <c r="D675" s="542"/>
      <c r="E675" s="294"/>
      <c r="F675" s="372"/>
      <c r="G675" s="294"/>
      <c r="H675" s="296"/>
      <c r="I675" s="294"/>
    </row>
    <row r="676" spans="1:13" x14ac:dyDescent="0.25">
      <c r="B676" s="541"/>
      <c r="C676" s="293"/>
      <c r="D676" s="542"/>
      <c r="E676" s="294"/>
      <c r="F676" s="372"/>
      <c r="G676" s="294"/>
      <c r="H676" s="296"/>
      <c r="I676" s="294"/>
    </row>
    <row r="677" spans="1:13" x14ac:dyDescent="0.25">
      <c r="B677" s="541"/>
      <c r="C677" s="293"/>
      <c r="D677" s="542"/>
      <c r="E677" s="294"/>
      <c r="F677" s="372"/>
      <c r="G677" s="294"/>
      <c r="H677" s="296"/>
      <c r="I677" s="294"/>
    </row>
    <row r="678" spans="1:13" x14ac:dyDescent="0.25">
      <c r="B678" s="541"/>
      <c r="C678" s="293"/>
      <c r="D678" s="542"/>
      <c r="E678" s="294"/>
      <c r="F678" s="372"/>
      <c r="G678" s="294"/>
      <c r="H678" s="296"/>
      <c r="I678" s="294"/>
    </row>
    <row r="682" spans="1:13" x14ac:dyDescent="0.25">
      <c r="L682" t="s">
        <v>65</v>
      </c>
      <c r="M682" s="182">
        <f>K945+M945-F945</f>
        <v>14615.571000001626</v>
      </c>
    </row>
    <row r="683" spans="1:13" x14ac:dyDescent="0.25">
      <c r="A683" s="435" t="s">
        <v>1</v>
      </c>
      <c r="B683" s="508" t="s">
        <v>2</v>
      </c>
      <c r="C683" s="435" t="s">
        <v>4</v>
      </c>
      <c r="D683" s="509" t="s">
        <v>5</v>
      </c>
      <c r="E683" s="436" t="s">
        <v>90</v>
      </c>
      <c r="F683" s="436" t="s">
        <v>60</v>
      </c>
      <c r="G683" s="435" t="s">
        <v>3</v>
      </c>
      <c r="H683" s="510" t="s">
        <v>6</v>
      </c>
      <c r="I683" s="509" t="s">
        <v>7</v>
      </c>
      <c r="J683" s="436" t="s">
        <v>89</v>
      </c>
      <c r="K683" s="436" t="s">
        <v>61</v>
      </c>
      <c r="L683" s="435" t="s">
        <v>37</v>
      </c>
      <c r="M683" s="436" t="s">
        <v>38</v>
      </c>
    </row>
    <row r="684" spans="1:13" x14ac:dyDescent="0.25">
      <c r="A684" s="437" t="s">
        <v>50</v>
      </c>
      <c r="B684" s="468">
        <v>42187</v>
      </c>
      <c r="C684" s="422">
        <v>1000</v>
      </c>
      <c r="D684" s="423">
        <v>27.25</v>
      </c>
      <c r="E684" s="424">
        <v>0</v>
      </c>
      <c r="F684" s="424">
        <f>C684*D684+E684</f>
        <v>27250</v>
      </c>
      <c r="G684" s="421">
        <v>42187</v>
      </c>
      <c r="H684" s="438">
        <v>2000</v>
      </c>
      <c r="I684" s="423">
        <v>27.34</v>
      </c>
      <c r="J684" s="424">
        <v>-5.49</v>
      </c>
      <c r="K684" s="424">
        <f>H684*I684-J684</f>
        <v>54685.49</v>
      </c>
      <c r="L684" s="421">
        <v>42257</v>
      </c>
      <c r="M684" s="424">
        <v>850.5</v>
      </c>
    </row>
    <row r="685" spans="1:13" x14ac:dyDescent="0.25">
      <c r="A685" s="439" t="s">
        <v>71</v>
      </c>
      <c r="B685" s="468">
        <v>42187</v>
      </c>
      <c r="C685" s="422">
        <v>80</v>
      </c>
      <c r="D685" s="423">
        <v>27.152249999999999</v>
      </c>
      <c r="E685" s="424">
        <v>0</v>
      </c>
      <c r="F685" s="424">
        <f t="shared" ref="F685:F748" si="153">C685*D685+E685</f>
        <v>2172.1799999999998</v>
      </c>
      <c r="G685" s="421">
        <v>42199</v>
      </c>
      <c r="H685" s="438">
        <v>102</v>
      </c>
      <c r="I685" s="423">
        <v>25.28</v>
      </c>
      <c r="J685" s="424">
        <v>0.05</v>
      </c>
      <c r="K685" s="424">
        <f t="shared" ref="K685:K712" si="154">H685*I685-J685</f>
        <v>2578.5099999999998</v>
      </c>
      <c r="L685" s="421">
        <v>42439</v>
      </c>
      <c r="M685" s="424">
        <v>483.9</v>
      </c>
    </row>
    <row r="686" spans="1:13" x14ac:dyDescent="0.25">
      <c r="A686" s="422"/>
      <c r="B686" s="468">
        <v>42187</v>
      </c>
      <c r="C686" s="422">
        <v>1000</v>
      </c>
      <c r="D686" s="423">
        <v>27.1</v>
      </c>
      <c r="E686" s="424">
        <v>0</v>
      </c>
      <c r="F686" s="424">
        <f t="shared" si="153"/>
        <v>27100</v>
      </c>
      <c r="G686" s="421">
        <v>42227</v>
      </c>
      <c r="H686" s="438">
        <v>200</v>
      </c>
      <c r="I686" s="423">
        <v>19.649999999999999</v>
      </c>
      <c r="J686" s="424">
        <v>7.0000000000000007E-2</v>
      </c>
      <c r="K686" s="424">
        <f t="shared" si="154"/>
        <v>3929.9299999999994</v>
      </c>
      <c r="L686" s="421">
        <v>42531</v>
      </c>
      <c r="M686" s="424">
        <v>483.9</v>
      </c>
    </row>
    <row r="687" spans="1:13" x14ac:dyDescent="0.25">
      <c r="A687" s="422"/>
      <c r="B687" s="529">
        <v>42187</v>
      </c>
      <c r="C687" s="422">
        <v>500</v>
      </c>
      <c r="D687" s="423">
        <v>27.039332999999999</v>
      </c>
      <c r="E687" s="424">
        <v>0</v>
      </c>
      <c r="F687" s="424">
        <f t="shared" si="153"/>
        <v>13519.666499999999</v>
      </c>
      <c r="G687" s="421">
        <v>42227</v>
      </c>
      <c r="H687" s="438">
        <v>200</v>
      </c>
      <c r="I687" s="423">
        <v>18.7</v>
      </c>
      <c r="J687" s="424">
        <v>7.0000000000000007E-2</v>
      </c>
      <c r="K687" s="424">
        <f t="shared" si="154"/>
        <v>3739.93</v>
      </c>
      <c r="L687" s="421">
        <v>42625</v>
      </c>
      <c r="M687" s="424">
        <v>433.9</v>
      </c>
    </row>
    <row r="688" spans="1:13" x14ac:dyDescent="0.25">
      <c r="A688" s="422"/>
      <c r="B688" s="529"/>
      <c r="C688" s="422">
        <v>500</v>
      </c>
      <c r="D688" s="423">
        <v>27.039332999999999</v>
      </c>
      <c r="E688" s="424">
        <v>0</v>
      </c>
      <c r="F688" s="424">
        <f t="shared" si="153"/>
        <v>13519.666499999999</v>
      </c>
      <c r="G688" s="421">
        <v>42257</v>
      </c>
      <c r="H688" s="438">
        <v>1600</v>
      </c>
      <c r="I688" s="423">
        <v>16.445</v>
      </c>
      <c r="J688" s="424">
        <v>0.48</v>
      </c>
      <c r="K688" s="424">
        <f t="shared" si="154"/>
        <v>26311.52</v>
      </c>
      <c r="L688" s="421">
        <v>42716</v>
      </c>
      <c r="M688" s="424">
        <v>500</v>
      </c>
    </row>
    <row r="689" spans="1:13" x14ac:dyDescent="0.25">
      <c r="A689" s="422"/>
      <c r="B689" s="529"/>
      <c r="C689" s="422">
        <v>500</v>
      </c>
      <c r="D689" s="423">
        <v>27.039332999999999</v>
      </c>
      <c r="E689" s="424">
        <v>0</v>
      </c>
      <c r="F689" s="424">
        <f t="shared" si="153"/>
        <v>13519.666499999999</v>
      </c>
      <c r="G689" s="530">
        <v>42265</v>
      </c>
      <c r="H689" s="438">
        <v>200</v>
      </c>
      <c r="I689" s="423">
        <v>15.65</v>
      </c>
      <c r="J689" s="424">
        <v>0.05</v>
      </c>
      <c r="K689" s="424">
        <f t="shared" si="154"/>
        <v>3129.95</v>
      </c>
      <c r="L689" s="422"/>
      <c r="M689" s="424"/>
    </row>
    <row r="690" spans="1:13" x14ac:dyDescent="0.25">
      <c r="A690" s="422"/>
      <c r="B690" s="529"/>
      <c r="C690" s="422">
        <v>500</v>
      </c>
      <c r="D690" s="423">
        <v>27.039332999999999</v>
      </c>
      <c r="E690" s="424">
        <v>0</v>
      </c>
      <c r="F690" s="424">
        <f t="shared" si="153"/>
        <v>13519.666499999999</v>
      </c>
      <c r="G690" s="530"/>
      <c r="H690" s="438">
        <v>2400</v>
      </c>
      <c r="I690" s="423">
        <v>15.7</v>
      </c>
      <c r="J690" s="424">
        <v>0.7</v>
      </c>
      <c r="K690" s="424">
        <f t="shared" si="154"/>
        <v>37679.300000000003</v>
      </c>
      <c r="L690" s="422"/>
      <c r="M690" s="424"/>
    </row>
    <row r="691" spans="1:13" x14ac:dyDescent="0.25">
      <c r="A691" s="422"/>
      <c r="B691" s="529"/>
      <c r="C691" s="422">
        <v>1000</v>
      </c>
      <c r="D691" s="423">
        <v>27.039332999999999</v>
      </c>
      <c r="E691" s="424">
        <v>0</v>
      </c>
      <c r="F691" s="424">
        <f t="shared" si="153"/>
        <v>27039.332999999999</v>
      </c>
      <c r="G691" s="421">
        <v>42271</v>
      </c>
      <c r="H691" s="511">
        <v>918</v>
      </c>
      <c r="I691" s="512">
        <v>16.45</v>
      </c>
      <c r="J691" s="513">
        <v>0.28000000000000003</v>
      </c>
      <c r="K691" s="513">
        <f t="shared" si="154"/>
        <v>15100.819999999998</v>
      </c>
      <c r="L691" s="422"/>
      <c r="M691" s="424"/>
    </row>
    <row r="692" spans="1:13" ht="60" x14ac:dyDescent="0.25">
      <c r="A692" s="422"/>
      <c r="B692" s="468">
        <v>42198</v>
      </c>
      <c r="C692" s="422">
        <v>100</v>
      </c>
      <c r="D692" s="423">
        <v>24.77</v>
      </c>
      <c r="E692" s="424">
        <v>0</v>
      </c>
      <c r="F692" s="424">
        <f t="shared" si="153"/>
        <v>2477</v>
      </c>
      <c r="G692" s="531" t="s">
        <v>139</v>
      </c>
      <c r="H692" s="438">
        <v>500</v>
      </c>
      <c r="I692" s="423">
        <v>15.95</v>
      </c>
      <c r="J692" s="424">
        <v>0.15</v>
      </c>
      <c r="K692" s="513">
        <f t="shared" si="154"/>
        <v>7974.85</v>
      </c>
      <c r="L692" s="422"/>
      <c r="M692" s="424"/>
    </row>
    <row r="693" spans="1:13" x14ac:dyDescent="0.25">
      <c r="A693" s="422"/>
      <c r="B693" s="468">
        <v>42205</v>
      </c>
      <c r="C693" s="422">
        <v>50</v>
      </c>
      <c r="D693" s="423">
        <v>24.35</v>
      </c>
      <c r="E693" s="424">
        <v>0</v>
      </c>
      <c r="F693" s="424">
        <f t="shared" si="153"/>
        <v>1217.5</v>
      </c>
      <c r="G693" s="531"/>
      <c r="H693" s="438">
        <v>500</v>
      </c>
      <c r="I693" s="423">
        <v>16.100000000000001</v>
      </c>
      <c r="J693" s="424">
        <v>0.15</v>
      </c>
      <c r="K693" s="513">
        <f t="shared" si="154"/>
        <v>8049.8500000000013</v>
      </c>
      <c r="L693" s="422"/>
      <c r="M693" s="424"/>
    </row>
    <row r="694" spans="1:13" x14ac:dyDescent="0.25">
      <c r="A694" s="422"/>
      <c r="B694" s="468">
        <v>42207</v>
      </c>
      <c r="C694" s="422">
        <v>20</v>
      </c>
      <c r="D694" s="423">
        <v>24.02</v>
      </c>
      <c r="E694" s="424">
        <v>0</v>
      </c>
      <c r="F694" s="424">
        <f t="shared" si="153"/>
        <v>480.4</v>
      </c>
      <c r="G694" s="531"/>
      <c r="H694" s="438">
        <v>500</v>
      </c>
      <c r="I694" s="423">
        <v>16.170000000000002</v>
      </c>
      <c r="J694" s="424">
        <v>0.15</v>
      </c>
      <c r="K694" s="513">
        <f t="shared" si="154"/>
        <v>8084.8500000000013</v>
      </c>
      <c r="L694" s="422"/>
      <c r="M694" s="424"/>
    </row>
    <row r="695" spans="1:13" x14ac:dyDescent="0.25">
      <c r="A695" s="422"/>
      <c r="B695" s="468">
        <v>42207</v>
      </c>
      <c r="C695" s="422">
        <v>20</v>
      </c>
      <c r="D695" s="423">
        <v>23.91</v>
      </c>
      <c r="E695" s="424">
        <v>0</v>
      </c>
      <c r="F695" s="424">
        <f t="shared" si="153"/>
        <v>478.2</v>
      </c>
      <c r="G695" s="531"/>
      <c r="H695" s="438">
        <v>500</v>
      </c>
      <c r="I695" s="423">
        <v>16.28</v>
      </c>
      <c r="J695" s="424">
        <v>0.15</v>
      </c>
      <c r="K695" s="513">
        <f t="shared" si="154"/>
        <v>8139.8500000000013</v>
      </c>
      <c r="L695" s="424"/>
      <c r="M695" s="424"/>
    </row>
    <row r="696" spans="1:13" x14ac:dyDescent="0.25">
      <c r="A696" s="422"/>
      <c r="B696" s="468">
        <v>42207</v>
      </c>
      <c r="C696" s="422">
        <v>20</v>
      </c>
      <c r="D696" s="423">
        <v>23.7</v>
      </c>
      <c r="E696" s="424">
        <v>0</v>
      </c>
      <c r="F696" s="424">
        <f t="shared" si="153"/>
        <v>474</v>
      </c>
      <c r="G696" s="531"/>
      <c r="H696" s="438">
        <v>500</v>
      </c>
      <c r="I696" s="423">
        <v>16.39</v>
      </c>
      <c r="J696" s="424">
        <v>0.15</v>
      </c>
      <c r="K696" s="513">
        <f t="shared" si="154"/>
        <v>8194.85</v>
      </c>
      <c r="L696" s="422"/>
      <c r="M696" s="424"/>
    </row>
    <row r="697" spans="1:13" x14ac:dyDescent="0.25">
      <c r="A697" s="422"/>
      <c r="B697" s="468">
        <v>42207</v>
      </c>
      <c r="C697" s="422">
        <v>20</v>
      </c>
      <c r="D697" s="423">
        <v>23.6</v>
      </c>
      <c r="E697" s="424">
        <v>0</v>
      </c>
      <c r="F697" s="424">
        <f t="shared" si="153"/>
        <v>472</v>
      </c>
      <c r="G697" s="531"/>
      <c r="H697" s="438">
        <v>500</v>
      </c>
      <c r="I697" s="423">
        <v>16.55</v>
      </c>
      <c r="J697" s="424">
        <v>0.17</v>
      </c>
      <c r="K697" s="513">
        <f t="shared" si="154"/>
        <v>8274.83</v>
      </c>
      <c r="L697" s="422"/>
      <c r="M697" s="424"/>
    </row>
    <row r="698" spans="1:13" x14ac:dyDescent="0.25">
      <c r="A698" s="422"/>
      <c r="B698" s="468">
        <v>42209</v>
      </c>
      <c r="C698" s="422">
        <v>40</v>
      </c>
      <c r="D698" s="423">
        <v>22.3</v>
      </c>
      <c r="E698" s="424">
        <v>0</v>
      </c>
      <c r="F698" s="424">
        <f t="shared" si="153"/>
        <v>892</v>
      </c>
      <c r="G698" s="531"/>
      <c r="H698" s="438">
        <v>50</v>
      </c>
      <c r="I698" s="423">
        <v>16.55</v>
      </c>
      <c r="J698" s="424">
        <v>0</v>
      </c>
      <c r="K698" s="513">
        <f t="shared" si="154"/>
        <v>827.5</v>
      </c>
      <c r="L698" s="422"/>
      <c r="M698" s="424"/>
    </row>
    <row r="699" spans="1:13" x14ac:dyDescent="0.25">
      <c r="A699" s="424"/>
      <c r="B699" s="468">
        <v>42221</v>
      </c>
      <c r="C699" s="422">
        <v>12</v>
      </c>
      <c r="D699" s="423">
        <v>20.95</v>
      </c>
      <c r="E699" s="424">
        <v>0</v>
      </c>
      <c r="F699" s="424">
        <f t="shared" si="153"/>
        <v>251.39999999999998</v>
      </c>
      <c r="G699" s="531"/>
      <c r="H699" s="438">
        <v>28</v>
      </c>
      <c r="I699" s="423">
        <v>16.68</v>
      </c>
      <c r="J699" s="424">
        <v>0.01</v>
      </c>
      <c r="K699" s="513">
        <f t="shared" si="154"/>
        <v>467.03</v>
      </c>
      <c r="L699" s="438"/>
      <c r="M699" s="424"/>
    </row>
    <row r="700" spans="1:13" x14ac:dyDescent="0.25">
      <c r="A700" s="422"/>
      <c r="B700" s="468">
        <v>42223</v>
      </c>
      <c r="C700" s="422">
        <v>100</v>
      </c>
      <c r="D700" s="423">
        <v>20.399999999999999</v>
      </c>
      <c r="E700" s="424">
        <v>0</v>
      </c>
      <c r="F700" s="424">
        <f t="shared" si="153"/>
        <v>2039.9999999999998</v>
      </c>
      <c r="G700" s="421">
        <v>42285</v>
      </c>
      <c r="H700" s="438">
        <v>632</v>
      </c>
      <c r="I700" s="423">
        <v>17.850000000000001</v>
      </c>
      <c r="J700" s="424">
        <v>0.21</v>
      </c>
      <c r="K700" s="513">
        <f t="shared" si="154"/>
        <v>11280.990000000002</v>
      </c>
      <c r="L700" s="424"/>
      <c r="M700" s="424"/>
    </row>
    <row r="701" spans="1:13" x14ac:dyDescent="0.25">
      <c r="A701" s="424"/>
      <c r="B701" s="468">
        <v>42226</v>
      </c>
      <c r="C701" s="422">
        <v>200</v>
      </c>
      <c r="D701" s="423">
        <v>19.95</v>
      </c>
      <c r="E701" s="424">
        <v>0</v>
      </c>
      <c r="F701" s="424">
        <f t="shared" si="153"/>
        <v>3990</v>
      </c>
      <c r="G701" s="421">
        <v>42297</v>
      </c>
      <c r="H701" s="438">
        <v>500</v>
      </c>
      <c r="I701" s="423">
        <v>19.149999999999999</v>
      </c>
      <c r="J701" s="424">
        <v>0.18</v>
      </c>
      <c r="K701" s="513">
        <f t="shared" si="154"/>
        <v>9574.82</v>
      </c>
      <c r="L701" s="422"/>
      <c r="M701" s="424"/>
    </row>
    <row r="702" spans="1:13" x14ac:dyDescent="0.25">
      <c r="A702" s="422"/>
      <c r="B702" s="468">
        <v>42226</v>
      </c>
      <c r="C702" s="422">
        <v>50</v>
      </c>
      <c r="D702" s="423">
        <v>20.010000000000002</v>
      </c>
      <c r="E702" s="424">
        <v>0</v>
      </c>
      <c r="F702" s="424">
        <f t="shared" si="153"/>
        <v>1000.5000000000001</v>
      </c>
      <c r="G702" s="421">
        <v>42300</v>
      </c>
      <c r="H702" s="438">
        <v>1000</v>
      </c>
      <c r="I702" s="423">
        <v>18.62</v>
      </c>
      <c r="J702" s="424">
        <v>0.34</v>
      </c>
      <c r="K702" s="513">
        <f t="shared" si="154"/>
        <v>18619.66</v>
      </c>
      <c r="L702" s="422"/>
      <c r="M702" s="424"/>
    </row>
    <row r="703" spans="1:13" x14ac:dyDescent="0.25">
      <c r="A703" s="422"/>
      <c r="B703" s="468">
        <v>42226</v>
      </c>
      <c r="C703" s="422">
        <v>100</v>
      </c>
      <c r="D703" s="423">
        <v>20.2</v>
      </c>
      <c r="E703" s="424">
        <v>0</v>
      </c>
      <c r="F703" s="424">
        <f t="shared" si="153"/>
        <v>2020</v>
      </c>
      <c r="G703" s="421">
        <v>42312</v>
      </c>
      <c r="H703" s="438">
        <v>2500</v>
      </c>
      <c r="I703" s="423">
        <v>18.48</v>
      </c>
      <c r="J703" s="424">
        <v>7.8</v>
      </c>
      <c r="K703" s="424">
        <f t="shared" si="154"/>
        <v>46192.2</v>
      </c>
      <c r="L703" s="422"/>
      <c r="M703" s="424"/>
    </row>
    <row r="704" spans="1:13" x14ac:dyDescent="0.25">
      <c r="A704" s="422"/>
      <c r="B704" s="468">
        <v>42227</v>
      </c>
      <c r="C704" s="422">
        <v>200</v>
      </c>
      <c r="D704" s="423">
        <v>18.399999999999999</v>
      </c>
      <c r="E704" s="424">
        <v>0</v>
      </c>
      <c r="F704" s="424">
        <f t="shared" si="153"/>
        <v>3679.9999999999995</v>
      </c>
      <c r="G704" s="421">
        <v>42313</v>
      </c>
      <c r="H704" s="438">
        <v>3000</v>
      </c>
      <c r="I704" s="423">
        <v>19.059999999999999</v>
      </c>
      <c r="J704" s="424">
        <v>1.05</v>
      </c>
      <c r="K704" s="424">
        <f t="shared" si="154"/>
        <v>57178.94999999999</v>
      </c>
      <c r="L704" s="422"/>
      <c r="M704" s="424"/>
    </row>
    <row r="705" spans="1:13" x14ac:dyDescent="0.25">
      <c r="A705" s="422"/>
      <c r="B705" s="468">
        <v>42227</v>
      </c>
      <c r="C705" s="422">
        <v>200</v>
      </c>
      <c r="D705" s="423">
        <v>19.55</v>
      </c>
      <c r="E705" s="424">
        <v>0</v>
      </c>
      <c r="F705" s="424">
        <f t="shared" si="153"/>
        <v>3910</v>
      </c>
      <c r="G705" s="421">
        <v>42324</v>
      </c>
      <c r="H705" s="438">
        <v>2500</v>
      </c>
      <c r="I705" s="423">
        <v>18.8</v>
      </c>
      <c r="J705" s="424">
        <v>0.86</v>
      </c>
      <c r="K705" s="424">
        <f t="shared" si="154"/>
        <v>46999.14</v>
      </c>
      <c r="L705" s="424"/>
      <c r="M705" s="424"/>
    </row>
    <row r="706" spans="1:13" x14ac:dyDescent="0.25">
      <c r="A706" s="422"/>
      <c r="B706" s="468">
        <v>42234</v>
      </c>
      <c r="C706" s="422">
        <v>40</v>
      </c>
      <c r="D706" s="423">
        <v>18.149999999999999</v>
      </c>
      <c r="E706" s="424">
        <v>0</v>
      </c>
      <c r="F706" s="424">
        <f t="shared" si="153"/>
        <v>726</v>
      </c>
      <c r="G706" s="421">
        <v>42335</v>
      </c>
      <c r="H706" s="438">
        <v>3078</v>
      </c>
      <c r="I706" s="423">
        <v>17.649999999999999</v>
      </c>
      <c r="J706" s="424">
        <v>1</v>
      </c>
      <c r="K706" s="424">
        <f t="shared" si="154"/>
        <v>54325.7</v>
      </c>
      <c r="L706" s="422"/>
      <c r="M706" s="424"/>
    </row>
    <row r="707" spans="1:13" x14ac:dyDescent="0.25">
      <c r="A707" s="422"/>
      <c r="B707" s="468">
        <v>42234</v>
      </c>
      <c r="C707" s="422">
        <v>100</v>
      </c>
      <c r="D707" s="423">
        <v>18</v>
      </c>
      <c r="E707" s="424">
        <v>0</v>
      </c>
      <c r="F707" s="424">
        <f t="shared" si="153"/>
        <v>1800</v>
      </c>
      <c r="G707" s="421">
        <v>42347</v>
      </c>
      <c r="H707" s="438">
        <v>500</v>
      </c>
      <c r="I707" s="423">
        <v>16.149999999999999</v>
      </c>
      <c r="J707" s="424">
        <v>0.15</v>
      </c>
      <c r="K707" s="424">
        <f t="shared" si="154"/>
        <v>8074.8499999999995</v>
      </c>
      <c r="L707" s="422"/>
      <c r="M707" s="424"/>
    </row>
    <row r="708" spans="1:13" x14ac:dyDescent="0.25">
      <c r="A708" s="422"/>
      <c r="B708" s="468">
        <v>42235</v>
      </c>
      <c r="C708" s="422">
        <v>100</v>
      </c>
      <c r="D708" s="423">
        <v>17.78</v>
      </c>
      <c r="E708" s="424">
        <v>0</v>
      </c>
      <c r="F708" s="424">
        <f t="shared" si="153"/>
        <v>1778</v>
      </c>
      <c r="G708" s="421">
        <v>42353</v>
      </c>
      <c r="H708" s="438">
        <v>600</v>
      </c>
      <c r="I708" s="423">
        <v>14.95</v>
      </c>
      <c r="J708" s="424">
        <v>0.17</v>
      </c>
      <c r="K708" s="424">
        <f t="shared" si="154"/>
        <v>8969.83</v>
      </c>
      <c r="L708" s="422"/>
      <c r="M708" s="424"/>
    </row>
    <row r="709" spans="1:13" x14ac:dyDescent="0.25">
      <c r="A709" s="422"/>
      <c r="B709" s="468">
        <v>42235</v>
      </c>
      <c r="C709" s="422">
        <v>100</v>
      </c>
      <c r="D709" s="423">
        <v>17.68</v>
      </c>
      <c r="E709" s="424">
        <v>0</v>
      </c>
      <c r="F709" s="424">
        <f t="shared" si="153"/>
        <v>1768</v>
      </c>
      <c r="G709" s="421">
        <v>42354</v>
      </c>
      <c r="H709" s="438">
        <v>500</v>
      </c>
      <c r="I709" s="423">
        <v>14.32</v>
      </c>
      <c r="J709" s="424">
        <v>0.13</v>
      </c>
      <c r="K709" s="424">
        <f t="shared" si="154"/>
        <v>7159.87</v>
      </c>
      <c r="L709" s="422"/>
      <c r="M709" s="424"/>
    </row>
    <row r="710" spans="1:13" x14ac:dyDescent="0.25">
      <c r="A710" s="422"/>
      <c r="B710" s="468">
        <v>42240</v>
      </c>
      <c r="C710" s="422">
        <v>100</v>
      </c>
      <c r="D710" s="423">
        <v>16.649999999999999</v>
      </c>
      <c r="E710" s="424">
        <v>0</v>
      </c>
      <c r="F710" s="424">
        <f t="shared" si="153"/>
        <v>1664.9999999999998</v>
      </c>
      <c r="G710" s="421">
        <v>42361</v>
      </c>
      <c r="H710" s="438">
        <v>500</v>
      </c>
      <c r="I710" s="423">
        <v>12.83</v>
      </c>
      <c r="J710" s="424">
        <v>0.12</v>
      </c>
      <c r="K710" s="424">
        <f t="shared" si="154"/>
        <v>6414.88</v>
      </c>
      <c r="L710" s="422"/>
      <c r="M710" s="424"/>
    </row>
    <row r="711" spans="1:13" x14ac:dyDescent="0.25">
      <c r="A711" s="422"/>
      <c r="B711" s="468">
        <v>42240</v>
      </c>
      <c r="C711" s="422">
        <v>100</v>
      </c>
      <c r="D711" s="423">
        <v>16.100000000000001</v>
      </c>
      <c r="E711" s="424">
        <v>0</v>
      </c>
      <c r="F711" s="424">
        <f t="shared" si="153"/>
        <v>1610.0000000000002</v>
      </c>
      <c r="G711" s="421">
        <v>42362</v>
      </c>
      <c r="H711" s="438">
        <v>1222</v>
      </c>
      <c r="I711" s="423">
        <v>12.75</v>
      </c>
      <c r="J711" s="424">
        <v>0.28999999999999998</v>
      </c>
      <c r="K711" s="424">
        <f t="shared" si="154"/>
        <v>15580.21</v>
      </c>
      <c r="L711" s="422"/>
      <c r="M711" s="424"/>
    </row>
    <row r="712" spans="1:13" x14ac:dyDescent="0.25">
      <c r="A712" s="422"/>
      <c r="B712" s="468">
        <v>42257</v>
      </c>
      <c r="C712" s="422">
        <v>1500</v>
      </c>
      <c r="D712" s="423">
        <v>16.350000000000001</v>
      </c>
      <c r="E712" s="424">
        <v>0</v>
      </c>
      <c r="F712" s="424">
        <f t="shared" si="153"/>
        <v>24525.000000000004</v>
      </c>
      <c r="G712" s="421">
        <v>42367</v>
      </c>
      <c r="H712" s="438">
        <v>1000</v>
      </c>
      <c r="I712" s="423">
        <v>13.15</v>
      </c>
      <c r="J712" s="424">
        <v>0.24</v>
      </c>
      <c r="K712" s="424">
        <f t="shared" si="154"/>
        <v>13149.76</v>
      </c>
      <c r="L712" s="422"/>
      <c r="M712" s="424"/>
    </row>
    <row r="713" spans="1:13" x14ac:dyDescent="0.25">
      <c r="A713" s="422"/>
      <c r="B713" s="468">
        <v>42258</v>
      </c>
      <c r="C713" s="422">
        <v>100</v>
      </c>
      <c r="D713" s="423">
        <v>16.100000000000001</v>
      </c>
      <c r="E713" s="424">
        <v>0</v>
      </c>
      <c r="F713" s="424">
        <f t="shared" si="153"/>
        <v>1610.0000000000002</v>
      </c>
      <c r="G713" s="421">
        <v>42367</v>
      </c>
      <c r="H713" s="438">
        <v>2178</v>
      </c>
      <c r="I713" s="423">
        <v>13.75</v>
      </c>
      <c r="J713" s="424">
        <v>0.55000000000000004</v>
      </c>
      <c r="K713" s="424">
        <f>H713*I713-J713</f>
        <v>29946.95</v>
      </c>
      <c r="L713" s="422"/>
      <c r="M713" s="424"/>
    </row>
    <row r="714" spans="1:13" x14ac:dyDescent="0.25">
      <c r="A714" s="422"/>
      <c r="B714" s="468">
        <v>42261</v>
      </c>
      <c r="C714" s="422">
        <v>1000</v>
      </c>
      <c r="D714" s="423">
        <v>15.416</v>
      </c>
      <c r="E714" s="424">
        <v>0</v>
      </c>
      <c r="F714" s="424">
        <f t="shared" si="153"/>
        <v>15416</v>
      </c>
      <c r="G714" s="421">
        <v>42010</v>
      </c>
      <c r="H714" s="438">
        <v>1000</v>
      </c>
      <c r="I714" s="423">
        <v>12.63</v>
      </c>
      <c r="J714" s="424">
        <v>0.23</v>
      </c>
      <c r="K714" s="424">
        <f>H714*I714-J714</f>
        <v>12629.77</v>
      </c>
      <c r="L714" s="422"/>
      <c r="M714" s="424"/>
    </row>
    <row r="715" spans="1:13" x14ac:dyDescent="0.25">
      <c r="A715" s="422"/>
      <c r="B715" s="468">
        <v>42261</v>
      </c>
      <c r="C715" s="422">
        <v>1000</v>
      </c>
      <c r="D715" s="423">
        <v>15.1</v>
      </c>
      <c r="E715" s="424">
        <v>0</v>
      </c>
      <c r="F715" s="424">
        <f t="shared" si="153"/>
        <v>15100</v>
      </c>
      <c r="G715" s="514">
        <v>42374</v>
      </c>
      <c r="H715" s="438">
        <v>2000</v>
      </c>
      <c r="I715" s="423">
        <v>12.81</v>
      </c>
      <c r="J715" s="424">
        <v>0.47</v>
      </c>
      <c r="K715" s="424">
        <f t="shared" ref="K715:K727" si="155">H715*I715-J715</f>
        <v>25619.53</v>
      </c>
      <c r="L715" s="422"/>
      <c r="M715" s="424"/>
    </row>
    <row r="716" spans="1:13" x14ac:dyDescent="0.25">
      <c r="A716" s="422"/>
      <c r="B716" s="468">
        <v>42261</v>
      </c>
      <c r="C716" s="422">
        <v>200</v>
      </c>
      <c r="D716" s="423">
        <v>14.87</v>
      </c>
      <c r="E716" s="424">
        <v>0</v>
      </c>
      <c r="F716" s="424">
        <f t="shared" si="153"/>
        <v>2974</v>
      </c>
      <c r="G716" s="421">
        <v>42374</v>
      </c>
      <c r="H716" s="438">
        <v>1000</v>
      </c>
      <c r="I716" s="423">
        <v>12.82</v>
      </c>
      <c r="J716" s="424">
        <v>0.24</v>
      </c>
      <c r="K716" s="424">
        <f t="shared" si="155"/>
        <v>12819.76</v>
      </c>
      <c r="L716" s="422"/>
      <c r="M716" s="424"/>
    </row>
    <row r="717" spans="1:13" x14ac:dyDescent="0.25">
      <c r="A717" s="422"/>
      <c r="B717" s="468">
        <v>42261</v>
      </c>
      <c r="C717" s="422">
        <v>300</v>
      </c>
      <c r="D717" s="423">
        <v>14.87</v>
      </c>
      <c r="E717" s="424">
        <v>0</v>
      </c>
      <c r="F717" s="424">
        <f t="shared" si="153"/>
        <v>4461</v>
      </c>
      <c r="G717" s="421">
        <v>42398</v>
      </c>
      <c r="H717" s="438">
        <v>400</v>
      </c>
      <c r="I717" s="423">
        <v>9.5500000000000007</v>
      </c>
      <c r="J717" s="424">
        <v>7.0000000000000007E-2</v>
      </c>
      <c r="K717" s="424">
        <f t="shared" si="155"/>
        <v>3819.9300000000003</v>
      </c>
      <c r="L717" s="422"/>
      <c r="M717" s="424"/>
    </row>
    <row r="718" spans="1:13" x14ac:dyDescent="0.25">
      <c r="A718" s="422"/>
      <c r="B718" s="468">
        <v>42270</v>
      </c>
      <c r="C718" s="422">
        <v>478</v>
      </c>
      <c r="D718" s="423">
        <v>15.85</v>
      </c>
      <c r="E718" s="424">
        <v>0</v>
      </c>
      <c r="F718" s="424">
        <f t="shared" si="153"/>
        <v>7576.3</v>
      </c>
      <c r="G718" s="421">
        <v>42411</v>
      </c>
      <c r="H718" s="438">
        <v>500</v>
      </c>
      <c r="I718" s="423">
        <v>6.97</v>
      </c>
      <c r="J718" s="424">
        <v>0.08</v>
      </c>
      <c r="K718" s="424">
        <f t="shared" si="155"/>
        <v>3484.92</v>
      </c>
      <c r="L718" s="422"/>
      <c r="M718" s="424"/>
    </row>
    <row r="719" spans="1:13" x14ac:dyDescent="0.25">
      <c r="A719" s="422"/>
      <c r="B719" s="468">
        <v>42292</v>
      </c>
      <c r="C719" s="422">
        <v>500</v>
      </c>
      <c r="D719" s="423">
        <v>18.55</v>
      </c>
      <c r="E719" s="424">
        <v>0</v>
      </c>
      <c r="F719" s="424">
        <f t="shared" si="153"/>
        <v>9275</v>
      </c>
      <c r="G719" s="421">
        <v>42412</v>
      </c>
      <c r="H719" s="438">
        <v>200</v>
      </c>
      <c r="I719" s="423">
        <v>7.45</v>
      </c>
      <c r="J719" s="424">
        <v>0.03</v>
      </c>
      <c r="K719" s="424">
        <f t="shared" si="155"/>
        <v>1489.97</v>
      </c>
      <c r="L719" s="422"/>
      <c r="M719" s="424"/>
    </row>
    <row r="720" spans="1:13" x14ac:dyDescent="0.25">
      <c r="A720" s="422"/>
      <c r="B720" s="468">
        <v>42299</v>
      </c>
      <c r="C720" s="422">
        <v>500</v>
      </c>
      <c r="D720" s="423">
        <v>18.55</v>
      </c>
      <c r="E720" s="424">
        <v>0</v>
      </c>
      <c r="F720" s="424">
        <f t="shared" si="153"/>
        <v>9275</v>
      </c>
      <c r="G720" s="421">
        <v>42416</v>
      </c>
      <c r="H720" s="438">
        <v>500</v>
      </c>
      <c r="I720" s="423">
        <v>7.75</v>
      </c>
      <c r="J720" s="424">
        <v>0.08</v>
      </c>
      <c r="K720" s="424">
        <f t="shared" si="155"/>
        <v>3874.92</v>
      </c>
      <c r="L720" s="422"/>
      <c r="M720" s="424"/>
    </row>
    <row r="721" spans="1:13" x14ac:dyDescent="0.25">
      <c r="A721" s="422"/>
      <c r="B721" s="468">
        <v>42299</v>
      </c>
      <c r="C721" s="422">
        <v>500</v>
      </c>
      <c r="D721" s="423">
        <v>18.28</v>
      </c>
      <c r="E721" s="424">
        <v>0</v>
      </c>
      <c r="F721" s="424">
        <f t="shared" si="153"/>
        <v>9140</v>
      </c>
      <c r="G721" s="421">
        <v>42422</v>
      </c>
      <c r="H721" s="438">
        <v>2500</v>
      </c>
      <c r="I721" s="423">
        <v>7.47</v>
      </c>
      <c r="J721" s="424">
        <v>0.41</v>
      </c>
      <c r="K721" s="424">
        <f t="shared" si="155"/>
        <v>18674.59</v>
      </c>
      <c r="L721" s="422"/>
      <c r="M721" s="424"/>
    </row>
    <row r="722" spans="1:13" x14ac:dyDescent="0.25">
      <c r="A722" s="422"/>
      <c r="B722" s="468">
        <v>42299</v>
      </c>
      <c r="C722" s="422">
        <v>1000</v>
      </c>
      <c r="D722" s="423">
        <v>18.100000000000001</v>
      </c>
      <c r="E722" s="424">
        <v>0</v>
      </c>
      <c r="F722" s="424">
        <f t="shared" si="153"/>
        <v>18100</v>
      </c>
      <c r="G722" s="421">
        <v>42422</v>
      </c>
      <c r="H722" s="438">
        <v>1000</v>
      </c>
      <c r="I722" s="423">
        <v>7.49</v>
      </c>
      <c r="J722" s="424">
        <v>0.16</v>
      </c>
      <c r="K722" s="424">
        <f t="shared" si="155"/>
        <v>7489.84</v>
      </c>
      <c r="L722" s="422"/>
      <c r="M722" s="424"/>
    </row>
    <row r="723" spans="1:13" x14ac:dyDescent="0.25">
      <c r="A723" s="422"/>
      <c r="B723" s="529">
        <v>42306</v>
      </c>
      <c r="C723" s="422">
        <v>660</v>
      </c>
      <c r="D723" s="423">
        <v>17.8</v>
      </c>
      <c r="E723" s="424">
        <v>0</v>
      </c>
      <c r="F723" s="424">
        <f t="shared" si="153"/>
        <v>11748</v>
      </c>
      <c r="G723" s="421">
        <v>42426</v>
      </c>
      <c r="H723" s="438">
        <v>900</v>
      </c>
      <c r="I723" s="423">
        <v>7.7</v>
      </c>
      <c r="J723" s="424">
        <v>0.15</v>
      </c>
      <c r="K723" s="424">
        <f t="shared" si="155"/>
        <v>6929.85</v>
      </c>
      <c r="L723" s="422"/>
      <c r="M723" s="424"/>
    </row>
    <row r="724" spans="1:13" ht="30" x14ac:dyDescent="0.25">
      <c r="A724" s="422"/>
      <c r="B724" s="529"/>
      <c r="C724" s="422">
        <v>340</v>
      </c>
      <c r="D724" s="423">
        <v>17.8</v>
      </c>
      <c r="E724" s="424">
        <v>0</v>
      </c>
      <c r="F724" s="424">
        <f t="shared" si="153"/>
        <v>6052</v>
      </c>
      <c r="G724" s="532" t="s">
        <v>180</v>
      </c>
      <c r="H724" s="438">
        <v>500</v>
      </c>
      <c r="I724" s="423">
        <v>7.73</v>
      </c>
      <c r="J724" s="424">
        <v>0.08</v>
      </c>
      <c r="K724" s="424">
        <f t="shared" si="155"/>
        <v>3864.92</v>
      </c>
      <c r="L724" s="422"/>
      <c r="M724" s="424"/>
    </row>
    <row r="725" spans="1:13" x14ac:dyDescent="0.25">
      <c r="A725" s="422"/>
      <c r="B725" s="468">
        <v>42312</v>
      </c>
      <c r="C725" s="515">
        <v>500</v>
      </c>
      <c r="D725" s="512">
        <v>17.559999999999999</v>
      </c>
      <c r="E725" s="513">
        <v>6.95</v>
      </c>
      <c r="F725" s="513">
        <f t="shared" si="153"/>
        <v>8786.9500000000007</v>
      </c>
      <c r="G725" s="532"/>
      <c r="H725" s="438">
        <v>500</v>
      </c>
      <c r="I725" s="423">
        <v>7.96</v>
      </c>
      <c r="J725" s="424">
        <v>0.09</v>
      </c>
      <c r="K725" s="424">
        <f t="shared" si="155"/>
        <v>3979.91</v>
      </c>
      <c r="L725" s="422"/>
      <c r="M725" s="424"/>
    </row>
    <row r="726" spans="1:13" x14ac:dyDescent="0.25">
      <c r="A726" s="422"/>
      <c r="B726" s="468">
        <v>42313</v>
      </c>
      <c r="C726" s="422">
        <v>3000</v>
      </c>
      <c r="D726" s="423">
        <v>19.05</v>
      </c>
      <c r="E726" s="424">
        <v>0</v>
      </c>
      <c r="F726" s="424">
        <f t="shared" si="153"/>
        <v>57150</v>
      </c>
      <c r="G726" s="532"/>
      <c r="H726" s="438">
        <v>500</v>
      </c>
      <c r="I726" s="423">
        <v>8.0299999999999994</v>
      </c>
      <c r="J726" s="424">
        <v>0.09</v>
      </c>
      <c r="K726" s="424">
        <f t="shared" si="155"/>
        <v>4014.9099999999994</v>
      </c>
      <c r="L726" s="422"/>
      <c r="M726" s="423"/>
    </row>
    <row r="727" spans="1:13" x14ac:dyDescent="0.25">
      <c r="A727" s="422"/>
      <c r="B727" s="468">
        <v>42320</v>
      </c>
      <c r="C727" s="422">
        <v>500</v>
      </c>
      <c r="D727" s="423">
        <v>18.079999999999998</v>
      </c>
      <c r="E727" s="424">
        <v>0</v>
      </c>
      <c r="F727" s="424">
        <f t="shared" si="153"/>
        <v>9040</v>
      </c>
      <c r="G727" s="532"/>
      <c r="H727" s="438">
        <v>1500</v>
      </c>
      <c r="I727" s="423">
        <v>8.1</v>
      </c>
      <c r="J727" s="424">
        <v>0.26</v>
      </c>
      <c r="K727" s="424">
        <f t="shared" si="155"/>
        <v>12149.74</v>
      </c>
      <c r="L727" s="422"/>
      <c r="M727" s="424"/>
    </row>
    <row r="728" spans="1:13" x14ac:dyDescent="0.25">
      <c r="A728" s="422"/>
      <c r="B728" s="468">
        <v>42320</v>
      </c>
      <c r="C728" s="422">
        <v>1000</v>
      </c>
      <c r="D728" s="423">
        <v>18.05</v>
      </c>
      <c r="E728" s="424">
        <v>0</v>
      </c>
      <c r="F728" s="424">
        <f t="shared" si="153"/>
        <v>18050</v>
      </c>
      <c r="G728" s="421">
        <v>42429</v>
      </c>
      <c r="H728" s="438">
        <v>1000</v>
      </c>
      <c r="I728" s="423">
        <v>8.5399999999999991</v>
      </c>
      <c r="J728" s="424">
        <v>0.19</v>
      </c>
      <c r="K728" s="424">
        <f>H728*I728-J728</f>
        <v>8539.81</v>
      </c>
      <c r="L728" s="422"/>
      <c r="M728" s="516"/>
    </row>
    <row r="729" spans="1:13" x14ac:dyDescent="0.25">
      <c r="A729" s="422"/>
      <c r="B729" s="468">
        <v>42320</v>
      </c>
      <c r="C729" s="422">
        <v>1000</v>
      </c>
      <c r="D729" s="423">
        <v>17.82</v>
      </c>
      <c r="E729" s="424">
        <v>0</v>
      </c>
      <c r="F729" s="424">
        <f t="shared" si="153"/>
        <v>17820</v>
      </c>
      <c r="G729" s="421">
        <v>42429</v>
      </c>
      <c r="H729" s="438">
        <v>500</v>
      </c>
      <c r="I729" s="423">
        <v>7.95</v>
      </c>
      <c r="J729" s="424">
        <v>0.09</v>
      </c>
      <c r="K729" s="424">
        <f>H729*I729-J729</f>
        <v>3974.91</v>
      </c>
      <c r="L729" s="422"/>
      <c r="M729" s="424"/>
    </row>
    <row r="730" spans="1:13" x14ac:dyDescent="0.25">
      <c r="A730" s="422"/>
      <c r="B730" s="468">
        <v>42328</v>
      </c>
      <c r="C730" s="422">
        <v>3078</v>
      </c>
      <c r="D730" s="423">
        <v>17.47</v>
      </c>
      <c r="E730" s="424">
        <v>0</v>
      </c>
      <c r="F730" s="424">
        <f t="shared" si="153"/>
        <v>53772.659999999996</v>
      </c>
      <c r="G730" s="421">
        <v>42429</v>
      </c>
      <c r="H730" s="438">
        <v>500</v>
      </c>
      <c r="I730" s="423">
        <v>7.97</v>
      </c>
      <c r="J730" s="424">
        <v>0.09</v>
      </c>
      <c r="K730" s="424">
        <f t="shared" ref="K730:K789" si="156">H730*I730-J730</f>
        <v>3984.91</v>
      </c>
      <c r="L730" s="422"/>
      <c r="M730" s="424"/>
    </row>
    <row r="731" spans="1:13" x14ac:dyDescent="0.25">
      <c r="A731" s="422"/>
      <c r="B731" s="468">
        <v>42340</v>
      </c>
      <c r="C731" s="422">
        <v>3078</v>
      </c>
      <c r="D731" s="423">
        <v>17.739999999999998</v>
      </c>
      <c r="E731" s="424">
        <v>0</v>
      </c>
      <c r="F731" s="424">
        <f t="shared" si="153"/>
        <v>54603.719999999994</v>
      </c>
      <c r="G731" s="421">
        <v>42430</v>
      </c>
      <c r="H731" s="438">
        <v>500</v>
      </c>
      <c r="I731" s="423">
        <v>7.85</v>
      </c>
      <c r="J731" s="424">
        <v>0.09</v>
      </c>
      <c r="K731" s="424">
        <f t="shared" si="156"/>
        <v>3924.91</v>
      </c>
      <c r="L731" s="422"/>
      <c r="M731" s="424"/>
    </row>
    <row r="732" spans="1:13" x14ac:dyDescent="0.25">
      <c r="A732" s="422"/>
      <c r="B732" s="468">
        <v>42340</v>
      </c>
      <c r="C732" s="422">
        <v>500</v>
      </c>
      <c r="D732" s="423">
        <v>17.5</v>
      </c>
      <c r="E732" s="424">
        <v>0</v>
      </c>
      <c r="F732" s="424">
        <f t="shared" si="153"/>
        <v>8750</v>
      </c>
      <c r="G732" s="421">
        <v>42430</v>
      </c>
      <c r="H732" s="438">
        <v>500</v>
      </c>
      <c r="I732" s="423">
        <v>8.0299999999999994</v>
      </c>
      <c r="J732" s="424">
        <v>0.09</v>
      </c>
      <c r="K732" s="424">
        <f t="shared" si="156"/>
        <v>4014.9099999999994</v>
      </c>
      <c r="L732" s="424"/>
      <c r="M732" s="424"/>
    </row>
    <row r="733" spans="1:13" x14ac:dyDescent="0.25">
      <c r="A733" s="422"/>
      <c r="B733" s="468">
        <v>42345</v>
      </c>
      <c r="C733" s="422">
        <v>100</v>
      </c>
      <c r="D733" s="423">
        <v>16.7</v>
      </c>
      <c r="E733" s="424">
        <v>0</v>
      </c>
      <c r="F733" s="424">
        <f t="shared" si="153"/>
        <v>1670</v>
      </c>
      <c r="G733" s="421">
        <v>42431</v>
      </c>
      <c r="H733" s="438">
        <v>500</v>
      </c>
      <c r="I733" s="423">
        <v>8.3800000000000008</v>
      </c>
      <c r="J733" s="424">
        <v>0.09</v>
      </c>
      <c r="K733" s="424">
        <f t="shared" si="156"/>
        <v>4189.91</v>
      </c>
      <c r="L733" s="424"/>
      <c r="M733" s="424"/>
    </row>
    <row r="734" spans="1:13" x14ac:dyDescent="0.25">
      <c r="A734" s="422"/>
      <c r="B734" s="468">
        <v>42345</v>
      </c>
      <c r="C734" s="422">
        <v>500</v>
      </c>
      <c r="D734" s="423">
        <v>16.850000000000001</v>
      </c>
      <c r="E734" s="424">
        <v>0</v>
      </c>
      <c r="F734" s="424">
        <f t="shared" si="153"/>
        <v>8425</v>
      </c>
      <c r="G734" s="421">
        <v>42431</v>
      </c>
      <c r="H734" s="438">
        <v>500</v>
      </c>
      <c r="I734" s="423">
        <v>8.58</v>
      </c>
      <c r="J734" s="424">
        <v>0.09</v>
      </c>
      <c r="K734" s="424">
        <f t="shared" si="156"/>
        <v>4289.91</v>
      </c>
      <c r="L734" s="422"/>
      <c r="M734" s="424"/>
    </row>
    <row r="735" spans="1:13" ht="30" x14ac:dyDescent="0.25">
      <c r="A735" s="422"/>
      <c r="B735" s="468">
        <v>42347</v>
      </c>
      <c r="C735" s="422">
        <v>500</v>
      </c>
      <c r="D735" s="423">
        <v>15.84</v>
      </c>
      <c r="E735" s="424">
        <v>0</v>
      </c>
      <c r="F735" s="424">
        <f t="shared" si="153"/>
        <v>7920</v>
      </c>
      <c r="G735" s="531" t="s">
        <v>182</v>
      </c>
      <c r="H735" s="438">
        <v>400</v>
      </c>
      <c r="I735" s="423">
        <v>9.09</v>
      </c>
      <c r="J735" s="424">
        <v>0.1</v>
      </c>
      <c r="K735" s="424">
        <f t="shared" si="156"/>
        <v>3635.9</v>
      </c>
      <c r="L735" s="422"/>
      <c r="M735" s="424"/>
    </row>
    <row r="736" spans="1:13" x14ac:dyDescent="0.25">
      <c r="A736" s="422"/>
      <c r="B736" s="468">
        <v>42348</v>
      </c>
      <c r="C736" s="422">
        <v>500</v>
      </c>
      <c r="D736" s="423">
        <v>14.78</v>
      </c>
      <c r="E736" s="424">
        <v>0</v>
      </c>
      <c r="F736" s="424">
        <f t="shared" si="153"/>
        <v>7390</v>
      </c>
      <c r="G736" s="531"/>
      <c r="H736" s="438">
        <v>100</v>
      </c>
      <c r="I736" s="423">
        <v>9.09</v>
      </c>
      <c r="J736" s="424">
        <v>0</v>
      </c>
      <c r="K736" s="424">
        <f t="shared" si="156"/>
        <v>909</v>
      </c>
      <c r="L736" s="422"/>
      <c r="M736" s="424"/>
    </row>
    <row r="737" spans="1:13" x14ac:dyDescent="0.25">
      <c r="A737" s="422"/>
      <c r="B737" s="468">
        <v>42352</v>
      </c>
      <c r="C737" s="422">
        <v>100</v>
      </c>
      <c r="D737" s="423">
        <v>14.57</v>
      </c>
      <c r="E737" s="424">
        <v>0</v>
      </c>
      <c r="F737" s="424">
        <f t="shared" si="153"/>
        <v>1457</v>
      </c>
      <c r="G737" s="531"/>
      <c r="H737" s="438">
        <v>500</v>
      </c>
      <c r="I737" s="423">
        <v>8.81</v>
      </c>
      <c r="J737" s="424">
        <v>0.1</v>
      </c>
      <c r="K737" s="424">
        <f t="shared" si="156"/>
        <v>4404.8999999999996</v>
      </c>
      <c r="L737" s="422"/>
      <c r="M737" s="424"/>
    </row>
    <row r="738" spans="1:13" x14ac:dyDescent="0.25">
      <c r="A738" s="422"/>
      <c r="B738" s="468">
        <v>42355</v>
      </c>
      <c r="C738" s="422">
        <v>500</v>
      </c>
      <c r="D738" s="423">
        <v>13.89</v>
      </c>
      <c r="E738" s="424">
        <v>0</v>
      </c>
      <c r="F738" s="424">
        <f t="shared" si="153"/>
        <v>6945</v>
      </c>
      <c r="G738" s="421">
        <v>42432</v>
      </c>
      <c r="H738" s="438">
        <v>600</v>
      </c>
      <c r="I738" s="423">
        <v>9.65</v>
      </c>
      <c r="J738" s="424">
        <v>0.13</v>
      </c>
      <c r="K738" s="424">
        <f t="shared" si="156"/>
        <v>5789.87</v>
      </c>
      <c r="L738" s="422"/>
      <c r="M738" s="424"/>
    </row>
    <row r="739" spans="1:13" x14ac:dyDescent="0.25">
      <c r="A739" s="422"/>
      <c r="B739" s="468">
        <v>42360</v>
      </c>
      <c r="C739" s="422">
        <v>500</v>
      </c>
      <c r="D739" s="423">
        <v>12.95</v>
      </c>
      <c r="E739" s="424">
        <v>0</v>
      </c>
      <c r="F739" s="424">
        <f t="shared" si="153"/>
        <v>6475</v>
      </c>
      <c r="G739" s="421">
        <v>42433</v>
      </c>
      <c r="H739" s="438">
        <v>600</v>
      </c>
      <c r="I739" s="423">
        <v>10.45</v>
      </c>
      <c r="J739" s="424">
        <v>0.14000000000000001</v>
      </c>
      <c r="K739" s="424">
        <f t="shared" si="156"/>
        <v>6269.86</v>
      </c>
      <c r="L739" s="422"/>
      <c r="M739" s="424"/>
    </row>
    <row r="740" spans="1:13" x14ac:dyDescent="0.25">
      <c r="A740" s="422"/>
      <c r="B740" s="468">
        <v>42361</v>
      </c>
      <c r="C740" s="422">
        <v>500</v>
      </c>
      <c r="D740" s="423">
        <v>12.75</v>
      </c>
      <c r="E740" s="424">
        <v>0</v>
      </c>
      <c r="F740" s="424">
        <f t="shared" si="153"/>
        <v>6375</v>
      </c>
      <c r="G740" s="421">
        <v>42440</v>
      </c>
      <c r="H740" s="438">
        <v>400</v>
      </c>
      <c r="I740" s="423">
        <v>11.25</v>
      </c>
      <c r="J740" s="424">
        <v>0.1</v>
      </c>
      <c r="K740" s="424">
        <f t="shared" si="156"/>
        <v>4499.8999999999996</v>
      </c>
      <c r="L740" s="422"/>
      <c r="M740" s="424"/>
    </row>
    <row r="741" spans="1:13" x14ac:dyDescent="0.25">
      <c r="A741" s="422"/>
      <c r="B741" s="468">
        <v>42361</v>
      </c>
      <c r="C741" s="422">
        <v>500</v>
      </c>
      <c r="D741" s="423">
        <v>12.8</v>
      </c>
      <c r="E741" s="424">
        <v>0</v>
      </c>
      <c r="F741" s="424">
        <f t="shared" si="153"/>
        <v>6400</v>
      </c>
      <c r="G741" s="421">
        <v>42446</v>
      </c>
      <c r="H741" s="438">
        <v>1500</v>
      </c>
      <c r="I741" s="423">
        <v>11.49</v>
      </c>
      <c r="J741" s="424">
        <v>0.38</v>
      </c>
      <c r="K741" s="424">
        <f t="shared" si="156"/>
        <v>17234.62</v>
      </c>
      <c r="L741" s="422"/>
      <c r="M741" s="424"/>
    </row>
    <row r="742" spans="1:13" x14ac:dyDescent="0.25">
      <c r="A742" s="422"/>
      <c r="B742" s="468">
        <v>42361</v>
      </c>
      <c r="C742" s="422">
        <v>1000</v>
      </c>
      <c r="D742" s="423">
        <v>12.67</v>
      </c>
      <c r="E742" s="424">
        <v>0</v>
      </c>
      <c r="F742" s="424">
        <f t="shared" si="153"/>
        <v>12670</v>
      </c>
      <c r="G742" s="421">
        <v>42447</v>
      </c>
      <c r="H742" s="438">
        <v>1500</v>
      </c>
      <c r="I742" s="423">
        <v>11.44</v>
      </c>
      <c r="J742" s="424">
        <v>0.37</v>
      </c>
      <c r="K742" s="424">
        <f t="shared" si="156"/>
        <v>17159.63</v>
      </c>
      <c r="L742" s="422"/>
      <c r="M742" s="424"/>
    </row>
    <row r="743" spans="1:13" x14ac:dyDescent="0.25">
      <c r="A743" s="422"/>
      <c r="B743" s="468">
        <v>42361</v>
      </c>
      <c r="C743" s="422">
        <v>222</v>
      </c>
      <c r="D743" s="423">
        <v>12.44</v>
      </c>
      <c r="E743" s="424">
        <v>0</v>
      </c>
      <c r="F743" s="424">
        <f t="shared" si="153"/>
        <v>2761.68</v>
      </c>
      <c r="G743" s="421">
        <v>42447</v>
      </c>
      <c r="H743" s="438">
        <v>500</v>
      </c>
      <c r="I743" s="423">
        <v>11.484999999999999</v>
      </c>
      <c r="J743" s="424">
        <v>0.13</v>
      </c>
      <c r="K743" s="424">
        <f t="shared" si="156"/>
        <v>5742.37</v>
      </c>
      <c r="L743" s="422"/>
      <c r="M743" s="424"/>
    </row>
    <row r="744" spans="1:13" x14ac:dyDescent="0.25">
      <c r="A744" s="422"/>
      <c r="B744" s="468">
        <v>42367</v>
      </c>
      <c r="C744" s="422">
        <v>2178</v>
      </c>
      <c r="D744" s="423">
        <v>13.68</v>
      </c>
      <c r="E744" s="424">
        <v>0</v>
      </c>
      <c r="F744" s="424">
        <f t="shared" si="153"/>
        <v>29795.040000000001</v>
      </c>
      <c r="G744" s="530">
        <v>42447</v>
      </c>
      <c r="H744" s="438">
        <v>650</v>
      </c>
      <c r="I744" s="423">
        <v>11.56</v>
      </c>
      <c r="J744" s="424">
        <v>0.25</v>
      </c>
      <c r="K744" s="424">
        <f t="shared" si="156"/>
        <v>7513.75</v>
      </c>
      <c r="L744" s="422"/>
      <c r="M744" s="424"/>
    </row>
    <row r="745" spans="1:13" x14ac:dyDescent="0.25">
      <c r="A745" s="422"/>
      <c r="B745" s="468">
        <v>42369</v>
      </c>
      <c r="C745" s="422">
        <v>2500</v>
      </c>
      <c r="D745" s="423">
        <v>13.04</v>
      </c>
      <c r="E745" s="424">
        <v>0</v>
      </c>
      <c r="F745" s="424">
        <f t="shared" si="153"/>
        <v>32599.999999999996</v>
      </c>
      <c r="G745" s="530"/>
      <c r="H745" s="438">
        <v>350</v>
      </c>
      <c r="I745" s="423">
        <v>11.56</v>
      </c>
      <c r="J745" s="424">
        <v>0</v>
      </c>
      <c r="K745" s="424">
        <f t="shared" si="156"/>
        <v>4046</v>
      </c>
      <c r="L745" s="422"/>
      <c r="M745" s="424"/>
    </row>
    <row r="746" spans="1:13" x14ac:dyDescent="0.25">
      <c r="A746" s="422"/>
      <c r="B746" s="468">
        <v>42008</v>
      </c>
      <c r="C746" s="422">
        <v>2000</v>
      </c>
      <c r="D746" s="423">
        <v>13.01</v>
      </c>
      <c r="E746" s="424">
        <v>0</v>
      </c>
      <c r="F746" s="424">
        <f t="shared" si="153"/>
        <v>26020</v>
      </c>
      <c r="G746" s="421">
        <v>42447</v>
      </c>
      <c r="H746" s="438">
        <v>1000</v>
      </c>
      <c r="I746" s="423">
        <v>11.62</v>
      </c>
      <c r="J746" s="424">
        <v>0.25</v>
      </c>
      <c r="K746" s="424">
        <f t="shared" si="156"/>
        <v>11619.75</v>
      </c>
      <c r="L746" s="422"/>
      <c r="M746" s="424"/>
    </row>
    <row r="747" spans="1:13" x14ac:dyDescent="0.25">
      <c r="A747" s="422"/>
      <c r="B747" s="468">
        <v>42009</v>
      </c>
      <c r="C747" s="422">
        <v>500</v>
      </c>
      <c r="D747" s="423">
        <v>12.62</v>
      </c>
      <c r="E747" s="424">
        <v>0</v>
      </c>
      <c r="F747" s="424">
        <f t="shared" si="153"/>
        <v>6310</v>
      </c>
      <c r="G747" s="421">
        <v>42451</v>
      </c>
      <c r="H747" s="438">
        <v>1000</v>
      </c>
      <c r="I747" s="423">
        <v>11.45</v>
      </c>
      <c r="J747" s="424">
        <v>0.25</v>
      </c>
      <c r="K747" s="424">
        <f t="shared" si="156"/>
        <v>11449.75</v>
      </c>
      <c r="L747" s="422"/>
      <c r="M747" s="424"/>
    </row>
    <row r="748" spans="1:13" x14ac:dyDescent="0.25">
      <c r="A748" s="422"/>
      <c r="B748" s="468">
        <v>42009</v>
      </c>
      <c r="C748" s="422">
        <v>500</v>
      </c>
      <c r="D748" s="423">
        <v>12.45</v>
      </c>
      <c r="E748" s="424">
        <v>0</v>
      </c>
      <c r="F748" s="424">
        <f t="shared" si="153"/>
        <v>6225</v>
      </c>
      <c r="G748" s="421">
        <v>42451</v>
      </c>
      <c r="H748" s="438">
        <v>50</v>
      </c>
      <c r="I748" s="423">
        <v>11.28</v>
      </c>
      <c r="J748" s="424">
        <v>0.01</v>
      </c>
      <c r="K748" s="424">
        <f t="shared" si="156"/>
        <v>563.99</v>
      </c>
      <c r="L748" s="422"/>
      <c r="M748" s="424"/>
    </row>
    <row r="749" spans="1:13" x14ac:dyDescent="0.25">
      <c r="A749" s="422"/>
      <c r="B749" s="517">
        <v>42374</v>
      </c>
      <c r="C749" s="422">
        <v>2000</v>
      </c>
      <c r="D749" s="423">
        <v>12.73</v>
      </c>
      <c r="E749" s="424">
        <v>0</v>
      </c>
      <c r="F749" s="424">
        <f t="shared" ref="F749:F812" si="157">C749*D749+E749</f>
        <v>25460</v>
      </c>
      <c r="G749" s="421">
        <v>42459</v>
      </c>
      <c r="H749" s="438">
        <v>2000</v>
      </c>
      <c r="I749" s="423">
        <v>10.75</v>
      </c>
      <c r="J749" s="424">
        <v>0.47</v>
      </c>
      <c r="K749" s="424">
        <f t="shared" si="156"/>
        <v>21499.53</v>
      </c>
      <c r="L749" s="422"/>
      <c r="M749" s="424"/>
    </row>
    <row r="750" spans="1:13" x14ac:dyDescent="0.25">
      <c r="A750" s="422"/>
      <c r="B750" s="468">
        <v>42375</v>
      </c>
      <c r="C750" s="422">
        <v>1000</v>
      </c>
      <c r="D750" s="423">
        <v>12.5</v>
      </c>
      <c r="E750" s="424">
        <v>0</v>
      </c>
      <c r="F750" s="424">
        <f t="shared" si="157"/>
        <v>12500</v>
      </c>
      <c r="G750" s="421">
        <v>42460</v>
      </c>
      <c r="H750" s="438">
        <v>1600</v>
      </c>
      <c r="I750" s="423">
        <v>10.95</v>
      </c>
      <c r="J750" s="424">
        <v>2.88</v>
      </c>
      <c r="K750" s="424">
        <f t="shared" si="156"/>
        <v>17517.12</v>
      </c>
      <c r="L750" s="422"/>
      <c r="M750" s="424"/>
    </row>
    <row r="751" spans="1:13" x14ac:dyDescent="0.25">
      <c r="A751" s="422"/>
      <c r="B751" s="468">
        <v>42375</v>
      </c>
      <c r="C751" s="422">
        <v>1000</v>
      </c>
      <c r="D751" s="423">
        <v>11.7</v>
      </c>
      <c r="E751" s="424">
        <v>0</v>
      </c>
      <c r="F751" s="424">
        <f t="shared" si="157"/>
        <v>11700</v>
      </c>
      <c r="G751" s="421">
        <v>42461</v>
      </c>
      <c r="H751" s="438">
        <v>2000</v>
      </c>
      <c r="I751" s="423">
        <v>10.52</v>
      </c>
      <c r="J751" s="424">
        <v>0.46</v>
      </c>
      <c r="K751" s="424">
        <f t="shared" si="156"/>
        <v>21039.54</v>
      </c>
      <c r="L751" s="422"/>
      <c r="M751" s="424"/>
    </row>
    <row r="752" spans="1:13" x14ac:dyDescent="0.25">
      <c r="A752" s="422"/>
      <c r="B752" s="468">
        <v>42402</v>
      </c>
      <c r="C752" s="422">
        <v>400</v>
      </c>
      <c r="D752" s="423">
        <v>9.1</v>
      </c>
      <c r="E752" s="424">
        <v>0</v>
      </c>
      <c r="F752" s="424">
        <f t="shared" si="157"/>
        <v>3640</v>
      </c>
      <c r="G752" s="421">
        <v>42461</v>
      </c>
      <c r="H752" s="438">
        <v>2000</v>
      </c>
      <c r="I752" s="423">
        <v>10.55</v>
      </c>
      <c r="J752" s="424">
        <v>0.46</v>
      </c>
      <c r="K752" s="424">
        <f t="shared" si="156"/>
        <v>21099.54</v>
      </c>
      <c r="L752" s="422"/>
      <c r="M752" s="424"/>
    </row>
    <row r="753" spans="1:13" x14ac:dyDescent="0.25">
      <c r="A753" s="422"/>
      <c r="B753" s="468">
        <v>42411</v>
      </c>
      <c r="C753" s="422">
        <v>500</v>
      </c>
      <c r="D753" s="423">
        <v>6.835</v>
      </c>
      <c r="E753" s="424">
        <v>0</v>
      </c>
      <c r="F753" s="424">
        <f t="shared" si="157"/>
        <v>3417.5</v>
      </c>
      <c r="G753" s="421">
        <v>42465</v>
      </c>
      <c r="H753" s="438">
        <v>100</v>
      </c>
      <c r="I753" s="423">
        <v>10.75</v>
      </c>
      <c r="J753" s="424">
        <v>0.02</v>
      </c>
      <c r="K753" s="424">
        <f t="shared" si="156"/>
        <v>1074.98</v>
      </c>
      <c r="L753" s="422"/>
      <c r="M753" s="424"/>
    </row>
    <row r="754" spans="1:13" x14ac:dyDescent="0.25">
      <c r="A754" s="422"/>
      <c r="B754" s="468">
        <v>42412</v>
      </c>
      <c r="C754" s="422">
        <v>200</v>
      </c>
      <c r="D754" s="423">
        <v>7.23</v>
      </c>
      <c r="E754" s="424">
        <v>0</v>
      </c>
      <c r="F754" s="424">
        <f t="shared" si="157"/>
        <v>1446</v>
      </c>
      <c r="G754" s="421">
        <v>42468</v>
      </c>
      <c r="H754" s="438">
        <v>1000</v>
      </c>
      <c r="I754" s="423">
        <v>11.77</v>
      </c>
      <c r="J754" s="424">
        <v>0.26</v>
      </c>
      <c r="K754" s="424">
        <f t="shared" si="156"/>
        <v>11769.74</v>
      </c>
      <c r="L754" s="422"/>
      <c r="M754" s="424"/>
    </row>
    <row r="755" spans="1:13" x14ac:dyDescent="0.25">
      <c r="A755" s="422"/>
      <c r="B755" s="468">
        <v>42416</v>
      </c>
      <c r="C755" s="422">
        <v>500</v>
      </c>
      <c r="D755" s="423">
        <v>7.5</v>
      </c>
      <c r="E755" s="424">
        <v>0</v>
      </c>
      <c r="F755" s="424">
        <f t="shared" si="157"/>
        <v>3750</v>
      </c>
      <c r="G755" s="530">
        <v>42472</v>
      </c>
      <c r="H755" s="438">
        <v>420</v>
      </c>
      <c r="I755" s="423">
        <v>13.35</v>
      </c>
      <c r="J755" s="424">
        <v>0.15</v>
      </c>
      <c r="K755" s="424">
        <f t="shared" si="156"/>
        <v>5606.85</v>
      </c>
      <c r="L755" s="422"/>
      <c r="M755" s="424"/>
    </row>
    <row r="756" spans="1:13" ht="30" x14ac:dyDescent="0.25">
      <c r="A756" s="422"/>
      <c r="B756" s="533" t="s">
        <v>178</v>
      </c>
      <c r="C756" s="422">
        <v>3000</v>
      </c>
      <c r="D756" s="423">
        <v>7.55</v>
      </c>
      <c r="E756" s="424">
        <v>0</v>
      </c>
      <c r="F756" s="424">
        <f t="shared" si="157"/>
        <v>22650</v>
      </c>
      <c r="G756" s="530"/>
      <c r="H756" s="438">
        <v>80</v>
      </c>
      <c r="I756" s="423">
        <v>13.35</v>
      </c>
      <c r="J756" s="424">
        <v>0</v>
      </c>
      <c r="K756" s="424">
        <f t="shared" si="156"/>
        <v>1068</v>
      </c>
      <c r="L756" s="422"/>
      <c r="M756" s="424"/>
    </row>
    <row r="757" spans="1:13" x14ac:dyDescent="0.25">
      <c r="A757" s="422"/>
      <c r="B757" s="533"/>
      <c r="C757" s="422">
        <v>500</v>
      </c>
      <c r="D757" s="423">
        <v>6.75</v>
      </c>
      <c r="E757" s="424">
        <v>0</v>
      </c>
      <c r="F757" s="424">
        <f t="shared" si="157"/>
        <v>3375</v>
      </c>
      <c r="G757" s="421">
        <v>42472</v>
      </c>
      <c r="H757" s="438">
        <v>500</v>
      </c>
      <c r="I757" s="423">
        <v>13.15</v>
      </c>
      <c r="J757" s="424">
        <v>0.14000000000000001</v>
      </c>
      <c r="K757" s="424">
        <f t="shared" si="156"/>
        <v>6574.86</v>
      </c>
      <c r="L757" s="422"/>
      <c r="M757" s="424"/>
    </row>
    <row r="758" spans="1:13" x14ac:dyDescent="0.25">
      <c r="A758" s="422"/>
      <c r="B758" s="533"/>
      <c r="C758" s="422">
        <v>300</v>
      </c>
      <c r="D758" s="423">
        <v>6.75</v>
      </c>
      <c r="E758" s="424">
        <v>0</v>
      </c>
      <c r="F758" s="424">
        <f t="shared" si="157"/>
        <v>2025</v>
      </c>
      <c r="G758" s="421">
        <v>42472</v>
      </c>
      <c r="H758" s="438">
        <v>500</v>
      </c>
      <c r="I758" s="423">
        <v>12.92</v>
      </c>
      <c r="J758" s="424">
        <v>0.14000000000000001</v>
      </c>
      <c r="K758" s="424">
        <f t="shared" si="156"/>
        <v>6459.86</v>
      </c>
      <c r="L758" s="422"/>
      <c r="M758" s="424"/>
    </row>
    <row r="759" spans="1:13" x14ac:dyDescent="0.25">
      <c r="A759" s="422"/>
      <c r="B759" s="468">
        <v>42426</v>
      </c>
      <c r="C759" s="422">
        <v>600</v>
      </c>
      <c r="D759" s="423">
        <v>7.63</v>
      </c>
      <c r="E759" s="424">
        <v>0</v>
      </c>
      <c r="F759" s="424">
        <f t="shared" si="157"/>
        <v>4578</v>
      </c>
      <c r="G759" s="421">
        <v>42472</v>
      </c>
      <c r="H759" s="438">
        <v>500</v>
      </c>
      <c r="I759" s="423">
        <v>12.59</v>
      </c>
      <c r="J759" s="424">
        <v>0.14000000000000001</v>
      </c>
      <c r="K759" s="424">
        <f t="shared" si="156"/>
        <v>6294.86</v>
      </c>
      <c r="L759" s="422"/>
      <c r="M759" s="424"/>
    </row>
    <row r="760" spans="1:13" x14ac:dyDescent="0.25">
      <c r="A760" s="422"/>
      <c r="B760" s="468">
        <v>42426</v>
      </c>
      <c r="C760" s="422">
        <v>2000</v>
      </c>
      <c r="D760" s="423">
        <v>7.95</v>
      </c>
      <c r="E760" s="424">
        <v>0</v>
      </c>
      <c r="F760" s="424">
        <f t="shared" si="157"/>
        <v>15900</v>
      </c>
      <c r="G760" s="421">
        <v>42474</v>
      </c>
      <c r="H760" s="438">
        <v>500</v>
      </c>
      <c r="I760" s="423">
        <v>13.18</v>
      </c>
      <c r="J760" s="424">
        <v>0.14000000000000001</v>
      </c>
      <c r="K760" s="424">
        <f t="shared" si="156"/>
        <v>6589.86</v>
      </c>
      <c r="L760" s="422"/>
      <c r="M760" s="424"/>
    </row>
    <row r="761" spans="1:13" x14ac:dyDescent="0.25">
      <c r="A761" s="422"/>
      <c r="B761" s="468">
        <v>42429</v>
      </c>
      <c r="C761" s="422">
        <v>2000</v>
      </c>
      <c r="D761" s="423">
        <v>8.1999999999999993</v>
      </c>
      <c r="E761" s="424">
        <v>0</v>
      </c>
      <c r="F761" s="424">
        <f t="shared" si="157"/>
        <v>16400</v>
      </c>
      <c r="G761" s="421">
        <v>42478</v>
      </c>
      <c r="H761" s="438">
        <v>500</v>
      </c>
      <c r="I761" s="423">
        <v>13.4</v>
      </c>
      <c r="J761" s="424">
        <v>0.15</v>
      </c>
      <c r="K761" s="424">
        <f t="shared" si="156"/>
        <v>6699.85</v>
      </c>
      <c r="L761" s="422"/>
      <c r="M761" s="424"/>
    </row>
    <row r="762" spans="1:13" x14ac:dyDescent="0.25">
      <c r="A762" s="424"/>
      <c r="B762" s="468">
        <v>42429</v>
      </c>
      <c r="C762" s="422">
        <v>500</v>
      </c>
      <c r="D762" s="423">
        <v>7.88</v>
      </c>
      <c r="E762" s="424">
        <v>0</v>
      </c>
      <c r="F762" s="424">
        <f t="shared" si="157"/>
        <v>3940</v>
      </c>
      <c r="G762" s="421">
        <v>42486</v>
      </c>
      <c r="H762" s="438">
        <v>500</v>
      </c>
      <c r="I762" s="423">
        <v>14.35</v>
      </c>
      <c r="J762" s="424">
        <v>0.16</v>
      </c>
      <c r="K762" s="424">
        <f t="shared" si="156"/>
        <v>7174.84</v>
      </c>
      <c r="L762" s="422"/>
      <c r="M762" s="424"/>
    </row>
    <row r="763" spans="1:13" x14ac:dyDescent="0.25">
      <c r="A763" s="422"/>
      <c r="B763" s="468">
        <v>42430</v>
      </c>
      <c r="C763" s="422">
        <v>1000</v>
      </c>
      <c r="D763" s="423">
        <v>7.77</v>
      </c>
      <c r="E763" s="424">
        <v>0</v>
      </c>
      <c r="F763" s="424">
        <f t="shared" si="157"/>
        <v>7770</v>
      </c>
      <c r="G763" s="421">
        <v>42487</v>
      </c>
      <c r="H763" s="438">
        <v>600</v>
      </c>
      <c r="I763" s="423">
        <v>14.85</v>
      </c>
      <c r="J763" s="424">
        <v>0.19</v>
      </c>
      <c r="K763" s="424">
        <f t="shared" si="156"/>
        <v>8909.81</v>
      </c>
      <c r="L763" s="422"/>
      <c r="M763" s="424"/>
    </row>
    <row r="764" spans="1:13" x14ac:dyDescent="0.25">
      <c r="A764" s="422"/>
      <c r="B764" s="468">
        <v>42430</v>
      </c>
      <c r="C764" s="422">
        <v>500</v>
      </c>
      <c r="D764" s="423">
        <v>7.94</v>
      </c>
      <c r="E764" s="424">
        <v>0</v>
      </c>
      <c r="F764" s="424">
        <f t="shared" si="157"/>
        <v>3970</v>
      </c>
      <c r="G764" s="421">
        <v>42489</v>
      </c>
      <c r="H764" s="438">
        <v>3000</v>
      </c>
      <c r="I764" s="423">
        <v>14.15</v>
      </c>
      <c r="J764" s="424">
        <v>0.93</v>
      </c>
      <c r="K764" s="424">
        <f t="shared" si="156"/>
        <v>42449.07</v>
      </c>
      <c r="L764" s="422"/>
      <c r="M764" s="424"/>
    </row>
    <row r="765" spans="1:13" x14ac:dyDescent="0.25">
      <c r="A765" s="422"/>
      <c r="B765" s="468">
        <v>42431</v>
      </c>
      <c r="C765" s="422">
        <v>1000</v>
      </c>
      <c r="D765" s="423">
        <v>8.3699999999999992</v>
      </c>
      <c r="E765" s="424">
        <v>0</v>
      </c>
      <c r="F765" s="424">
        <f t="shared" si="157"/>
        <v>8370</v>
      </c>
      <c r="G765" s="421">
        <v>42492</v>
      </c>
      <c r="H765" s="438">
        <v>1000</v>
      </c>
      <c r="I765" s="423">
        <v>13.48</v>
      </c>
      <c r="J765" s="424">
        <v>0.28999999999999998</v>
      </c>
      <c r="K765" s="424">
        <f t="shared" si="156"/>
        <v>13479.71</v>
      </c>
      <c r="L765" s="422"/>
      <c r="M765" s="424"/>
    </row>
    <row r="766" spans="1:13" x14ac:dyDescent="0.25">
      <c r="A766" s="422"/>
      <c r="B766" s="468">
        <v>42432</v>
      </c>
      <c r="C766" s="422">
        <v>600</v>
      </c>
      <c r="D766" s="423">
        <v>9.3699999999999992</v>
      </c>
      <c r="E766" s="424">
        <v>0</v>
      </c>
      <c r="F766" s="424">
        <f t="shared" si="157"/>
        <v>5621.9999999999991</v>
      </c>
      <c r="G766" s="421">
        <v>42492</v>
      </c>
      <c r="H766" s="438">
        <v>1000</v>
      </c>
      <c r="I766" s="423">
        <v>13.61</v>
      </c>
      <c r="J766" s="424">
        <v>0.3</v>
      </c>
      <c r="K766" s="424">
        <f t="shared" si="156"/>
        <v>13609.7</v>
      </c>
      <c r="L766" s="422"/>
      <c r="M766" s="424"/>
    </row>
    <row r="767" spans="1:13" x14ac:dyDescent="0.25">
      <c r="A767" s="422"/>
      <c r="B767" s="468">
        <v>42432</v>
      </c>
      <c r="C767" s="422">
        <v>600</v>
      </c>
      <c r="D767" s="423">
        <v>8.8800000000000008</v>
      </c>
      <c r="E767" s="424">
        <v>0</v>
      </c>
      <c r="F767" s="424">
        <f t="shared" si="157"/>
        <v>5328.0000000000009</v>
      </c>
      <c r="G767" s="421">
        <v>42493</v>
      </c>
      <c r="H767" s="438">
        <v>322</v>
      </c>
      <c r="I767" s="423">
        <v>13.28</v>
      </c>
      <c r="J767" s="424">
        <v>0.09</v>
      </c>
      <c r="K767" s="424">
        <f t="shared" si="156"/>
        <v>4276.07</v>
      </c>
      <c r="L767" s="422"/>
      <c r="M767" s="424"/>
    </row>
    <row r="768" spans="1:13" x14ac:dyDescent="0.25">
      <c r="A768" s="422"/>
      <c r="B768" s="468">
        <v>42433</v>
      </c>
      <c r="C768" s="422">
        <v>600</v>
      </c>
      <c r="D768" s="423">
        <v>10.42</v>
      </c>
      <c r="E768" s="424">
        <v>0</v>
      </c>
      <c r="F768" s="424">
        <f t="shared" si="157"/>
        <v>6252</v>
      </c>
      <c r="G768" s="421">
        <v>42495</v>
      </c>
      <c r="H768" s="438">
        <v>1000</v>
      </c>
      <c r="I768" s="423">
        <v>12.05</v>
      </c>
      <c r="J768" s="424">
        <v>0.26</v>
      </c>
      <c r="K768" s="424">
        <f t="shared" si="156"/>
        <v>12049.74</v>
      </c>
      <c r="L768" s="422"/>
      <c r="M768" s="424"/>
    </row>
    <row r="769" spans="1:13" x14ac:dyDescent="0.25">
      <c r="A769" s="422"/>
      <c r="B769" s="468">
        <v>42440</v>
      </c>
      <c r="C769" s="422">
        <v>400</v>
      </c>
      <c r="D769" s="423">
        <v>11.12</v>
      </c>
      <c r="E769" s="424">
        <v>0</v>
      </c>
      <c r="F769" s="424">
        <f t="shared" si="157"/>
        <v>4448</v>
      </c>
      <c r="G769" s="421">
        <v>42495</v>
      </c>
      <c r="H769" s="438">
        <v>2000</v>
      </c>
      <c r="I769" s="423">
        <v>12.63</v>
      </c>
      <c r="J769" s="424">
        <v>0.55000000000000004</v>
      </c>
      <c r="K769" s="424">
        <f t="shared" si="156"/>
        <v>25259.45</v>
      </c>
      <c r="L769" s="422"/>
      <c r="M769" s="424"/>
    </row>
    <row r="770" spans="1:13" x14ac:dyDescent="0.25">
      <c r="A770" s="422"/>
      <c r="B770" s="468">
        <v>42446</v>
      </c>
      <c r="C770" s="422">
        <v>1500</v>
      </c>
      <c r="D770" s="423">
        <v>11.445</v>
      </c>
      <c r="E770" s="424">
        <v>0</v>
      </c>
      <c r="F770" s="424">
        <f t="shared" si="157"/>
        <v>17167.5</v>
      </c>
      <c r="G770" s="421">
        <v>42500</v>
      </c>
      <c r="H770" s="438">
        <v>1000</v>
      </c>
      <c r="I770" s="423">
        <v>11.66</v>
      </c>
      <c r="J770" s="424">
        <v>5.25</v>
      </c>
      <c r="K770" s="424">
        <f t="shared" si="156"/>
        <v>11654.75</v>
      </c>
      <c r="L770" s="422"/>
      <c r="M770" s="424"/>
    </row>
    <row r="771" spans="1:13" x14ac:dyDescent="0.25">
      <c r="A771" s="422"/>
      <c r="B771" s="529">
        <v>42447</v>
      </c>
      <c r="C771" s="422">
        <v>1500</v>
      </c>
      <c r="D771" s="423">
        <v>11.42</v>
      </c>
      <c r="E771" s="424">
        <v>0</v>
      </c>
      <c r="F771" s="424">
        <f t="shared" si="157"/>
        <v>17130</v>
      </c>
      <c r="G771" s="421">
        <v>42502</v>
      </c>
      <c r="H771" s="438">
        <v>1500</v>
      </c>
      <c r="I771" s="423">
        <v>12.36</v>
      </c>
      <c r="J771" s="424">
        <v>0.4</v>
      </c>
      <c r="K771" s="424">
        <f t="shared" si="156"/>
        <v>18539.599999999999</v>
      </c>
      <c r="L771" s="422"/>
      <c r="M771" s="424"/>
    </row>
    <row r="772" spans="1:13" x14ac:dyDescent="0.25">
      <c r="A772" s="422"/>
      <c r="B772" s="534"/>
      <c r="C772" s="422">
        <v>500</v>
      </c>
      <c r="D772" s="423">
        <v>11.42</v>
      </c>
      <c r="E772" s="424">
        <v>0</v>
      </c>
      <c r="F772" s="424">
        <f t="shared" si="157"/>
        <v>5710</v>
      </c>
      <c r="G772" s="421">
        <v>42503</v>
      </c>
      <c r="H772" s="438">
        <v>500</v>
      </c>
      <c r="I772" s="423">
        <v>12.49</v>
      </c>
      <c r="J772" s="424">
        <v>0.14000000000000001</v>
      </c>
      <c r="K772" s="424">
        <f t="shared" si="156"/>
        <v>6244.86</v>
      </c>
      <c r="L772" s="422"/>
      <c r="M772" s="424"/>
    </row>
    <row r="773" spans="1:13" x14ac:dyDescent="0.25">
      <c r="A773" s="422"/>
      <c r="B773" s="468">
        <v>42447</v>
      </c>
      <c r="C773" s="422">
        <v>650</v>
      </c>
      <c r="D773" s="423">
        <v>11.545</v>
      </c>
      <c r="E773" s="424">
        <v>0.75</v>
      </c>
      <c r="F773" s="424">
        <f t="shared" si="157"/>
        <v>7505</v>
      </c>
      <c r="G773" s="421">
        <v>42506</v>
      </c>
      <c r="H773" s="438">
        <v>300</v>
      </c>
      <c r="I773" s="423">
        <v>12.85</v>
      </c>
      <c r="J773" s="424">
        <v>0.08</v>
      </c>
      <c r="K773" s="424">
        <f t="shared" si="156"/>
        <v>3854.92</v>
      </c>
      <c r="L773" s="422"/>
      <c r="M773" s="424"/>
    </row>
    <row r="774" spans="1:13" x14ac:dyDescent="0.25">
      <c r="A774" s="422"/>
      <c r="B774" s="468">
        <v>42450</v>
      </c>
      <c r="C774" s="422">
        <v>1350</v>
      </c>
      <c r="D774" s="423">
        <v>11.42</v>
      </c>
      <c r="E774" s="424">
        <v>0</v>
      </c>
      <c r="F774" s="424">
        <f t="shared" si="157"/>
        <v>15417</v>
      </c>
      <c r="G774" s="421">
        <v>42513</v>
      </c>
      <c r="H774" s="438">
        <v>500</v>
      </c>
      <c r="I774" s="423">
        <v>13.05</v>
      </c>
      <c r="J774" s="424">
        <v>0.14000000000000001</v>
      </c>
      <c r="K774" s="424">
        <f t="shared" si="156"/>
        <v>6524.86</v>
      </c>
      <c r="L774" s="422"/>
      <c r="M774" s="424"/>
    </row>
    <row r="775" spans="1:13" x14ac:dyDescent="0.25">
      <c r="A775" s="422"/>
      <c r="B775" s="468">
        <v>42451</v>
      </c>
      <c r="C775" s="422">
        <v>1000</v>
      </c>
      <c r="D775" s="423">
        <v>11.38</v>
      </c>
      <c r="E775" s="424">
        <v>0</v>
      </c>
      <c r="F775" s="424">
        <f t="shared" si="157"/>
        <v>11380</v>
      </c>
      <c r="G775" s="421">
        <v>42515</v>
      </c>
      <c r="H775" s="438">
        <v>500</v>
      </c>
      <c r="I775" s="423">
        <v>13.59</v>
      </c>
      <c r="J775" s="424">
        <v>0.15</v>
      </c>
      <c r="K775" s="424">
        <f t="shared" si="156"/>
        <v>6794.85</v>
      </c>
      <c r="L775" s="422"/>
      <c r="M775" s="424"/>
    </row>
    <row r="776" spans="1:13" x14ac:dyDescent="0.25">
      <c r="A776" s="422"/>
      <c r="B776" s="529">
        <v>42451</v>
      </c>
      <c r="C776" s="422">
        <v>50</v>
      </c>
      <c r="D776" s="423">
        <v>11.22</v>
      </c>
      <c r="E776" s="424">
        <v>0</v>
      </c>
      <c r="F776" s="424">
        <f t="shared" si="157"/>
        <v>561</v>
      </c>
      <c r="G776" s="421">
        <v>42515</v>
      </c>
      <c r="H776" s="438">
        <v>500</v>
      </c>
      <c r="I776" s="423">
        <v>13.57</v>
      </c>
      <c r="J776" s="424">
        <v>0.15</v>
      </c>
      <c r="K776" s="424">
        <f t="shared" si="156"/>
        <v>6784.85</v>
      </c>
      <c r="L776" s="422"/>
      <c r="M776" s="424"/>
    </row>
    <row r="777" spans="1:13" x14ac:dyDescent="0.25">
      <c r="A777" s="422"/>
      <c r="B777" s="529"/>
      <c r="C777" s="422">
        <v>350</v>
      </c>
      <c r="D777" s="423">
        <v>11.22</v>
      </c>
      <c r="E777" s="424">
        <v>0</v>
      </c>
      <c r="F777" s="424">
        <f t="shared" si="157"/>
        <v>3927</v>
      </c>
      <c r="G777" s="421">
        <v>42517</v>
      </c>
      <c r="H777" s="438">
        <v>500</v>
      </c>
      <c r="I777" s="423">
        <v>12.87</v>
      </c>
      <c r="J777" s="424">
        <v>0.14000000000000001</v>
      </c>
      <c r="K777" s="424">
        <f t="shared" si="156"/>
        <v>6434.86</v>
      </c>
      <c r="L777" s="422"/>
      <c r="M777" s="424"/>
    </row>
    <row r="778" spans="1:13" ht="45" x14ac:dyDescent="0.25">
      <c r="A778" s="422"/>
      <c r="B778" s="533" t="s">
        <v>190</v>
      </c>
      <c r="C778" s="422">
        <v>650</v>
      </c>
      <c r="D778" s="423">
        <v>11.22</v>
      </c>
      <c r="E778" s="424">
        <v>0</v>
      </c>
      <c r="F778" s="424">
        <f t="shared" si="157"/>
        <v>7293</v>
      </c>
      <c r="G778" s="421">
        <v>42524</v>
      </c>
      <c r="H778" s="438">
        <v>400</v>
      </c>
      <c r="I778" s="423">
        <v>13.38</v>
      </c>
      <c r="J778" s="424">
        <v>0.12</v>
      </c>
      <c r="K778" s="424">
        <f t="shared" si="156"/>
        <v>5351.88</v>
      </c>
      <c r="L778" s="422"/>
      <c r="M778" s="424"/>
    </row>
    <row r="779" spans="1:13" x14ac:dyDescent="0.25">
      <c r="A779" s="422"/>
      <c r="B779" s="533"/>
      <c r="C779" s="422">
        <v>500</v>
      </c>
      <c r="D779" s="423">
        <v>11.01</v>
      </c>
      <c r="E779" s="424">
        <v>0</v>
      </c>
      <c r="F779" s="424">
        <f t="shared" si="157"/>
        <v>5505</v>
      </c>
      <c r="G779" s="421">
        <v>42527</v>
      </c>
      <c r="H779" s="438">
        <v>1000</v>
      </c>
      <c r="I779" s="423">
        <v>13.82</v>
      </c>
      <c r="J779" s="424">
        <v>0.3</v>
      </c>
      <c r="K779" s="424">
        <f t="shared" si="156"/>
        <v>13819.7</v>
      </c>
      <c r="L779" s="422"/>
      <c r="M779" s="424"/>
    </row>
    <row r="780" spans="1:13" x14ac:dyDescent="0.25">
      <c r="A780" s="422"/>
      <c r="B780" s="533"/>
      <c r="C780" s="422">
        <v>500</v>
      </c>
      <c r="D780" s="423">
        <v>10.75</v>
      </c>
      <c r="E780" s="424">
        <v>0</v>
      </c>
      <c r="F780" s="424">
        <f t="shared" si="157"/>
        <v>5375</v>
      </c>
      <c r="G780" s="421">
        <v>42527</v>
      </c>
      <c r="H780" s="438">
        <v>500</v>
      </c>
      <c r="I780" s="423">
        <v>13.97</v>
      </c>
      <c r="J780" s="424">
        <v>1.1499999999999999</v>
      </c>
      <c r="K780" s="424">
        <f t="shared" si="156"/>
        <v>6983.85</v>
      </c>
      <c r="L780" s="422"/>
      <c r="M780" s="424"/>
    </row>
    <row r="781" spans="1:13" x14ac:dyDescent="0.25">
      <c r="A781" s="422"/>
      <c r="B781" s="533"/>
      <c r="C781" s="422">
        <v>1000</v>
      </c>
      <c r="D781" s="423">
        <v>10.4</v>
      </c>
      <c r="E781" s="424">
        <v>0</v>
      </c>
      <c r="F781" s="424">
        <f t="shared" si="157"/>
        <v>10400</v>
      </c>
      <c r="G781" s="421">
        <v>42528</v>
      </c>
      <c r="H781" s="438">
        <v>500</v>
      </c>
      <c r="I781" s="423">
        <v>14.65</v>
      </c>
      <c r="J781" s="424">
        <v>0.16</v>
      </c>
      <c r="K781" s="424">
        <f t="shared" si="156"/>
        <v>7324.84</v>
      </c>
      <c r="L781" s="422"/>
      <c r="M781" s="424"/>
    </row>
    <row r="782" spans="1:13" x14ac:dyDescent="0.25">
      <c r="A782" s="422"/>
      <c r="B782" s="533"/>
      <c r="C782" s="422">
        <v>1000</v>
      </c>
      <c r="D782" s="423">
        <v>10.185</v>
      </c>
      <c r="E782" s="424">
        <v>0</v>
      </c>
      <c r="F782" s="424">
        <f t="shared" si="157"/>
        <v>10185</v>
      </c>
      <c r="G782" s="421">
        <v>42536</v>
      </c>
      <c r="H782" s="438">
        <v>400</v>
      </c>
      <c r="I782" s="423">
        <v>13.43</v>
      </c>
      <c r="J782" s="424">
        <v>0.12</v>
      </c>
      <c r="K782" s="424">
        <f t="shared" si="156"/>
        <v>5371.88</v>
      </c>
      <c r="L782" s="422"/>
      <c r="M782" s="424"/>
    </row>
    <row r="783" spans="1:13" x14ac:dyDescent="0.25">
      <c r="A783" s="422"/>
      <c r="B783" s="468">
        <v>42461</v>
      </c>
      <c r="C783" s="422">
        <v>2000</v>
      </c>
      <c r="D783" s="423">
        <v>10.43</v>
      </c>
      <c r="E783" s="424">
        <v>0</v>
      </c>
      <c r="F783" s="424">
        <f t="shared" si="157"/>
        <v>20860</v>
      </c>
      <c r="G783" s="421">
        <v>42537</v>
      </c>
      <c r="H783" s="438">
        <v>400</v>
      </c>
      <c r="I783" s="423">
        <v>12.69</v>
      </c>
      <c r="J783" s="424">
        <v>0.11</v>
      </c>
      <c r="K783" s="424">
        <f t="shared" si="156"/>
        <v>5075.8900000000003</v>
      </c>
      <c r="L783" s="422"/>
      <c r="M783" s="424"/>
    </row>
    <row r="784" spans="1:13" x14ac:dyDescent="0.25">
      <c r="A784" s="422"/>
      <c r="B784" s="468">
        <v>42461</v>
      </c>
      <c r="C784" s="422">
        <v>2000</v>
      </c>
      <c r="D784" s="423">
        <v>10.42</v>
      </c>
      <c r="E784" s="424">
        <v>0</v>
      </c>
      <c r="F784" s="424">
        <f t="shared" si="157"/>
        <v>20840</v>
      </c>
      <c r="G784" s="421">
        <v>42538</v>
      </c>
      <c r="H784" s="438">
        <v>500</v>
      </c>
      <c r="I784" s="423">
        <v>13.34</v>
      </c>
      <c r="J784" s="424">
        <v>0.15</v>
      </c>
      <c r="K784" s="424">
        <f t="shared" si="156"/>
        <v>6669.85</v>
      </c>
      <c r="L784" s="422"/>
      <c r="M784" s="424"/>
    </row>
    <row r="785" spans="1:13" ht="45" x14ac:dyDescent="0.25">
      <c r="A785" s="422"/>
      <c r="B785" s="468">
        <v>42465</v>
      </c>
      <c r="C785" s="422">
        <v>100</v>
      </c>
      <c r="D785" s="423">
        <v>10.4</v>
      </c>
      <c r="E785" s="424">
        <v>0</v>
      </c>
      <c r="F785" s="424">
        <f t="shared" si="157"/>
        <v>1040</v>
      </c>
      <c r="G785" s="535" t="s">
        <v>214</v>
      </c>
      <c r="H785" s="438">
        <v>500</v>
      </c>
      <c r="I785" s="423">
        <v>13.91</v>
      </c>
      <c r="J785" s="424">
        <v>0.15</v>
      </c>
      <c r="K785" s="424">
        <f t="shared" si="156"/>
        <v>6954.85</v>
      </c>
      <c r="L785" s="422"/>
      <c r="M785" s="424"/>
    </row>
    <row r="786" spans="1:13" x14ac:dyDescent="0.25">
      <c r="A786" s="422"/>
      <c r="B786" s="468">
        <v>42471</v>
      </c>
      <c r="C786" s="422">
        <v>500</v>
      </c>
      <c r="D786" s="423">
        <v>11.77</v>
      </c>
      <c r="E786" s="424">
        <v>0</v>
      </c>
      <c r="F786" s="424">
        <f t="shared" si="157"/>
        <v>5885</v>
      </c>
      <c r="G786" s="535"/>
      <c r="H786" s="438">
        <v>600</v>
      </c>
      <c r="I786" s="423">
        <v>14.36</v>
      </c>
      <c r="J786" s="424">
        <v>0.19</v>
      </c>
      <c r="K786" s="424">
        <f t="shared" si="156"/>
        <v>8615.81</v>
      </c>
      <c r="L786" s="422"/>
      <c r="M786" s="424"/>
    </row>
    <row r="787" spans="1:13" x14ac:dyDescent="0.25">
      <c r="A787" s="422"/>
      <c r="B787" s="468">
        <v>42471</v>
      </c>
      <c r="C787" s="422">
        <v>500</v>
      </c>
      <c r="D787" s="423">
        <v>11.55</v>
      </c>
      <c r="E787" s="424">
        <v>0</v>
      </c>
      <c r="F787" s="424">
        <f t="shared" si="157"/>
        <v>5775</v>
      </c>
      <c r="G787" s="535"/>
      <c r="H787" s="438">
        <v>500</v>
      </c>
      <c r="I787" s="423">
        <v>14.65</v>
      </c>
      <c r="J787" s="424">
        <v>0.16</v>
      </c>
      <c r="K787" s="424">
        <f t="shared" si="156"/>
        <v>7324.84</v>
      </c>
      <c r="L787" s="422"/>
      <c r="M787" s="424"/>
    </row>
    <row r="788" spans="1:13" x14ac:dyDescent="0.25">
      <c r="A788" s="422"/>
      <c r="B788" s="468">
        <v>42472</v>
      </c>
      <c r="C788" s="422">
        <v>610</v>
      </c>
      <c r="D788" s="423">
        <v>12.95</v>
      </c>
      <c r="E788" s="424">
        <v>0</v>
      </c>
      <c r="F788" s="424">
        <f t="shared" si="157"/>
        <v>7899.5</v>
      </c>
      <c r="G788" s="421">
        <v>42542</v>
      </c>
      <c r="H788" s="438">
        <v>500</v>
      </c>
      <c r="I788" s="423">
        <v>14.95</v>
      </c>
      <c r="J788" s="424">
        <v>0.16</v>
      </c>
      <c r="K788" s="424">
        <f t="shared" si="156"/>
        <v>7474.84</v>
      </c>
      <c r="L788" s="422"/>
      <c r="M788" s="424"/>
    </row>
    <row r="789" spans="1:13" x14ac:dyDescent="0.25">
      <c r="A789" s="422"/>
      <c r="B789" s="468">
        <v>42473</v>
      </c>
      <c r="C789" s="422">
        <v>970</v>
      </c>
      <c r="D789" s="423">
        <v>12.76</v>
      </c>
      <c r="E789" s="424">
        <v>4.0999999999999996</v>
      </c>
      <c r="F789" s="424">
        <f t="shared" si="157"/>
        <v>12381.3</v>
      </c>
      <c r="G789" s="421">
        <v>42542</v>
      </c>
      <c r="H789" s="438">
        <v>378</v>
      </c>
      <c r="I789" s="423">
        <v>15.2</v>
      </c>
      <c r="J789" s="424">
        <v>0.13</v>
      </c>
      <c r="K789" s="424">
        <f t="shared" si="156"/>
        <v>5745.4699999999993</v>
      </c>
      <c r="L789" s="422"/>
      <c r="M789" s="424"/>
    </row>
    <row r="790" spans="1:13" x14ac:dyDescent="0.25">
      <c r="A790" s="422"/>
      <c r="B790" s="468">
        <v>42474</v>
      </c>
      <c r="C790" s="422">
        <v>420</v>
      </c>
      <c r="D790" s="423">
        <v>12.755000000000001</v>
      </c>
      <c r="E790" s="424">
        <v>0.34</v>
      </c>
      <c r="F790" s="424">
        <f t="shared" si="157"/>
        <v>5357.4400000000005</v>
      </c>
      <c r="G790" s="422"/>
      <c r="H790" s="438"/>
      <c r="I790" s="423"/>
      <c r="J790" s="424"/>
      <c r="K790" s="424"/>
      <c r="L790" s="422"/>
      <c r="M790" s="424"/>
    </row>
    <row r="791" spans="1:13" x14ac:dyDescent="0.25">
      <c r="A791" s="422"/>
      <c r="B791" s="468">
        <v>42475</v>
      </c>
      <c r="C791" s="422">
        <v>500</v>
      </c>
      <c r="D791" s="423">
        <v>13.02</v>
      </c>
      <c r="E791" s="424">
        <v>-1.75</v>
      </c>
      <c r="F791" s="424">
        <f t="shared" si="157"/>
        <v>6508.25</v>
      </c>
      <c r="G791" s="422"/>
      <c r="H791" s="438"/>
      <c r="I791" s="423"/>
      <c r="J791" s="424"/>
      <c r="K791" s="424"/>
      <c r="L791" s="422"/>
      <c r="M791" s="424"/>
    </row>
    <row r="792" spans="1:13" x14ac:dyDescent="0.25">
      <c r="A792" s="422"/>
      <c r="B792" s="468">
        <v>42485</v>
      </c>
      <c r="C792" s="422">
        <v>500</v>
      </c>
      <c r="D792" s="423">
        <v>13.95</v>
      </c>
      <c r="E792" s="424">
        <v>0</v>
      </c>
      <c r="F792" s="424">
        <f t="shared" si="157"/>
        <v>6975</v>
      </c>
      <c r="G792" s="422"/>
      <c r="H792" s="438"/>
      <c r="I792" s="423"/>
      <c r="J792" s="424"/>
      <c r="K792" s="424"/>
      <c r="L792" s="422"/>
      <c r="M792" s="424"/>
    </row>
    <row r="793" spans="1:13" x14ac:dyDescent="0.25">
      <c r="A793" s="422"/>
      <c r="B793" s="468">
        <v>42487</v>
      </c>
      <c r="C793" s="422">
        <v>600</v>
      </c>
      <c r="D793" s="423">
        <v>14.63</v>
      </c>
      <c r="E793" s="424">
        <v>0</v>
      </c>
      <c r="F793" s="424">
        <f t="shared" si="157"/>
        <v>8778</v>
      </c>
      <c r="G793" s="422"/>
      <c r="H793" s="438"/>
      <c r="I793" s="423"/>
      <c r="J793" s="424"/>
      <c r="K793" s="424"/>
      <c r="L793" s="422"/>
      <c r="M793" s="424"/>
    </row>
    <row r="794" spans="1:13" x14ac:dyDescent="0.25">
      <c r="A794" s="422"/>
      <c r="B794" s="468">
        <v>42488</v>
      </c>
      <c r="C794" s="422">
        <v>500</v>
      </c>
      <c r="D794" s="423">
        <v>14.52</v>
      </c>
      <c r="E794" s="424">
        <v>0</v>
      </c>
      <c r="F794" s="424">
        <f t="shared" si="157"/>
        <v>7260</v>
      </c>
      <c r="G794" s="422"/>
      <c r="H794" s="438"/>
      <c r="I794" s="423"/>
      <c r="J794" s="424"/>
      <c r="K794" s="424"/>
      <c r="L794" s="422"/>
      <c r="M794" s="424"/>
    </row>
    <row r="795" spans="1:13" ht="30" x14ac:dyDescent="0.25">
      <c r="A795" s="536" t="s">
        <v>195</v>
      </c>
      <c r="B795" s="468">
        <v>42489</v>
      </c>
      <c r="C795" s="422">
        <v>500</v>
      </c>
      <c r="D795" s="423">
        <v>14.35</v>
      </c>
      <c r="E795" s="424">
        <v>0</v>
      </c>
      <c r="F795" s="424">
        <f t="shared" si="157"/>
        <v>7175</v>
      </c>
      <c r="G795" s="422"/>
      <c r="H795" s="438"/>
      <c r="I795" s="423"/>
      <c r="J795" s="424"/>
      <c r="K795" s="424"/>
      <c r="L795" s="422"/>
      <c r="M795" s="424"/>
    </row>
    <row r="796" spans="1:13" x14ac:dyDescent="0.25">
      <c r="A796" s="536"/>
      <c r="B796" s="468">
        <v>42489</v>
      </c>
      <c r="C796" s="422">
        <v>500</v>
      </c>
      <c r="D796" s="423">
        <v>14.15</v>
      </c>
      <c r="E796" s="424">
        <v>0</v>
      </c>
      <c r="F796" s="424">
        <f t="shared" si="157"/>
        <v>7075</v>
      </c>
      <c r="G796" s="422"/>
      <c r="H796" s="438"/>
      <c r="I796" s="423"/>
      <c r="J796" s="424"/>
      <c r="K796" s="424"/>
      <c r="L796" s="422"/>
      <c r="M796" s="424"/>
    </row>
    <row r="797" spans="1:13" x14ac:dyDescent="0.25">
      <c r="A797" s="536"/>
      <c r="B797" s="468">
        <v>42489</v>
      </c>
      <c r="C797" s="422">
        <v>1000</v>
      </c>
      <c r="D797" s="423">
        <v>13.92</v>
      </c>
      <c r="E797" s="424">
        <v>0</v>
      </c>
      <c r="F797" s="424">
        <f t="shared" si="157"/>
        <v>13920</v>
      </c>
      <c r="G797" s="422"/>
      <c r="H797" s="438"/>
      <c r="I797" s="423"/>
      <c r="J797" s="424"/>
      <c r="K797" s="424"/>
      <c r="L797" s="422"/>
      <c r="M797" s="424"/>
    </row>
    <row r="798" spans="1:13" x14ac:dyDescent="0.25">
      <c r="A798" s="536"/>
      <c r="B798" s="468">
        <v>42489</v>
      </c>
      <c r="C798" s="422">
        <v>1000</v>
      </c>
      <c r="D798" s="423">
        <v>13.8</v>
      </c>
      <c r="E798" s="424">
        <v>0</v>
      </c>
      <c r="F798" s="424">
        <f t="shared" si="157"/>
        <v>13800</v>
      </c>
      <c r="G798" s="422"/>
      <c r="H798" s="438"/>
      <c r="I798" s="423"/>
      <c r="J798" s="424"/>
      <c r="K798" s="424"/>
      <c r="L798" s="422"/>
      <c r="M798" s="424"/>
    </row>
    <row r="799" spans="1:13" x14ac:dyDescent="0.25">
      <c r="A799" s="422"/>
      <c r="B799" s="468">
        <v>42492</v>
      </c>
      <c r="C799" s="422">
        <v>1500</v>
      </c>
      <c r="D799" s="423">
        <v>13.25</v>
      </c>
      <c r="E799" s="424">
        <v>0</v>
      </c>
      <c r="F799" s="424">
        <f t="shared" si="157"/>
        <v>19875</v>
      </c>
      <c r="G799" s="422"/>
      <c r="H799" s="438"/>
      <c r="I799" s="423"/>
      <c r="J799" s="424"/>
      <c r="K799" s="424"/>
      <c r="L799" s="422"/>
      <c r="M799" s="424"/>
    </row>
    <row r="800" spans="1:13" x14ac:dyDescent="0.25">
      <c r="A800" s="422"/>
      <c r="B800" s="468">
        <v>42492</v>
      </c>
      <c r="C800" s="422">
        <v>500</v>
      </c>
      <c r="D800" s="423">
        <v>13.6</v>
      </c>
      <c r="E800" s="424">
        <v>0</v>
      </c>
      <c r="F800" s="424">
        <f t="shared" si="157"/>
        <v>6800</v>
      </c>
      <c r="G800" s="422"/>
      <c r="H800" s="438"/>
      <c r="I800" s="423"/>
      <c r="J800" s="424"/>
      <c r="K800" s="424"/>
      <c r="L800" s="422"/>
      <c r="M800" s="424"/>
    </row>
    <row r="801" spans="1:13" x14ac:dyDescent="0.25">
      <c r="A801" s="422"/>
      <c r="B801" s="468">
        <v>42493</v>
      </c>
      <c r="C801" s="422">
        <v>322</v>
      </c>
      <c r="D801" s="423">
        <v>12.85</v>
      </c>
      <c r="E801" s="424">
        <v>0</v>
      </c>
      <c r="F801" s="424">
        <f t="shared" si="157"/>
        <v>4137.7</v>
      </c>
      <c r="G801" s="422"/>
      <c r="H801" s="438"/>
      <c r="I801" s="423"/>
      <c r="J801" s="424"/>
      <c r="K801" s="424"/>
      <c r="L801" s="422"/>
      <c r="M801" s="424"/>
    </row>
    <row r="802" spans="1:13" ht="30" x14ac:dyDescent="0.25">
      <c r="A802" s="520" t="s">
        <v>198</v>
      </c>
      <c r="B802" s="468">
        <v>42494</v>
      </c>
      <c r="C802" s="422">
        <v>1000</v>
      </c>
      <c r="D802" s="423">
        <v>12.25</v>
      </c>
      <c r="E802" s="424">
        <v>0</v>
      </c>
      <c r="F802" s="424">
        <f t="shared" si="157"/>
        <v>12250</v>
      </c>
      <c r="G802" s="422"/>
      <c r="H802" s="438"/>
      <c r="I802" s="423"/>
      <c r="J802" s="424"/>
      <c r="K802" s="424"/>
      <c r="L802" s="422"/>
      <c r="M802" s="424"/>
    </row>
    <row r="803" spans="1:13" x14ac:dyDescent="0.25">
      <c r="A803" s="520"/>
      <c r="B803" s="468">
        <v>42494</v>
      </c>
      <c r="C803" s="422">
        <v>500</v>
      </c>
      <c r="D803" s="423">
        <v>12.53</v>
      </c>
      <c r="E803" s="424">
        <v>0</v>
      </c>
      <c r="F803" s="424">
        <f t="shared" si="157"/>
        <v>6265</v>
      </c>
      <c r="G803" s="422"/>
      <c r="H803" s="438"/>
      <c r="I803" s="423"/>
      <c r="J803" s="424"/>
      <c r="K803" s="424"/>
      <c r="L803" s="422"/>
      <c r="M803" s="424"/>
    </row>
    <row r="804" spans="1:13" x14ac:dyDescent="0.25">
      <c r="A804" s="520"/>
      <c r="B804" s="468">
        <v>42494</v>
      </c>
      <c r="C804" s="422">
        <v>500</v>
      </c>
      <c r="D804" s="423">
        <v>12.65</v>
      </c>
      <c r="E804" s="424">
        <v>0</v>
      </c>
      <c r="F804" s="424">
        <f t="shared" si="157"/>
        <v>6325</v>
      </c>
      <c r="G804" s="422"/>
      <c r="H804" s="438"/>
      <c r="I804" s="423"/>
      <c r="J804" s="424"/>
      <c r="K804" s="424"/>
      <c r="L804" s="422"/>
      <c r="M804" s="424"/>
    </row>
    <row r="805" spans="1:13" x14ac:dyDescent="0.25">
      <c r="A805" s="422"/>
      <c r="B805" s="468">
        <v>42495</v>
      </c>
      <c r="C805" s="422">
        <v>1000</v>
      </c>
      <c r="D805" s="423">
        <v>11.95</v>
      </c>
      <c r="E805" s="424">
        <v>0</v>
      </c>
      <c r="F805" s="424">
        <f t="shared" si="157"/>
        <v>11950</v>
      </c>
      <c r="G805" s="422"/>
      <c r="H805" s="438"/>
      <c r="I805" s="423"/>
      <c r="J805" s="424"/>
      <c r="K805" s="424"/>
      <c r="L805" s="422"/>
      <c r="M805" s="424"/>
    </row>
    <row r="806" spans="1:13" x14ac:dyDescent="0.25">
      <c r="A806" s="422"/>
      <c r="B806" s="468">
        <v>42499</v>
      </c>
      <c r="C806" s="422">
        <v>500</v>
      </c>
      <c r="D806" s="423">
        <v>11.48</v>
      </c>
      <c r="E806" s="424">
        <v>0</v>
      </c>
      <c r="F806" s="424">
        <f t="shared" si="157"/>
        <v>5740</v>
      </c>
      <c r="G806" s="422"/>
      <c r="H806" s="438"/>
      <c r="I806" s="423"/>
      <c r="J806" s="424"/>
      <c r="K806" s="424"/>
      <c r="L806" s="422"/>
      <c r="M806" s="424"/>
    </row>
    <row r="807" spans="1:13" x14ac:dyDescent="0.25">
      <c r="A807" s="422"/>
      <c r="B807" s="468">
        <v>42499</v>
      </c>
      <c r="C807" s="422">
        <v>500</v>
      </c>
      <c r="D807" s="423">
        <v>11.32</v>
      </c>
      <c r="E807" s="424">
        <v>0</v>
      </c>
      <c r="F807" s="424">
        <f t="shared" si="157"/>
        <v>5660</v>
      </c>
      <c r="G807" s="422"/>
      <c r="H807" s="438"/>
      <c r="I807" s="423"/>
      <c r="J807" s="424"/>
      <c r="K807" s="424"/>
      <c r="L807" s="422"/>
      <c r="M807" s="424"/>
    </row>
    <row r="808" spans="1:13" ht="30" x14ac:dyDescent="0.25">
      <c r="A808" s="536" t="s">
        <v>201</v>
      </c>
      <c r="B808" s="468">
        <v>42502</v>
      </c>
      <c r="C808" s="422">
        <v>500</v>
      </c>
      <c r="D808" s="423">
        <v>12.38</v>
      </c>
      <c r="E808" s="424">
        <v>0</v>
      </c>
      <c r="F808" s="424">
        <f t="shared" si="157"/>
        <v>6190</v>
      </c>
      <c r="G808" s="422"/>
      <c r="H808" s="438"/>
      <c r="I808" s="423"/>
      <c r="J808" s="424"/>
      <c r="K808" s="424"/>
      <c r="L808" s="422"/>
      <c r="M808" s="424"/>
    </row>
    <row r="809" spans="1:13" x14ac:dyDescent="0.25">
      <c r="A809" s="536"/>
      <c r="B809" s="468">
        <v>42502</v>
      </c>
      <c r="C809" s="422">
        <v>500</v>
      </c>
      <c r="D809" s="423">
        <v>12.3</v>
      </c>
      <c r="E809" s="424">
        <v>0</v>
      </c>
      <c r="F809" s="424">
        <f t="shared" si="157"/>
        <v>6150</v>
      </c>
      <c r="G809" s="422"/>
      <c r="H809" s="438"/>
      <c r="I809" s="423"/>
      <c r="J809" s="424"/>
      <c r="K809" s="424"/>
      <c r="L809" s="422"/>
      <c r="M809" s="424"/>
    </row>
    <row r="810" spans="1:13" x14ac:dyDescent="0.25">
      <c r="A810" s="536"/>
      <c r="B810" s="468">
        <v>42502</v>
      </c>
      <c r="C810" s="422">
        <v>500</v>
      </c>
      <c r="D810" s="423">
        <v>12.23</v>
      </c>
      <c r="E810" s="424">
        <v>0</v>
      </c>
      <c r="F810" s="424">
        <f t="shared" si="157"/>
        <v>6115</v>
      </c>
      <c r="G810" s="422"/>
      <c r="H810" s="438"/>
      <c r="I810" s="423"/>
      <c r="J810" s="424"/>
      <c r="K810" s="424"/>
      <c r="L810" s="422"/>
      <c r="M810" s="424"/>
    </row>
    <row r="811" spans="1:13" x14ac:dyDescent="0.25">
      <c r="A811" s="422"/>
      <c r="B811" s="468">
        <v>42503</v>
      </c>
      <c r="C811" s="422">
        <v>500</v>
      </c>
      <c r="D811" s="423">
        <v>12.41</v>
      </c>
      <c r="E811" s="424">
        <v>0</v>
      </c>
      <c r="F811" s="424">
        <f t="shared" si="157"/>
        <v>6205</v>
      </c>
      <c r="G811" s="422"/>
      <c r="H811" s="438"/>
      <c r="I811" s="423"/>
      <c r="J811" s="424"/>
      <c r="K811" s="424"/>
      <c r="L811" s="422"/>
      <c r="M811" s="424"/>
    </row>
    <row r="812" spans="1:13" x14ac:dyDescent="0.25">
      <c r="A812" s="422"/>
      <c r="B812" s="468">
        <v>42506</v>
      </c>
      <c r="C812" s="422">
        <v>300</v>
      </c>
      <c r="D812" s="423">
        <v>12.8</v>
      </c>
      <c r="E812" s="424">
        <v>0</v>
      </c>
      <c r="F812" s="424">
        <f t="shared" si="157"/>
        <v>3840</v>
      </c>
      <c r="G812" s="422"/>
      <c r="H812" s="438"/>
      <c r="I812" s="423"/>
      <c r="J812" s="424"/>
      <c r="K812" s="424"/>
      <c r="L812" s="422"/>
      <c r="M812" s="424"/>
    </row>
    <row r="813" spans="1:13" x14ac:dyDescent="0.25">
      <c r="A813" s="422"/>
      <c r="B813" s="468">
        <v>42514</v>
      </c>
      <c r="C813" s="422">
        <v>500</v>
      </c>
      <c r="D813" s="423">
        <v>13.02</v>
      </c>
      <c r="E813" s="424">
        <v>-1.65</v>
      </c>
      <c r="F813" s="424">
        <f t="shared" ref="F813:F876" si="158">C813*D813+E813</f>
        <v>6508.35</v>
      </c>
      <c r="G813" s="422"/>
      <c r="H813" s="438"/>
      <c r="I813" s="423"/>
      <c r="J813" s="424"/>
      <c r="K813" s="424"/>
      <c r="L813" s="422"/>
      <c r="M813" s="424"/>
    </row>
    <row r="814" spans="1:13" x14ac:dyDescent="0.25">
      <c r="A814" s="422"/>
      <c r="B814" s="468">
        <v>42515</v>
      </c>
      <c r="C814" s="422">
        <v>500</v>
      </c>
      <c r="D814" s="423">
        <v>13.45</v>
      </c>
      <c r="E814" s="424">
        <v>1</v>
      </c>
      <c r="F814" s="424">
        <f t="shared" si="158"/>
        <v>6726</v>
      </c>
      <c r="G814" s="422"/>
      <c r="H814" s="438"/>
      <c r="I814" s="423"/>
      <c r="J814" s="424"/>
      <c r="K814" s="424"/>
      <c r="L814" s="422"/>
      <c r="M814" s="424"/>
    </row>
    <row r="815" spans="1:13" x14ac:dyDescent="0.25">
      <c r="A815" s="422"/>
      <c r="B815" s="468">
        <v>42516</v>
      </c>
      <c r="C815" s="422">
        <v>500</v>
      </c>
      <c r="D815" s="423">
        <v>13.28</v>
      </c>
      <c r="E815" s="424">
        <v>-1.04</v>
      </c>
      <c r="F815" s="424">
        <f t="shared" si="158"/>
        <v>6638.96</v>
      </c>
      <c r="G815" s="422"/>
      <c r="H815" s="438"/>
      <c r="I815" s="423"/>
      <c r="J815" s="424"/>
      <c r="K815" s="424"/>
      <c r="L815" s="422"/>
      <c r="M815" s="424"/>
    </row>
    <row r="816" spans="1:13" x14ac:dyDescent="0.25">
      <c r="A816" s="422"/>
      <c r="B816" s="468">
        <v>42517</v>
      </c>
      <c r="C816" s="422">
        <v>500</v>
      </c>
      <c r="D816" s="423">
        <v>12.79</v>
      </c>
      <c r="E816" s="424">
        <v>0</v>
      </c>
      <c r="F816" s="424">
        <f t="shared" si="158"/>
        <v>6395</v>
      </c>
      <c r="G816" s="422"/>
      <c r="H816" s="438"/>
      <c r="I816" s="423"/>
      <c r="J816" s="424"/>
      <c r="K816" s="424"/>
      <c r="L816" s="422"/>
      <c r="M816" s="424"/>
    </row>
    <row r="817" spans="1:13" x14ac:dyDescent="0.25">
      <c r="A817" s="422"/>
      <c r="B817" s="468">
        <v>42524</v>
      </c>
      <c r="C817" s="422">
        <v>400</v>
      </c>
      <c r="D817" s="423">
        <v>13.28</v>
      </c>
      <c r="E817" s="424">
        <v>0</v>
      </c>
      <c r="F817" s="424">
        <f t="shared" si="158"/>
        <v>5312</v>
      </c>
      <c r="G817" s="422"/>
      <c r="H817" s="438"/>
      <c r="I817" s="423"/>
      <c r="J817" s="424"/>
      <c r="K817" s="424"/>
      <c r="L817" s="422"/>
      <c r="M817" s="424"/>
    </row>
    <row r="818" spans="1:13" x14ac:dyDescent="0.25">
      <c r="A818" s="422"/>
      <c r="B818" s="468">
        <v>42529</v>
      </c>
      <c r="C818" s="422">
        <v>500</v>
      </c>
      <c r="D818" s="423">
        <v>14.59</v>
      </c>
      <c r="E818" s="424">
        <v>0</v>
      </c>
      <c r="F818" s="424">
        <f t="shared" si="158"/>
        <v>7295</v>
      </c>
      <c r="G818" s="422"/>
      <c r="H818" s="438"/>
      <c r="I818" s="423"/>
      <c r="J818" s="424"/>
      <c r="K818" s="424"/>
      <c r="L818" s="422"/>
      <c r="M818" s="424"/>
    </row>
    <row r="819" spans="1:13" x14ac:dyDescent="0.25">
      <c r="A819" s="422"/>
      <c r="B819" s="468">
        <v>42531</v>
      </c>
      <c r="C819" s="422">
        <v>800</v>
      </c>
      <c r="D819" s="423">
        <v>13.79</v>
      </c>
      <c r="E819" s="424">
        <v>0</v>
      </c>
      <c r="F819" s="424">
        <f t="shared" si="158"/>
        <v>11032</v>
      </c>
      <c r="G819" s="422"/>
      <c r="H819" s="438"/>
      <c r="I819" s="423"/>
      <c r="J819" s="424"/>
      <c r="K819" s="424"/>
      <c r="L819" s="422"/>
      <c r="M819" s="424"/>
    </row>
    <row r="820" spans="1:13" x14ac:dyDescent="0.25">
      <c r="A820" s="422"/>
      <c r="B820" s="468">
        <v>42531</v>
      </c>
      <c r="C820" s="422">
        <v>300</v>
      </c>
      <c r="D820" s="423">
        <v>13.4</v>
      </c>
      <c r="E820" s="424">
        <v>0</v>
      </c>
      <c r="F820" s="424">
        <f t="shared" si="158"/>
        <v>4020</v>
      </c>
      <c r="G820" s="422"/>
      <c r="H820" s="438"/>
      <c r="I820" s="423"/>
      <c r="J820" s="424"/>
      <c r="K820" s="424"/>
      <c r="L820" s="422"/>
      <c r="M820" s="424"/>
    </row>
    <row r="821" spans="1:13" x14ac:dyDescent="0.25">
      <c r="A821" s="422"/>
      <c r="B821" s="468">
        <v>42535</v>
      </c>
      <c r="C821" s="422">
        <v>400</v>
      </c>
      <c r="D821" s="423">
        <v>12.85</v>
      </c>
      <c r="E821" s="424">
        <v>0</v>
      </c>
      <c r="F821" s="424">
        <f t="shared" si="158"/>
        <v>5140</v>
      </c>
      <c r="G821" s="422"/>
      <c r="H821" s="438"/>
      <c r="I821" s="423"/>
      <c r="J821" s="424"/>
      <c r="K821" s="424"/>
      <c r="L821" s="422"/>
      <c r="M821" s="424"/>
    </row>
    <row r="822" spans="1:13" x14ac:dyDescent="0.25">
      <c r="A822" s="422"/>
      <c r="B822" s="468">
        <v>42537</v>
      </c>
      <c r="C822" s="422">
        <v>400</v>
      </c>
      <c r="D822" s="423">
        <v>12.43</v>
      </c>
      <c r="E822" s="424">
        <v>-0.04</v>
      </c>
      <c r="F822" s="424">
        <f t="shared" si="158"/>
        <v>4971.96</v>
      </c>
      <c r="G822" s="422"/>
      <c r="H822" s="438"/>
      <c r="I822" s="423"/>
      <c r="J822" s="424"/>
      <c r="K822" s="424"/>
      <c r="L822" s="422"/>
      <c r="M822" s="424"/>
    </row>
    <row r="823" spans="1:13" x14ac:dyDescent="0.25">
      <c r="A823" s="422"/>
      <c r="B823" s="468">
        <v>42538</v>
      </c>
      <c r="C823" s="422">
        <v>500</v>
      </c>
      <c r="D823" s="423">
        <v>13.14</v>
      </c>
      <c r="E823" s="424">
        <v>0</v>
      </c>
      <c r="F823" s="424">
        <f t="shared" si="158"/>
        <v>6570</v>
      </c>
      <c r="G823" s="422"/>
      <c r="H823" s="438"/>
      <c r="I823" s="423"/>
      <c r="J823" s="424"/>
      <c r="K823" s="424"/>
      <c r="L823" s="422"/>
      <c r="M823" s="424"/>
    </row>
    <row r="824" spans="1:13" x14ac:dyDescent="0.25">
      <c r="A824" s="422"/>
      <c r="B824" s="468">
        <v>42543</v>
      </c>
      <c r="C824" s="422">
        <v>500</v>
      </c>
      <c r="D824" s="423">
        <v>14.75</v>
      </c>
      <c r="E824" s="424">
        <v>0</v>
      </c>
      <c r="F824" s="424">
        <f t="shared" si="158"/>
        <v>7375</v>
      </c>
      <c r="G824" s="421">
        <v>42544</v>
      </c>
      <c r="H824" s="438">
        <v>500</v>
      </c>
      <c r="I824" s="423">
        <v>15.24</v>
      </c>
      <c r="J824" s="424">
        <v>0.17</v>
      </c>
      <c r="K824" s="424">
        <f>H824*I824-J824</f>
        <v>7619.83</v>
      </c>
      <c r="L824" s="422"/>
      <c r="M824" s="424"/>
    </row>
    <row r="825" spans="1:13" x14ac:dyDescent="0.25">
      <c r="A825" s="422"/>
      <c r="B825" s="468">
        <v>42545</v>
      </c>
      <c r="C825" s="422">
        <v>878</v>
      </c>
      <c r="D825" s="423">
        <v>14.41</v>
      </c>
      <c r="E825" s="424">
        <v>0</v>
      </c>
      <c r="F825" s="424">
        <f t="shared" si="158"/>
        <v>12651.98</v>
      </c>
      <c r="G825" s="422"/>
      <c r="H825" s="438"/>
      <c r="I825" s="423"/>
      <c r="J825" s="424"/>
      <c r="K825" s="424"/>
      <c r="L825" s="422"/>
      <c r="M825" s="424"/>
    </row>
    <row r="826" spans="1:13" x14ac:dyDescent="0.25">
      <c r="A826" s="422"/>
      <c r="B826" s="468">
        <v>42545</v>
      </c>
      <c r="C826" s="422">
        <v>335</v>
      </c>
      <c r="D826" s="423">
        <v>14.08</v>
      </c>
      <c r="E826" s="424">
        <v>0</v>
      </c>
      <c r="F826" s="424">
        <f t="shared" si="158"/>
        <v>4716.8</v>
      </c>
      <c r="G826" s="422"/>
      <c r="H826" s="438"/>
      <c r="I826" s="423"/>
      <c r="J826" s="424"/>
      <c r="K826" s="424"/>
      <c r="L826" s="422"/>
      <c r="M826" s="424"/>
    </row>
    <row r="827" spans="1:13" x14ac:dyDescent="0.25">
      <c r="A827" s="422"/>
      <c r="B827" s="468">
        <v>42548</v>
      </c>
      <c r="C827" s="422">
        <v>965</v>
      </c>
      <c r="D827" s="423">
        <v>13.81</v>
      </c>
      <c r="E827" s="424">
        <v>0</v>
      </c>
      <c r="F827" s="424">
        <f t="shared" si="158"/>
        <v>13326.65</v>
      </c>
      <c r="G827" s="422"/>
      <c r="H827" s="438"/>
      <c r="I827" s="423"/>
      <c r="J827" s="424"/>
      <c r="K827" s="424"/>
      <c r="L827" s="422"/>
      <c r="M827" s="424"/>
    </row>
    <row r="828" spans="1:13" x14ac:dyDescent="0.25">
      <c r="A828" s="422"/>
      <c r="B828" s="468">
        <v>42548</v>
      </c>
      <c r="C828" s="422">
        <v>300</v>
      </c>
      <c r="D828" s="423">
        <v>13.58</v>
      </c>
      <c r="E828" s="424">
        <v>0</v>
      </c>
      <c r="F828" s="424">
        <f t="shared" si="158"/>
        <v>4074</v>
      </c>
      <c r="G828" s="421">
        <v>42549</v>
      </c>
      <c r="H828" s="438">
        <v>1100</v>
      </c>
      <c r="I828" s="423">
        <v>14.68</v>
      </c>
      <c r="J828" s="424">
        <v>0.35</v>
      </c>
      <c r="K828" s="424">
        <f t="shared" ref="K828:K913" si="159">H828*I828-J828</f>
        <v>16147.65</v>
      </c>
      <c r="L828" s="422"/>
      <c r="M828" s="424"/>
    </row>
    <row r="829" spans="1:13" ht="45" x14ac:dyDescent="0.25">
      <c r="A829" s="422"/>
      <c r="B829" s="468">
        <v>42556</v>
      </c>
      <c r="C829" s="422">
        <v>2178</v>
      </c>
      <c r="D829" s="423">
        <v>15.08</v>
      </c>
      <c r="E829" s="424">
        <v>0</v>
      </c>
      <c r="F829" s="424">
        <f t="shared" si="158"/>
        <v>32844.239999999998</v>
      </c>
      <c r="G829" s="532" t="s">
        <v>222</v>
      </c>
      <c r="H829" s="438">
        <v>500</v>
      </c>
      <c r="I829" s="423">
        <v>15.48</v>
      </c>
      <c r="J829" s="424">
        <v>0.17</v>
      </c>
      <c r="K829" s="424">
        <f t="shared" si="159"/>
        <v>7739.83</v>
      </c>
      <c r="L829" s="422"/>
      <c r="M829" s="424"/>
    </row>
    <row r="830" spans="1:13" x14ac:dyDescent="0.25">
      <c r="A830" s="422"/>
      <c r="B830" s="468">
        <v>42556</v>
      </c>
      <c r="C830" s="422">
        <v>500</v>
      </c>
      <c r="D830" s="423">
        <v>14.62</v>
      </c>
      <c r="E830" s="424">
        <v>0</v>
      </c>
      <c r="F830" s="424">
        <f t="shared" si="158"/>
        <v>7310</v>
      </c>
      <c r="G830" s="532"/>
      <c r="H830" s="438">
        <v>378</v>
      </c>
      <c r="I830" s="423">
        <v>15.65</v>
      </c>
      <c r="J830" s="424">
        <v>0.13</v>
      </c>
      <c r="K830" s="424">
        <f t="shared" si="159"/>
        <v>5915.57</v>
      </c>
      <c r="L830" s="422"/>
      <c r="M830" s="424"/>
    </row>
    <row r="831" spans="1:13" x14ac:dyDescent="0.25">
      <c r="A831" s="422"/>
      <c r="B831" s="468">
        <v>42557</v>
      </c>
      <c r="C831" s="422">
        <v>500</v>
      </c>
      <c r="D831" s="423">
        <v>14.78</v>
      </c>
      <c r="E831" s="424">
        <v>0</v>
      </c>
      <c r="F831" s="424">
        <f t="shared" si="158"/>
        <v>7390</v>
      </c>
      <c r="G831" s="532"/>
      <c r="H831" s="438">
        <v>500</v>
      </c>
      <c r="I831" s="423">
        <v>15.51</v>
      </c>
      <c r="J831" s="424">
        <v>0.17</v>
      </c>
      <c r="K831" s="424">
        <f t="shared" si="159"/>
        <v>7754.83</v>
      </c>
      <c r="L831" s="422"/>
      <c r="M831" s="424"/>
    </row>
    <row r="832" spans="1:13" x14ac:dyDescent="0.25">
      <c r="A832" s="422"/>
      <c r="B832" s="518">
        <v>42564</v>
      </c>
      <c r="C832" s="422">
        <v>320</v>
      </c>
      <c r="D832" s="423">
        <v>15.48</v>
      </c>
      <c r="E832" s="424">
        <v>0</v>
      </c>
      <c r="F832" s="424">
        <f t="shared" si="158"/>
        <v>4953.6000000000004</v>
      </c>
      <c r="G832" s="532"/>
      <c r="H832" s="438">
        <v>800</v>
      </c>
      <c r="I832" s="423">
        <v>15.78</v>
      </c>
      <c r="J832" s="424">
        <v>0.28000000000000003</v>
      </c>
      <c r="K832" s="424">
        <f t="shared" si="159"/>
        <v>12623.72</v>
      </c>
      <c r="L832" s="422"/>
      <c r="M832" s="424"/>
    </row>
    <row r="833" spans="1:13" x14ac:dyDescent="0.25">
      <c r="A833" s="519"/>
      <c r="B833" s="518">
        <v>42564</v>
      </c>
      <c r="C833" s="422">
        <v>160</v>
      </c>
      <c r="D833" s="423">
        <v>15.48</v>
      </c>
      <c r="E833" s="424">
        <v>0</v>
      </c>
      <c r="F833" s="424">
        <f t="shared" si="158"/>
        <v>2476.8000000000002</v>
      </c>
      <c r="G833" s="421">
        <v>42557</v>
      </c>
      <c r="H833" s="438">
        <v>500</v>
      </c>
      <c r="I833" s="423">
        <v>14.92</v>
      </c>
      <c r="J833" s="424">
        <v>0.16</v>
      </c>
      <c r="K833" s="424">
        <f t="shared" si="159"/>
        <v>7459.84</v>
      </c>
      <c r="L833" s="422"/>
      <c r="M833" s="424"/>
    </row>
    <row r="834" spans="1:13" x14ac:dyDescent="0.25">
      <c r="A834" s="519"/>
      <c r="B834" s="468">
        <v>42570</v>
      </c>
      <c r="C834" s="422">
        <v>200</v>
      </c>
      <c r="D834" s="423">
        <v>15.18</v>
      </c>
      <c r="E834" s="424">
        <v>0</v>
      </c>
      <c r="F834" s="424">
        <f t="shared" si="158"/>
        <v>3036</v>
      </c>
      <c r="G834" s="421">
        <v>42564</v>
      </c>
      <c r="H834" s="438">
        <v>420</v>
      </c>
      <c r="I834" s="423">
        <v>15.68</v>
      </c>
      <c r="J834" s="424">
        <v>0.14000000000000001</v>
      </c>
      <c r="K834" s="424">
        <f t="shared" si="159"/>
        <v>6585.4599999999991</v>
      </c>
      <c r="L834" s="422"/>
      <c r="M834" s="424"/>
    </row>
    <row r="835" spans="1:13" x14ac:dyDescent="0.25">
      <c r="A835" s="519"/>
      <c r="B835" s="468">
        <v>42570</v>
      </c>
      <c r="C835" s="422">
        <v>200</v>
      </c>
      <c r="D835" s="423">
        <v>14.68</v>
      </c>
      <c r="E835" s="424">
        <v>0</v>
      </c>
      <c r="F835" s="424">
        <f t="shared" si="158"/>
        <v>2936</v>
      </c>
      <c r="G835" s="421">
        <v>42571</v>
      </c>
      <c r="H835" s="438">
        <v>200</v>
      </c>
      <c r="I835" s="423">
        <v>14.82</v>
      </c>
      <c r="J835" s="424">
        <v>0.06</v>
      </c>
      <c r="K835" s="424">
        <f t="shared" si="159"/>
        <v>2963.94</v>
      </c>
      <c r="L835" s="422"/>
      <c r="M835" s="424"/>
    </row>
    <row r="836" spans="1:13" x14ac:dyDescent="0.25">
      <c r="A836" s="422"/>
      <c r="B836" s="468">
        <v>42571</v>
      </c>
      <c r="C836" s="422">
        <v>200</v>
      </c>
      <c r="D836" s="423">
        <v>14.33</v>
      </c>
      <c r="E836" s="424">
        <v>-1</v>
      </c>
      <c r="F836" s="424">
        <f t="shared" si="158"/>
        <v>2865</v>
      </c>
      <c r="G836" s="421">
        <v>42572</v>
      </c>
      <c r="H836" s="438">
        <v>200</v>
      </c>
      <c r="I836" s="423">
        <v>14.8</v>
      </c>
      <c r="J836" s="424">
        <v>0.06</v>
      </c>
      <c r="K836" s="424">
        <f t="shared" si="159"/>
        <v>2959.94</v>
      </c>
      <c r="L836" s="422"/>
      <c r="M836" s="424"/>
    </row>
    <row r="837" spans="1:13" x14ac:dyDescent="0.25">
      <c r="A837" s="422"/>
      <c r="B837" s="468">
        <v>42572</v>
      </c>
      <c r="C837" s="422">
        <v>60</v>
      </c>
      <c r="D837" s="423">
        <v>14.58</v>
      </c>
      <c r="E837" s="424">
        <v>0</v>
      </c>
      <c r="F837" s="424">
        <f t="shared" si="158"/>
        <v>874.8</v>
      </c>
      <c r="G837" s="421">
        <v>42577</v>
      </c>
      <c r="H837" s="438">
        <v>200</v>
      </c>
      <c r="I837" s="423">
        <v>13.78</v>
      </c>
      <c r="J837" s="424">
        <v>0.06</v>
      </c>
      <c r="K837" s="424">
        <f t="shared" si="159"/>
        <v>2755.94</v>
      </c>
      <c r="L837" s="422"/>
      <c r="M837" s="424"/>
    </row>
    <row r="838" spans="1:13" x14ac:dyDescent="0.25">
      <c r="A838" s="422"/>
      <c r="B838" s="468">
        <v>42572</v>
      </c>
      <c r="C838" s="422">
        <v>140</v>
      </c>
      <c r="D838" s="423">
        <v>14.65</v>
      </c>
      <c r="E838" s="424">
        <v>0</v>
      </c>
      <c r="F838" s="424">
        <f t="shared" si="158"/>
        <v>2051</v>
      </c>
      <c r="G838" s="421">
        <v>42580</v>
      </c>
      <c r="H838" s="438">
        <v>200</v>
      </c>
      <c r="I838" s="423">
        <v>13.224</v>
      </c>
      <c r="J838" s="424">
        <v>0.08</v>
      </c>
      <c r="K838" s="424">
        <f t="shared" si="159"/>
        <v>2644.7200000000003</v>
      </c>
      <c r="L838" s="422"/>
      <c r="M838" s="424"/>
    </row>
    <row r="839" spans="1:13" x14ac:dyDescent="0.25">
      <c r="A839" s="422"/>
      <c r="B839" s="468">
        <v>42573</v>
      </c>
      <c r="C839" s="422">
        <v>140</v>
      </c>
      <c r="D839" s="423">
        <v>14.08</v>
      </c>
      <c r="E839" s="424">
        <v>0</v>
      </c>
      <c r="F839" s="424">
        <f t="shared" si="158"/>
        <v>1971.2</v>
      </c>
      <c r="G839" s="421">
        <v>42580</v>
      </c>
      <c r="H839" s="438">
        <v>200</v>
      </c>
      <c r="I839" s="423">
        <v>13.58</v>
      </c>
      <c r="J839" s="424">
        <v>0.06</v>
      </c>
      <c r="K839" s="424">
        <f t="shared" si="159"/>
        <v>2715.94</v>
      </c>
      <c r="L839" s="422"/>
      <c r="M839" s="424"/>
    </row>
    <row r="840" spans="1:13" x14ac:dyDescent="0.25">
      <c r="A840" s="422"/>
      <c r="B840" s="468">
        <v>42576</v>
      </c>
      <c r="C840" s="422">
        <v>200</v>
      </c>
      <c r="D840" s="423">
        <v>13.55</v>
      </c>
      <c r="E840" s="424">
        <v>0</v>
      </c>
      <c r="F840" s="424">
        <f t="shared" si="158"/>
        <v>2710</v>
      </c>
      <c r="G840" s="421">
        <v>42586</v>
      </c>
      <c r="H840" s="438">
        <v>400</v>
      </c>
      <c r="I840" s="423">
        <v>13.78</v>
      </c>
      <c r="J840" s="424">
        <v>0.12</v>
      </c>
      <c r="K840" s="424">
        <f t="shared" si="159"/>
        <v>5511.88</v>
      </c>
      <c r="L840" s="422"/>
      <c r="M840" s="424"/>
    </row>
    <row r="841" spans="1:13" x14ac:dyDescent="0.25">
      <c r="A841" s="422"/>
      <c r="B841" s="468">
        <v>42578</v>
      </c>
      <c r="C841" s="422">
        <v>200</v>
      </c>
      <c r="D841" s="423">
        <v>13.18</v>
      </c>
      <c r="E841" s="424">
        <v>0</v>
      </c>
      <c r="F841" s="424">
        <f t="shared" si="158"/>
        <v>2636</v>
      </c>
      <c r="G841" s="421">
        <v>42586</v>
      </c>
      <c r="H841" s="438">
        <v>400</v>
      </c>
      <c r="I841" s="423">
        <v>13.72</v>
      </c>
      <c r="J841" s="424">
        <v>0.12</v>
      </c>
      <c r="K841" s="424">
        <f t="shared" si="159"/>
        <v>5487.88</v>
      </c>
      <c r="L841" s="422"/>
      <c r="M841" s="424"/>
    </row>
    <row r="842" spans="1:13" x14ac:dyDescent="0.25">
      <c r="A842" s="422"/>
      <c r="B842" s="468">
        <v>42580</v>
      </c>
      <c r="C842" s="422">
        <v>200</v>
      </c>
      <c r="D842" s="423">
        <v>13.15</v>
      </c>
      <c r="E842" s="424">
        <v>0</v>
      </c>
      <c r="F842" s="424">
        <f t="shared" si="158"/>
        <v>2630</v>
      </c>
      <c r="G842" s="421">
        <v>42586</v>
      </c>
      <c r="H842" s="438">
        <v>140</v>
      </c>
      <c r="I842" s="423">
        <v>13.88</v>
      </c>
      <c r="J842" s="424">
        <v>0.04</v>
      </c>
      <c r="K842" s="424">
        <f t="shared" si="159"/>
        <v>1943.16</v>
      </c>
      <c r="L842" s="422"/>
      <c r="M842" s="424"/>
    </row>
    <row r="843" spans="1:13" x14ac:dyDescent="0.25">
      <c r="A843" s="422"/>
      <c r="B843" s="468">
        <v>42583</v>
      </c>
      <c r="C843" s="515">
        <v>20</v>
      </c>
      <c r="D843" s="423">
        <v>13.02</v>
      </c>
      <c r="E843" s="424">
        <v>0</v>
      </c>
      <c r="F843" s="424">
        <f t="shared" si="158"/>
        <v>260.39999999999998</v>
      </c>
      <c r="G843" s="421">
        <v>42593</v>
      </c>
      <c r="H843" s="438">
        <v>460</v>
      </c>
      <c r="I843" s="423">
        <v>14.59</v>
      </c>
      <c r="J843" s="424">
        <v>0.15</v>
      </c>
      <c r="K843" s="424">
        <f t="shared" si="159"/>
        <v>6711.25</v>
      </c>
      <c r="L843" s="422"/>
      <c r="M843" s="424"/>
    </row>
    <row r="844" spans="1:13" x14ac:dyDescent="0.25">
      <c r="A844" s="422"/>
      <c r="B844" s="468">
        <v>42583</v>
      </c>
      <c r="C844" s="422">
        <v>180</v>
      </c>
      <c r="D844" s="423">
        <v>13.02</v>
      </c>
      <c r="E844" s="424">
        <v>0</v>
      </c>
      <c r="F844" s="424">
        <f t="shared" si="158"/>
        <v>2343.6</v>
      </c>
      <c r="G844" s="421">
        <v>42594</v>
      </c>
      <c r="H844" s="438">
        <v>500</v>
      </c>
      <c r="I844" s="423">
        <v>14.88</v>
      </c>
      <c r="J844" s="424">
        <v>0.16</v>
      </c>
      <c r="K844" s="424">
        <f t="shared" si="159"/>
        <v>7439.84</v>
      </c>
      <c r="L844" s="422"/>
      <c r="M844" s="424"/>
    </row>
    <row r="845" spans="1:13" x14ac:dyDescent="0.25">
      <c r="A845" s="422"/>
      <c r="B845" s="468">
        <v>42584</v>
      </c>
      <c r="C845" s="422">
        <v>120</v>
      </c>
      <c r="D845" s="423">
        <v>12.68</v>
      </c>
      <c r="E845" s="424">
        <v>0</v>
      </c>
      <c r="F845" s="424">
        <f t="shared" si="158"/>
        <v>1521.6</v>
      </c>
      <c r="G845" s="421">
        <v>42598</v>
      </c>
      <c r="H845" s="438">
        <v>500</v>
      </c>
      <c r="I845" s="423">
        <v>15.18</v>
      </c>
      <c r="J845" s="424">
        <v>0.17</v>
      </c>
      <c r="K845" s="424">
        <f t="shared" si="159"/>
        <v>7589.83</v>
      </c>
      <c r="L845" s="422"/>
      <c r="M845" s="424"/>
    </row>
    <row r="846" spans="1:13" x14ac:dyDescent="0.25">
      <c r="A846" s="422"/>
      <c r="B846" s="468">
        <v>42584</v>
      </c>
      <c r="C846" s="422">
        <v>80</v>
      </c>
      <c r="D846" s="423">
        <v>12.68</v>
      </c>
      <c r="E846" s="424">
        <v>0</v>
      </c>
      <c r="F846" s="424">
        <f t="shared" si="158"/>
        <v>1014.4</v>
      </c>
      <c r="G846" s="421">
        <v>42599</v>
      </c>
      <c r="H846" s="438">
        <v>500</v>
      </c>
      <c r="I846" s="423">
        <v>15.18</v>
      </c>
      <c r="J846" s="424">
        <v>0.17</v>
      </c>
      <c r="K846" s="424">
        <f t="shared" si="159"/>
        <v>7589.83</v>
      </c>
      <c r="L846" s="422"/>
      <c r="M846" s="424"/>
    </row>
    <row r="847" spans="1:13" x14ac:dyDescent="0.25">
      <c r="A847" s="422"/>
      <c r="B847" s="468">
        <v>42585</v>
      </c>
      <c r="C847" s="422">
        <v>242</v>
      </c>
      <c r="D847" s="423">
        <v>13.38</v>
      </c>
      <c r="E847" s="424">
        <v>0</v>
      </c>
      <c r="F847" s="424">
        <f t="shared" si="158"/>
        <v>3237.96</v>
      </c>
      <c r="G847" s="421">
        <v>42599</v>
      </c>
      <c r="H847" s="438">
        <v>500</v>
      </c>
      <c r="I847" s="423">
        <v>15.41</v>
      </c>
      <c r="J847" s="424">
        <v>0.17</v>
      </c>
      <c r="K847" s="424">
        <f t="shared" si="159"/>
        <v>7704.83</v>
      </c>
      <c r="L847" s="422"/>
      <c r="M847" s="424"/>
    </row>
    <row r="848" spans="1:13" x14ac:dyDescent="0.25">
      <c r="A848" s="422"/>
      <c r="B848" s="468">
        <v>42585</v>
      </c>
      <c r="C848" s="422">
        <v>158</v>
      </c>
      <c r="D848" s="423">
        <v>13.38</v>
      </c>
      <c r="E848" s="424">
        <v>0</v>
      </c>
      <c r="F848" s="424">
        <f t="shared" si="158"/>
        <v>2114.04</v>
      </c>
      <c r="G848" s="421">
        <v>42599</v>
      </c>
      <c r="H848" s="438">
        <v>500</v>
      </c>
      <c r="I848" s="423">
        <v>15.65</v>
      </c>
      <c r="J848" s="424">
        <v>0.17</v>
      </c>
      <c r="K848" s="424">
        <f t="shared" si="159"/>
        <v>7824.83</v>
      </c>
      <c r="L848" s="422"/>
      <c r="M848" s="424"/>
    </row>
    <row r="849" spans="1:13" ht="45" x14ac:dyDescent="0.25">
      <c r="A849" s="422"/>
      <c r="B849" s="468">
        <v>42594</v>
      </c>
      <c r="C849" s="422">
        <v>500</v>
      </c>
      <c r="D849" s="423">
        <v>14.65</v>
      </c>
      <c r="E849" s="424">
        <v>0</v>
      </c>
      <c r="F849" s="424">
        <f t="shared" si="158"/>
        <v>7325</v>
      </c>
      <c r="G849" s="537" t="s">
        <v>250</v>
      </c>
      <c r="H849" s="438">
        <v>500</v>
      </c>
      <c r="I849" s="423">
        <v>16.18</v>
      </c>
      <c r="J849" s="424">
        <v>0.18</v>
      </c>
      <c r="K849" s="424">
        <f t="shared" si="159"/>
        <v>8089.82</v>
      </c>
      <c r="L849" s="422"/>
      <c r="M849" s="424"/>
    </row>
    <row r="850" spans="1:13" x14ac:dyDescent="0.25">
      <c r="A850" s="422"/>
      <c r="B850" s="468">
        <v>42599</v>
      </c>
      <c r="C850" s="422">
        <v>242</v>
      </c>
      <c r="D850" s="423">
        <v>14.95</v>
      </c>
      <c r="E850" s="424">
        <v>0</v>
      </c>
      <c r="F850" s="424">
        <f t="shared" si="158"/>
        <v>3617.8999999999996</v>
      </c>
      <c r="G850" s="537"/>
      <c r="H850" s="438">
        <v>500</v>
      </c>
      <c r="I850" s="423">
        <v>16.38</v>
      </c>
      <c r="J850" s="424">
        <v>0.18</v>
      </c>
      <c r="K850" s="424">
        <f t="shared" si="159"/>
        <v>8189.8199999999988</v>
      </c>
      <c r="L850" s="422"/>
      <c r="M850" s="424"/>
    </row>
    <row r="851" spans="1:13" x14ac:dyDescent="0.25">
      <c r="A851" s="422"/>
      <c r="B851" s="468">
        <v>42599</v>
      </c>
      <c r="C851" s="422">
        <v>200</v>
      </c>
      <c r="D851" s="423">
        <v>14.95</v>
      </c>
      <c r="E851" s="424">
        <v>0</v>
      </c>
      <c r="F851" s="424">
        <f t="shared" si="158"/>
        <v>2990</v>
      </c>
      <c r="G851" s="537"/>
      <c r="H851" s="438">
        <v>178</v>
      </c>
      <c r="I851" s="423">
        <v>16.5</v>
      </c>
      <c r="J851" s="424">
        <v>0.06</v>
      </c>
      <c r="K851" s="424">
        <f t="shared" si="159"/>
        <v>2936.94</v>
      </c>
      <c r="L851" s="422"/>
      <c r="M851" s="424"/>
    </row>
    <row r="852" spans="1:13" x14ac:dyDescent="0.25">
      <c r="A852" s="422"/>
      <c r="B852" s="468">
        <v>42599</v>
      </c>
      <c r="C852" s="422">
        <v>36</v>
      </c>
      <c r="D852" s="423">
        <v>14.95</v>
      </c>
      <c r="E852" s="424">
        <v>0</v>
      </c>
      <c r="F852" s="424">
        <f t="shared" si="158"/>
        <v>538.19999999999993</v>
      </c>
      <c r="G852" s="537"/>
      <c r="H852" s="438">
        <v>500</v>
      </c>
      <c r="I852" s="423">
        <v>16.72</v>
      </c>
      <c r="J852" s="424">
        <v>0.18</v>
      </c>
      <c r="K852" s="424">
        <f t="shared" si="159"/>
        <v>8359.82</v>
      </c>
      <c r="L852" s="422"/>
      <c r="M852" s="424"/>
    </row>
    <row r="853" spans="1:13" x14ac:dyDescent="0.25">
      <c r="A853" s="422"/>
      <c r="B853" s="468">
        <v>42599</v>
      </c>
      <c r="C853" s="422">
        <v>22</v>
      </c>
      <c r="D853" s="423">
        <v>14.95</v>
      </c>
      <c r="E853" s="424">
        <v>0</v>
      </c>
      <c r="F853" s="424">
        <f t="shared" si="158"/>
        <v>328.9</v>
      </c>
      <c r="G853" s="421">
        <v>42601</v>
      </c>
      <c r="H853" s="438">
        <v>500</v>
      </c>
      <c r="I853" s="423">
        <v>16.82</v>
      </c>
      <c r="J853" s="424">
        <v>0.18</v>
      </c>
      <c r="K853" s="424">
        <f t="shared" si="159"/>
        <v>8409.82</v>
      </c>
      <c r="L853" s="422"/>
      <c r="M853" s="424"/>
    </row>
    <row r="854" spans="1:13" x14ac:dyDescent="0.25">
      <c r="A854" s="422"/>
      <c r="B854" s="468">
        <v>42604</v>
      </c>
      <c r="C854" s="422">
        <v>1000</v>
      </c>
      <c r="D854" s="423">
        <v>15.68</v>
      </c>
      <c r="E854" s="424">
        <v>0</v>
      </c>
      <c r="F854" s="424">
        <f t="shared" si="158"/>
        <v>15680</v>
      </c>
      <c r="G854" s="421">
        <v>42605</v>
      </c>
      <c r="H854" s="438">
        <v>500</v>
      </c>
      <c r="I854" s="423">
        <v>15.98</v>
      </c>
      <c r="J854" s="424">
        <v>0.17</v>
      </c>
      <c r="K854" s="424">
        <f t="shared" si="159"/>
        <v>7989.83</v>
      </c>
      <c r="L854" s="422"/>
      <c r="M854" s="424"/>
    </row>
    <row r="855" spans="1:13" x14ac:dyDescent="0.25">
      <c r="A855" s="422"/>
      <c r="B855" s="468">
        <v>42604</v>
      </c>
      <c r="C855" s="422">
        <v>500</v>
      </c>
      <c r="D855" s="423">
        <v>15.48</v>
      </c>
      <c r="E855" s="424">
        <v>0</v>
      </c>
      <c r="F855" s="424">
        <f t="shared" si="158"/>
        <v>7740</v>
      </c>
      <c r="G855" s="421">
        <v>42605</v>
      </c>
      <c r="H855" s="438">
        <v>500</v>
      </c>
      <c r="I855" s="423">
        <v>16.25</v>
      </c>
      <c r="J855" s="424">
        <v>0.18</v>
      </c>
      <c r="K855" s="424">
        <f t="shared" si="159"/>
        <v>8124.82</v>
      </c>
      <c r="L855" s="422"/>
      <c r="M855" s="424"/>
    </row>
    <row r="856" spans="1:13" x14ac:dyDescent="0.25">
      <c r="A856" s="422"/>
      <c r="B856" s="468">
        <v>42606</v>
      </c>
      <c r="C856" s="422">
        <v>178</v>
      </c>
      <c r="D856" s="423">
        <v>16.059999999999999</v>
      </c>
      <c r="E856" s="424">
        <v>0</v>
      </c>
      <c r="F856" s="424">
        <f t="shared" si="158"/>
        <v>2858.68</v>
      </c>
      <c r="G856" s="421">
        <v>42605</v>
      </c>
      <c r="H856" s="438">
        <v>500</v>
      </c>
      <c r="I856" s="423">
        <v>16.48</v>
      </c>
      <c r="J856" s="424">
        <v>0.18</v>
      </c>
      <c r="K856" s="424">
        <f t="shared" si="159"/>
        <v>8239.82</v>
      </c>
      <c r="L856" s="422"/>
      <c r="M856" s="424"/>
    </row>
    <row r="857" spans="1:13" x14ac:dyDescent="0.25">
      <c r="A857" s="422"/>
      <c r="B857" s="468">
        <v>42608</v>
      </c>
      <c r="C857" s="422">
        <v>500</v>
      </c>
      <c r="D857" s="423">
        <v>15.98</v>
      </c>
      <c r="E857" s="424">
        <v>0</v>
      </c>
      <c r="F857" s="424">
        <f t="shared" si="158"/>
        <v>7990</v>
      </c>
      <c r="G857" s="421">
        <v>42615</v>
      </c>
      <c r="H857" s="438">
        <v>500</v>
      </c>
      <c r="I857" s="423">
        <v>15.65</v>
      </c>
      <c r="J857" s="424">
        <v>0.17</v>
      </c>
      <c r="K857" s="424">
        <f t="shared" si="159"/>
        <v>7824.83</v>
      </c>
      <c r="L857" s="422"/>
      <c r="M857" s="424"/>
    </row>
    <row r="858" spans="1:13" ht="30" x14ac:dyDescent="0.25">
      <c r="A858" s="422"/>
      <c r="B858" s="468">
        <v>42608</v>
      </c>
      <c r="C858" s="422">
        <v>500</v>
      </c>
      <c r="D858" s="423">
        <v>15.85</v>
      </c>
      <c r="E858" s="424">
        <v>0</v>
      </c>
      <c r="F858" s="424">
        <f t="shared" si="158"/>
        <v>7925</v>
      </c>
      <c r="G858" s="421">
        <v>42621</v>
      </c>
      <c r="H858" s="438">
        <v>500</v>
      </c>
      <c r="I858" s="423">
        <v>16.72</v>
      </c>
      <c r="J858" s="424">
        <v>0.18</v>
      </c>
      <c r="K858" s="424">
        <f t="shared" si="159"/>
        <v>8359.82</v>
      </c>
      <c r="L858" s="538" t="s">
        <v>263</v>
      </c>
      <c r="M858" s="424"/>
    </row>
    <row r="859" spans="1:13" x14ac:dyDescent="0.25">
      <c r="A859" s="422"/>
      <c r="B859" s="468">
        <v>42612</v>
      </c>
      <c r="C859" s="422">
        <v>500</v>
      </c>
      <c r="D859" s="423">
        <v>15.68</v>
      </c>
      <c r="E859" s="424">
        <v>0</v>
      </c>
      <c r="F859" s="424">
        <f t="shared" si="158"/>
        <v>7840</v>
      </c>
      <c r="G859" s="421">
        <v>42621</v>
      </c>
      <c r="H859" s="438">
        <v>500</v>
      </c>
      <c r="I859" s="423">
        <v>16.28</v>
      </c>
      <c r="J859" s="424">
        <v>0.18</v>
      </c>
      <c r="K859" s="424">
        <f t="shared" si="159"/>
        <v>8139.8200000000006</v>
      </c>
      <c r="L859" s="538"/>
      <c r="M859" s="424"/>
    </row>
    <row r="860" spans="1:13" x14ac:dyDescent="0.25">
      <c r="A860" s="422"/>
      <c r="B860" s="468">
        <v>42612</v>
      </c>
      <c r="C860" s="422">
        <v>500</v>
      </c>
      <c r="D860" s="423">
        <v>15.55</v>
      </c>
      <c r="E860" s="424">
        <v>0</v>
      </c>
      <c r="F860" s="424">
        <f t="shared" si="158"/>
        <v>7775</v>
      </c>
      <c r="G860" s="421">
        <v>42621</v>
      </c>
      <c r="H860" s="438">
        <v>220</v>
      </c>
      <c r="I860" s="423">
        <v>16.77</v>
      </c>
      <c r="J860" s="424">
        <v>0.08</v>
      </c>
      <c r="K860" s="424">
        <f t="shared" si="159"/>
        <v>3689.32</v>
      </c>
      <c r="L860" s="538"/>
      <c r="M860" s="424"/>
    </row>
    <row r="861" spans="1:13" x14ac:dyDescent="0.25">
      <c r="A861" s="422"/>
      <c r="B861" s="468">
        <v>42613</v>
      </c>
      <c r="C861" s="422">
        <v>500</v>
      </c>
      <c r="D861" s="423">
        <v>15.244999999999999</v>
      </c>
      <c r="E861" s="424">
        <v>0</v>
      </c>
      <c r="F861" s="424">
        <f t="shared" si="158"/>
        <v>7622.5</v>
      </c>
      <c r="G861" s="421">
        <v>42625</v>
      </c>
      <c r="H861" s="438">
        <v>500</v>
      </c>
      <c r="I861" s="423">
        <v>15.5</v>
      </c>
      <c r="J861" s="424">
        <v>0.17</v>
      </c>
      <c r="K861" s="424">
        <f t="shared" si="159"/>
        <v>7749.83</v>
      </c>
      <c r="L861" s="422"/>
      <c r="M861" s="424"/>
    </row>
    <row r="862" spans="1:13" x14ac:dyDescent="0.25">
      <c r="A862" s="422"/>
      <c r="B862" s="468">
        <v>42613</v>
      </c>
      <c r="C862" s="422">
        <v>500</v>
      </c>
      <c r="D862" s="423">
        <v>15.08</v>
      </c>
      <c r="E862" s="424">
        <v>0</v>
      </c>
      <c r="F862" s="424">
        <f t="shared" si="158"/>
        <v>7540</v>
      </c>
      <c r="G862" s="421">
        <v>42628</v>
      </c>
      <c r="H862" s="438">
        <v>300</v>
      </c>
      <c r="I862" s="423">
        <v>14.46</v>
      </c>
      <c r="J862" s="424">
        <v>0.09</v>
      </c>
      <c r="K862" s="424">
        <f t="shared" si="159"/>
        <v>4337.91</v>
      </c>
      <c r="L862" s="422"/>
      <c r="M862" s="424"/>
    </row>
    <row r="863" spans="1:13" x14ac:dyDescent="0.25">
      <c r="A863" s="422"/>
      <c r="B863" s="468">
        <v>42622</v>
      </c>
      <c r="C863" s="422">
        <v>220</v>
      </c>
      <c r="D863" s="423">
        <v>16.25</v>
      </c>
      <c r="E863" s="424">
        <v>0</v>
      </c>
      <c r="F863" s="424">
        <f t="shared" si="158"/>
        <v>3575</v>
      </c>
      <c r="G863" s="421">
        <v>42634</v>
      </c>
      <c r="H863" s="438">
        <v>322</v>
      </c>
      <c r="I863" s="423">
        <v>14.28</v>
      </c>
      <c r="J863" s="424">
        <v>0.1</v>
      </c>
      <c r="K863" s="424">
        <f t="shared" si="159"/>
        <v>4598.0599999999995</v>
      </c>
      <c r="L863" s="422"/>
      <c r="M863" s="424"/>
    </row>
    <row r="864" spans="1:13" x14ac:dyDescent="0.25">
      <c r="A864" s="422"/>
      <c r="B864" s="468">
        <v>42622</v>
      </c>
      <c r="C864" s="422">
        <v>500</v>
      </c>
      <c r="D864" s="423">
        <v>15.98</v>
      </c>
      <c r="E864" s="424">
        <v>0</v>
      </c>
      <c r="F864" s="424">
        <f t="shared" si="158"/>
        <v>7990</v>
      </c>
      <c r="G864" s="421">
        <v>42634</v>
      </c>
      <c r="H864" s="438">
        <v>400</v>
      </c>
      <c r="I864" s="423">
        <v>14.64</v>
      </c>
      <c r="J864" s="424">
        <v>0.13</v>
      </c>
      <c r="K864" s="424">
        <f t="shared" si="159"/>
        <v>5855.87</v>
      </c>
      <c r="L864" s="422"/>
      <c r="M864" s="424"/>
    </row>
    <row r="865" spans="1:13" x14ac:dyDescent="0.25">
      <c r="A865" s="422"/>
      <c r="B865" s="468">
        <v>42622</v>
      </c>
      <c r="C865" s="422">
        <v>500</v>
      </c>
      <c r="D865" s="423">
        <v>15.75</v>
      </c>
      <c r="E865" s="424">
        <v>0</v>
      </c>
      <c r="F865" s="424">
        <f t="shared" si="158"/>
        <v>7875</v>
      </c>
      <c r="G865" s="421">
        <v>42639</v>
      </c>
      <c r="H865" s="438">
        <v>200</v>
      </c>
      <c r="I865" s="423">
        <v>14.72</v>
      </c>
      <c r="J865" s="424">
        <v>0.06</v>
      </c>
      <c r="K865" s="424">
        <f t="shared" si="159"/>
        <v>2943.94</v>
      </c>
      <c r="L865" s="422"/>
      <c r="M865" s="424"/>
    </row>
    <row r="866" spans="1:13" x14ac:dyDescent="0.25">
      <c r="A866" s="422"/>
      <c r="B866" s="468">
        <v>42625</v>
      </c>
      <c r="C866" s="422">
        <v>500</v>
      </c>
      <c r="D866" s="423">
        <v>15.22</v>
      </c>
      <c r="E866" s="424">
        <v>0</v>
      </c>
      <c r="F866" s="424">
        <f t="shared" si="158"/>
        <v>7610</v>
      </c>
      <c r="G866" s="421">
        <v>42641</v>
      </c>
      <c r="H866" s="438">
        <v>300</v>
      </c>
      <c r="I866" s="423">
        <v>15.28</v>
      </c>
      <c r="J866" s="424">
        <v>0.1</v>
      </c>
      <c r="K866" s="424">
        <f t="shared" si="159"/>
        <v>4583.8999999999996</v>
      </c>
      <c r="L866" s="422"/>
      <c r="M866" s="424"/>
    </row>
    <row r="867" spans="1:13" ht="30" x14ac:dyDescent="0.25">
      <c r="A867" s="520" t="s">
        <v>272</v>
      </c>
      <c r="B867" s="468">
        <v>42626</v>
      </c>
      <c r="C867" s="422">
        <v>600</v>
      </c>
      <c r="D867" s="423">
        <v>14.91</v>
      </c>
      <c r="E867" s="424">
        <v>-3</v>
      </c>
      <c r="F867" s="424">
        <f t="shared" si="158"/>
        <v>8943</v>
      </c>
      <c r="G867" s="421">
        <v>42641</v>
      </c>
      <c r="H867" s="438">
        <v>400</v>
      </c>
      <c r="I867" s="423">
        <v>15.06</v>
      </c>
      <c r="J867" s="424">
        <v>0.13</v>
      </c>
      <c r="K867" s="424">
        <f t="shared" si="159"/>
        <v>6023.87</v>
      </c>
      <c r="L867" s="422"/>
      <c r="M867" s="424"/>
    </row>
    <row r="868" spans="1:13" x14ac:dyDescent="0.25">
      <c r="A868" s="520"/>
      <c r="B868" s="468">
        <v>42626</v>
      </c>
      <c r="C868" s="422">
        <v>400</v>
      </c>
      <c r="D868" s="423">
        <v>14.75</v>
      </c>
      <c r="E868" s="424">
        <v>0</v>
      </c>
      <c r="F868" s="424">
        <f t="shared" si="158"/>
        <v>5900</v>
      </c>
      <c r="G868" s="421">
        <v>42641</v>
      </c>
      <c r="H868" s="438">
        <v>322</v>
      </c>
      <c r="I868" s="423">
        <v>14.39</v>
      </c>
      <c r="J868" s="424">
        <v>0.1</v>
      </c>
      <c r="K868" s="424">
        <f t="shared" si="159"/>
        <v>4633.4799999999996</v>
      </c>
      <c r="L868" s="422"/>
      <c r="M868" s="424"/>
    </row>
    <row r="869" spans="1:13" x14ac:dyDescent="0.25">
      <c r="A869" s="520"/>
      <c r="B869" s="468">
        <v>42626</v>
      </c>
      <c r="C869" s="422">
        <v>300</v>
      </c>
      <c r="D869" s="423">
        <v>14.48</v>
      </c>
      <c r="E869" s="424">
        <v>0</v>
      </c>
      <c r="F869" s="424">
        <f t="shared" si="158"/>
        <v>4344</v>
      </c>
      <c r="G869" s="421">
        <v>42641</v>
      </c>
      <c r="H869" s="438">
        <v>500</v>
      </c>
      <c r="I869" s="423">
        <v>14.26</v>
      </c>
      <c r="J869" s="424">
        <v>0.16</v>
      </c>
      <c r="K869" s="424">
        <f t="shared" si="159"/>
        <v>7129.84</v>
      </c>
      <c r="L869" s="422"/>
      <c r="M869" s="424"/>
    </row>
    <row r="870" spans="1:13" x14ac:dyDescent="0.25">
      <c r="A870" s="520"/>
      <c r="B870" s="468">
        <v>42626</v>
      </c>
      <c r="C870" s="422">
        <v>300</v>
      </c>
      <c r="D870" s="423">
        <v>14.25</v>
      </c>
      <c r="E870" s="424">
        <v>0</v>
      </c>
      <c r="F870" s="424">
        <f t="shared" si="158"/>
        <v>4275</v>
      </c>
      <c r="G870" s="421">
        <v>42642</v>
      </c>
      <c r="H870" s="438">
        <v>300</v>
      </c>
      <c r="I870" s="423">
        <v>15.28</v>
      </c>
      <c r="J870" s="424">
        <v>0.1</v>
      </c>
      <c r="K870" s="424">
        <f t="shared" si="159"/>
        <v>4583.8999999999996</v>
      </c>
      <c r="L870" s="422"/>
      <c r="M870" s="424"/>
    </row>
    <row r="871" spans="1:13" x14ac:dyDescent="0.25">
      <c r="A871" s="520"/>
      <c r="B871" s="468">
        <v>42627</v>
      </c>
      <c r="C871" s="422">
        <v>200</v>
      </c>
      <c r="D871" s="423">
        <v>14.02</v>
      </c>
      <c r="E871" s="424">
        <v>-1</v>
      </c>
      <c r="F871" s="424">
        <f t="shared" si="158"/>
        <v>2803</v>
      </c>
      <c r="G871" s="421">
        <v>42642</v>
      </c>
      <c r="H871" s="438">
        <v>700</v>
      </c>
      <c r="I871" s="423">
        <v>15.78</v>
      </c>
      <c r="J871" s="424">
        <v>0.24</v>
      </c>
      <c r="K871" s="424">
        <f t="shared" si="159"/>
        <v>11045.76</v>
      </c>
      <c r="L871" s="422"/>
      <c r="M871" s="424"/>
    </row>
    <row r="872" spans="1:13" x14ac:dyDescent="0.25">
      <c r="A872" s="422"/>
      <c r="B872" s="468">
        <v>42628</v>
      </c>
      <c r="C872" s="422">
        <v>300</v>
      </c>
      <c r="D872" s="423">
        <v>14.3</v>
      </c>
      <c r="E872" s="424">
        <v>0</v>
      </c>
      <c r="F872" s="424">
        <f t="shared" si="158"/>
        <v>4290</v>
      </c>
      <c r="G872" s="421">
        <v>42642</v>
      </c>
      <c r="H872" s="438">
        <v>214</v>
      </c>
      <c r="I872" s="423">
        <v>15.98</v>
      </c>
      <c r="J872" s="424">
        <v>7.0000000000000007E-2</v>
      </c>
      <c r="K872" s="424">
        <f t="shared" si="159"/>
        <v>3419.65</v>
      </c>
      <c r="L872" s="422"/>
      <c r="M872" s="424"/>
    </row>
    <row r="873" spans="1:13" x14ac:dyDescent="0.25">
      <c r="A873" s="422"/>
      <c r="B873" s="468">
        <v>42632</v>
      </c>
      <c r="C873" s="422">
        <v>200</v>
      </c>
      <c r="D873" s="423">
        <v>14.06</v>
      </c>
      <c r="E873" s="424">
        <v>0</v>
      </c>
      <c r="F873" s="424">
        <f t="shared" si="158"/>
        <v>2812</v>
      </c>
      <c r="G873" s="421">
        <v>42648</v>
      </c>
      <c r="H873" s="438">
        <v>1000</v>
      </c>
      <c r="I873" s="423">
        <v>16.079999999999998</v>
      </c>
      <c r="J873" s="424">
        <v>0.35</v>
      </c>
      <c r="K873" s="424">
        <f t="shared" si="159"/>
        <v>16079.649999999998</v>
      </c>
      <c r="L873" s="422"/>
      <c r="M873" s="424"/>
    </row>
    <row r="874" spans="1:13" x14ac:dyDescent="0.25">
      <c r="A874" s="422"/>
      <c r="B874" s="468">
        <v>42633</v>
      </c>
      <c r="C874" s="422">
        <v>200</v>
      </c>
      <c r="D874" s="423">
        <v>14.11</v>
      </c>
      <c r="E874" s="424">
        <v>0</v>
      </c>
      <c r="F874" s="424">
        <f t="shared" si="158"/>
        <v>2822</v>
      </c>
      <c r="G874" s="421">
        <v>42648</v>
      </c>
      <c r="H874" s="438">
        <v>500</v>
      </c>
      <c r="I874" s="423">
        <v>16.38</v>
      </c>
      <c r="J874" s="424">
        <v>0.18</v>
      </c>
      <c r="K874" s="424">
        <f t="shared" si="159"/>
        <v>8189.8199999999988</v>
      </c>
      <c r="L874" s="422"/>
      <c r="M874" s="424"/>
    </row>
    <row r="875" spans="1:13" x14ac:dyDescent="0.25">
      <c r="A875" s="422"/>
      <c r="B875" s="468">
        <v>42633</v>
      </c>
      <c r="C875" s="422">
        <v>122</v>
      </c>
      <c r="D875" s="423">
        <v>14.1</v>
      </c>
      <c r="E875" s="424">
        <v>0</v>
      </c>
      <c r="F875" s="424">
        <f t="shared" si="158"/>
        <v>1720.2</v>
      </c>
      <c r="G875" s="421">
        <v>42649</v>
      </c>
      <c r="H875" s="438">
        <v>500</v>
      </c>
      <c r="I875" s="423">
        <v>16.16</v>
      </c>
      <c r="J875" s="424">
        <v>0.18</v>
      </c>
      <c r="K875" s="424">
        <f t="shared" si="159"/>
        <v>8079.82</v>
      </c>
      <c r="L875" s="422"/>
      <c r="M875" s="424"/>
    </row>
    <row r="876" spans="1:13" x14ac:dyDescent="0.25">
      <c r="A876" s="422"/>
      <c r="B876" s="468">
        <v>42636</v>
      </c>
      <c r="C876" s="422">
        <v>200</v>
      </c>
      <c r="D876" s="423">
        <v>14.38</v>
      </c>
      <c r="E876" s="424">
        <v>0</v>
      </c>
      <c r="F876" s="424">
        <f t="shared" si="158"/>
        <v>2876</v>
      </c>
      <c r="G876" s="421">
        <v>42671</v>
      </c>
      <c r="H876" s="438">
        <v>1000</v>
      </c>
      <c r="I876" s="423">
        <v>14.22</v>
      </c>
      <c r="J876" s="424">
        <v>0.31</v>
      </c>
      <c r="K876" s="424">
        <f t="shared" si="159"/>
        <v>14219.69</v>
      </c>
      <c r="L876" s="422"/>
      <c r="M876" s="424"/>
    </row>
    <row r="877" spans="1:13" x14ac:dyDescent="0.25">
      <c r="A877" s="422"/>
      <c r="B877" s="468">
        <v>42639</v>
      </c>
      <c r="C877" s="422">
        <v>200</v>
      </c>
      <c r="D877" s="423">
        <v>14.5</v>
      </c>
      <c r="E877" s="424">
        <v>0</v>
      </c>
      <c r="F877" s="424">
        <f t="shared" ref="F877:F891" si="160">C877*D877+E877</f>
        <v>2900</v>
      </c>
      <c r="G877" s="421">
        <v>42674</v>
      </c>
      <c r="H877" s="438">
        <v>300</v>
      </c>
      <c r="I877" s="423">
        <v>13.42</v>
      </c>
      <c r="J877" s="424">
        <v>0.09</v>
      </c>
      <c r="K877" s="424">
        <f t="shared" si="159"/>
        <v>4025.91</v>
      </c>
      <c r="L877" s="422"/>
      <c r="M877" s="424"/>
    </row>
    <row r="878" spans="1:13" x14ac:dyDescent="0.25">
      <c r="A878" s="422"/>
      <c r="B878" s="468">
        <v>42639</v>
      </c>
      <c r="C878" s="422">
        <v>200</v>
      </c>
      <c r="D878" s="423">
        <v>14.38</v>
      </c>
      <c r="E878" s="424">
        <v>0</v>
      </c>
      <c r="F878" s="424">
        <f t="shared" si="160"/>
        <v>2876</v>
      </c>
      <c r="G878" s="421">
        <v>42674</v>
      </c>
      <c r="H878" s="438">
        <v>200</v>
      </c>
      <c r="I878" s="423">
        <v>13.25</v>
      </c>
      <c r="J878" s="424">
        <v>-0.74</v>
      </c>
      <c r="K878" s="424">
        <f t="shared" si="159"/>
        <v>2650.74</v>
      </c>
      <c r="L878" s="422"/>
      <c r="M878" s="424"/>
    </row>
    <row r="879" spans="1:13" x14ac:dyDescent="0.25">
      <c r="A879" s="422"/>
      <c r="B879" s="468">
        <v>42640</v>
      </c>
      <c r="C879" s="422">
        <v>322</v>
      </c>
      <c r="D879" s="423">
        <v>13.97</v>
      </c>
      <c r="E879" s="424">
        <v>0</v>
      </c>
      <c r="F879" s="424">
        <f t="shared" si="160"/>
        <v>4498.34</v>
      </c>
      <c r="G879" s="421">
        <v>42676</v>
      </c>
      <c r="H879" s="438">
        <v>200</v>
      </c>
      <c r="I879" s="423">
        <v>13.05</v>
      </c>
      <c r="J879" s="424">
        <v>0.06</v>
      </c>
      <c r="K879" s="424">
        <f t="shared" si="159"/>
        <v>2609.94</v>
      </c>
      <c r="L879" s="422"/>
      <c r="M879" s="424"/>
    </row>
    <row r="880" spans="1:13" x14ac:dyDescent="0.25">
      <c r="A880" s="422"/>
      <c r="B880" s="468">
        <v>42641</v>
      </c>
      <c r="C880" s="422">
        <v>300</v>
      </c>
      <c r="D880" s="423">
        <v>14.02</v>
      </c>
      <c r="E880" s="424">
        <v>-1.26</v>
      </c>
      <c r="F880" s="424">
        <f t="shared" si="160"/>
        <v>4204.74</v>
      </c>
      <c r="G880" s="421">
        <v>42677</v>
      </c>
      <c r="H880" s="438">
        <v>500</v>
      </c>
      <c r="I880" s="423">
        <v>13.96</v>
      </c>
      <c r="J880" s="424">
        <v>0.15</v>
      </c>
      <c r="K880" s="424">
        <f t="shared" si="159"/>
        <v>6979.85</v>
      </c>
      <c r="L880" s="422"/>
      <c r="M880" s="424"/>
    </row>
    <row r="881" spans="1:13" x14ac:dyDescent="0.25">
      <c r="A881" s="422"/>
      <c r="B881" s="468">
        <v>42641</v>
      </c>
      <c r="C881" s="422">
        <v>200</v>
      </c>
      <c r="D881" s="423">
        <v>14.17</v>
      </c>
      <c r="E881" s="424">
        <v>0</v>
      </c>
      <c r="F881" s="424">
        <f t="shared" si="160"/>
        <v>2834</v>
      </c>
      <c r="G881" s="421">
        <v>42677</v>
      </c>
      <c r="H881" s="438">
        <v>2000</v>
      </c>
      <c r="I881" s="423">
        <v>14.5</v>
      </c>
      <c r="J881" s="424">
        <v>0.63</v>
      </c>
      <c r="K881" s="424">
        <f t="shared" si="159"/>
        <v>28999.37</v>
      </c>
      <c r="L881" s="422"/>
      <c r="M881" s="424"/>
    </row>
    <row r="882" spans="1:13" x14ac:dyDescent="0.25">
      <c r="A882" s="422"/>
      <c r="B882" s="468">
        <v>42642</v>
      </c>
      <c r="C882" s="422">
        <v>414</v>
      </c>
      <c r="D882" s="423">
        <v>15.66</v>
      </c>
      <c r="E882" s="424">
        <v>0</v>
      </c>
      <c r="F882" s="424">
        <f t="shared" si="160"/>
        <v>6483.24</v>
      </c>
      <c r="G882" s="421">
        <v>42682</v>
      </c>
      <c r="H882" s="438">
        <v>1000</v>
      </c>
      <c r="I882" s="423">
        <v>14.28</v>
      </c>
      <c r="J882" s="424">
        <v>0.31</v>
      </c>
      <c r="K882" s="424">
        <f t="shared" si="159"/>
        <v>14279.69</v>
      </c>
      <c r="L882" s="422"/>
      <c r="M882" s="424"/>
    </row>
    <row r="883" spans="1:13" ht="30" x14ac:dyDescent="0.25">
      <c r="A883" s="520" t="s">
        <v>286</v>
      </c>
      <c r="B883" s="468">
        <v>42647</v>
      </c>
      <c r="C883" s="422">
        <v>500</v>
      </c>
      <c r="D883" s="423">
        <v>15.86</v>
      </c>
      <c r="E883" s="424">
        <v>0</v>
      </c>
      <c r="F883" s="424">
        <f t="shared" si="160"/>
        <v>7930</v>
      </c>
      <c r="G883" s="421">
        <v>42685</v>
      </c>
      <c r="H883" s="438">
        <v>500</v>
      </c>
      <c r="I883" s="423">
        <v>15.88</v>
      </c>
      <c r="J883" s="424">
        <v>0.17</v>
      </c>
      <c r="K883" s="424">
        <f t="shared" si="159"/>
        <v>7939.83</v>
      </c>
      <c r="L883" s="422"/>
      <c r="M883" s="424"/>
    </row>
    <row r="884" spans="1:13" x14ac:dyDescent="0.25">
      <c r="A884" s="520"/>
      <c r="B884" s="468">
        <v>42647</v>
      </c>
      <c r="C884" s="422">
        <v>500</v>
      </c>
      <c r="D884" s="423">
        <v>15.62</v>
      </c>
      <c r="E884" s="424">
        <v>0</v>
      </c>
      <c r="F884" s="424">
        <f t="shared" si="160"/>
        <v>7810</v>
      </c>
      <c r="G884" s="421">
        <v>42695</v>
      </c>
      <c r="H884" s="438">
        <v>2272</v>
      </c>
      <c r="I884" s="423">
        <v>16.28</v>
      </c>
      <c r="J884" s="424">
        <v>0.81</v>
      </c>
      <c r="K884" s="424">
        <f t="shared" si="159"/>
        <v>36987.350000000006</v>
      </c>
      <c r="L884" s="422"/>
      <c r="M884" s="424"/>
    </row>
    <row r="885" spans="1:13" x14ac:dyDescent="0.25">
      <c r="A885" s="520"/>
      <c r="B885" s="468">
        <v>42649</v>
      </c>
      <c r="C885" s="422">
        <v>500</v>
      </c>
      <c r="D885" s="423">
        <v>15.97</v>
      </c>
      <c r="E885" s="424">
        <v>0</v>
      </c>
      <c r="F885" s="424">
        <f t="shared" si="160"/>
        <v>7985</v>
      </c>
      <c r="G885" s="421">
        <v>42695</v>
      </c>
      <c r="H885" s="438">
        <v>500</v>
      </c>
      <c r="I885" s="423">
        <v>16.45</v>
      </c>
      <c r="J885" s="424">
        <v>0.18</v>
      </c>
      <c r="K885" s="424">
        <f t="shared" si="159"/>
        <v>8224.82</v>
      </c>
      <c r="L885" s="422"/>
      <c r="M885" s="424"/>
    </row>
    <row r="886" spans="1:13" x14ac:dyDescent="0.25">
      <c r="A886" s="520"/>
      <c r="B886" s="468">
        <v>42649</v>
      </c>
      <c r="C886" s="422">
        <v>500</v>
      </c>
      <c r="D886" s="423">
        <v>15.84</v>
      </c>
      <c r="E886" s="424">
        <v>0</v>
      </c>
      <c r="F886" s="424">
        <f t="shared" si="160"/>
        <v>7920</v>
      </c>
      <c r="G886" s="421">
        <v>42696</v>
      </c>
      <c r="H886" s="438">
        <v>500</v>
      </c>
      <c r="I886" s="423">
        <v>16.54</v>
      </c>
      <c r="J886" s="424">
        <v>0.18</v>
      </c>
      <c r="K886" s="424">
        <f t="shared" si="159"/>
        <v>8269.82</v>
      </c>
      <c r="L886" s="422"/>
      <c r="M886" s="424"/>
    </row>
    <row r="887" spans="1:13" x14ac:dyDescent="0.25">
      <c r="A887" s="422"/>
      <c r="B887" s="468">
        <v>42649</v>
      </c>
      <c r="C887" s="422">
        <v>500</v>
      </c>
      <c r="D887" s="423">
        <v>16.079999999999998</v>
      </c>
      <c r="E887" s="424">
        <v>0</v>
      </c>
      <c r="F887" s="424">
        <f t="shared" si="160"/>
        <v>8039.9999999999991</v>
      </c>
      <c r="G887" s="421">
        <v>42697</v>
      </c>
      <c r="H887" s="438">
        <v>200</v>
      </c>
      <c r="I887" s="423">
        <v>16.79</v>
      </c>
      <c r="J887" s="424">
        <v>7.0000000000000007E-2</v>
      </c>
      <c r="K887" s="424">
        <f t="shared" si="159"/>
        <v>3357.93</v>
      </c>
      <c r="L887" s="422"/>
      <c r="M887" s="424"/>
    </row>
    <row r="888" spans="1:13" x14ac:dyDescent="0.25">
      <c r="A888" s="422"/>
      <c r="B888" s="468">
        <v>42650</v>
      </c>
      <c r="C888" s="422">
        <v>300</v>
      </c>
      <c r="D888" s="423">
        <v>15.75</v>
      </c>
      <c r="E888" s="424">
        <v>0</v>
      </c>
      <c r="F888" s="424">
        <f t="shared" si="160"/>
        <v>4725</v>
      </c>
      <c r="G888" s="421">
        <v>42697</v>
      </c>
      <c r="H888" s="438">
        <v>500</v>
      </c>
      <c r="I888" s="423">
        <v>16.59</v>
      </c>
      <c r="J888" s="424">
        <v>0.18</v>
      </c>
      <c r="K888" s="424">
        <f t="shared" si="159"/>
        <v>8294.82</v>
      </c>
      <c r="L888" s="422"/>
      <c r="M888" s="424"/>
    </row>
    <row r="889" spans="1:13" x14ac:dyDescent="0.25">
      <c r="A889" s="422"/>
      <c r="B889" s="468">
        <v>42650</v>
      </c>
      <c r="C889" s="422">
        <v>300</v>
      </c>
      <c r="D889" s="423">
        <v>15.58</v>
      </c>
      <c r="E889" s="424">
        <v>0</v>
      </c>
      <c r="F889" s="424">
        <f t="shared" si="160"/>
        <v>4674</v>
      </c>
      <c r="G889" s="421">
        <v>42704</v>
      </c>
      <c r="H889" s="438">
        <v>1000</v>
      </c>
      <c r="I889" s="423">
        <v>16.420000000000002</v>
      </c>
      <c r="J889" s="424">
        <v>0.36</v>
      </c>
      <c r="K889" s="424">
        <f t="shared" si="159"/>
        <v>16419.64</v>
      </c>
      <c r="L889" s="422"/>
      <c r="M889" s="424"/>
    </row>
    <row r="890" spans="1:13" x14ac:dyDescent="0.25">
      <c r="A890" s="422"/>
      <c r="B890" s="468">
        <v>42653</v>
      </c>
      <c r="C890" s="422">
        <v>394</v>
      </c>
      <c r="D890" s="423">
        <v>15.72</v>
      </c>
      <c r="E890" s="424">
        <v>0</v>
      </c>
      <c r="F890" s="424">
        <f t="shared" si="160"/>
        <v>6193.68</v>
      </c>
      <c r="G890" s="421">
        <v>42704</v>
      </c>
      <c r="H890" s="438">
        <v>300</v>
      </c>
      <c r="I890" s="423">
        <v>16.78</v>
      </c>
      <c r="J890" s="424">
        <v>1.61</v>
      </c>
      <c r="K890" s="424">
        <f t="shared" si="159"/>
        <v>5032.3900000000003</v>
      </c>
      <c r="L890" s="422"/>
      <c r="M890" s="424"/>
    </row>
    <row r="891" spans="1:13" x14ac:dyDescent="0.25">
      <c r="A891" s="422"/>
      <c r="B891" s="468">
        <v>42653</v>
      </c>
      <c r="C891" s="422">
        <v>6</v>
      </c>
      <c r="D891" s="423">
        <v>15.72</v>
      </c>
      <c r="E891" s="424">
        <v>0</v>
      </c>
      <c r="F891" s="424">
        <f t="shared" si="160"/>
        <v>94.320000000000007</v>
      </c>
      <c r="G891" s="421">
        <v>42704</v>
      </c>
      <c r="H891" s="438">
        <v>1000</v>
      </c>
      <c r="I891" s="423">
        <v>17.079999999999998</v>
      </c>
      <c r="J891" s="424">
        <v>0.37</v>
      </c>
      <c r="K891" s="424">
        <f t="shared" si="159"/>
        <v>17079.63</v>
      </c>
      <c r="L891" s="422"/>
      <c r="M891" s="424"/>
    </row>
    <row r="892" spans="1:13" x14ac:dyDescent="0.25">
      <c r="A892" s="422"/>
      <c r="B892" s="468">
        <v>42655</v>
      </c>
      <c r="C892" s="422">
        <v>22</v>
      </c>
      <c r="D892" s="423">
        <v>15.48</v>
      </c>
      <c r="E892" s="424">
        <v>0</v>
      </c>
      <c r="F892" s="424">
        <f>C892*D892+E892</f>
        <v>340.56</v>
      </c>
      <c r="G892" s="421">
        <v>42704</v>
      </c>
      <c r="H892" s="438">
        <v>1000</v>
      </c>
      <c r="I892" s="423">
        <v>17.32</v>
      </c>
      <c r="J892" s="424">
        <v>0.38</v>
      </c>
      <c r="K892" s="424">
        <f t="shared" si="159"/>
        <v>17319.62</v>
      </c>
      <c r="L892" s="422"/>
      <c r="M892" s="424"/>
    </row>
    <row r="893" spans="1:13" x14ac:dyDescent="0.25">
      <c r="A893" s="422"/>
      <c r="B893" s="468">
        <v>42655</v>
      </c>
      <c r="C893" s="422">
        <v>300</v>
      </c>
      <c r="D893" s="423">
        <v>15.48</v>
      </c>
      <c r="E893" s="424">
        <v>0</v>
      </c>
      <c r="F893" s="424">
        <f>C893*D893+E893</f>
        <v>4644</v>
      </c>
      <c r="G893" s="421">
        <v>42704</v>
      </c>
      <c r="H893" s="438">
        <v>500</v>
      </c>
      <c r="I893" s="423">
        <v>17.64</v>
      </c>
      <c r="J893" s="424">
        <v>0.19</v>
      </c>
      <c r="K893" s="424">
        <f t="shared" si="159"/>
        <v>8819.81</v>
      </c>
      <c r="L893" s="422"/>
      <c r="M893" s="424"/>
    </row>
    <row r="894" spans="1:13" x14ac:dyDescent="0.25">
      <c r="A894" s="521"/>
      <c r="B894" s="468">
        <v>42668</v>
      </c>
      <c r="C894" s="422">
        <v>500</v>
      </c>
      <c r="D894" s="423">
        <v>14.26</v>
      </c>
      <c r="E894" s="424">
        <v>-2.5</v>
      </c>
      <c r="F894" s="424">
        <f t="shared" ref="F894:F903" si="161">C894*D894+E894</f>
        <v>7127.5</v>
      </c>
      <c r="G894" s="421">
        <v>42705</v>
      </c>
      <c r="H894" s="438">
        <v>528</v>
      </c>
      <c r="I894" s="423">
        <v>18.7</v>
      </c>
      <c r="J894" s="424">
        <v>0.22</v>
      </c>
      <c r="K894" s="424">
        <f t="shared" si="159"/>
        <v>9873.380000000001</v>
      </c>
      <c r="L894" s="422"/>
      <c r="M894" s="424"/>
    </row>
    <row r="895" spans="1:13" x14ac:dyDescent="0.25">
      <c r="A895" s="521"/>
      <c r="B895" s="468">
        <v>42668</v>
      </c>
      <c r="C895" s="422">
        <v>500</v>
      </c>
      <c r="D895" s="423">
        <v>14.16</v>
      </c>
      <c r="E895" s="424">
        <v>0</v>
      </c>
      <c r="F895" s="424">
        <f t="shared" si="161"/>
        <v>7080</v>
      </c>
      <c r="G895" s="421">
        <v>42711</v>
      </c>
      <c r="H895" s="438">
        <v>500</v>
      </c>
      <c r="I895" s="423">
        <v>18.329999999999998</v>
      </c>
      <c r="J895" s="424">
        <v>0.2</v>
      </c>
      <c r="K895" s="424">
        <f t="shared" si="159"/>
        <v>9164.7999999999993</v>
      </c>
      <c r="L895" s="422"/>
      <c r="M895" s="424"/>
    </row>
    <row r="896" spans="1:13" x14ac:dyDescent="0.25">
      <c r="A896" s="521"/>
      <c r="B896" s="468">
        <v>42670</v>
      </c>
      <c r="C896" s="422">
        <v>500</v>
      </c>
      <c r="D896" s="423">
        <v>14.18</v>
      </c>
      <c r="E896" s="424">
        <v>0</v>
      </c>
      <c r="F896" s="424">
        <f t="shared" si="161"/>
        <v>7090</v>
      </c>
      <c r="G896" s="421">
        <v>42713</v>
      </c>
      <c r="H896" s="438">
        <v>500</v>
      </c>
      <c r="I896" s="423">
        <v>18.28</v>
      </c>
      <c r="J896" s="424">
        <v>0.2</v>
      </c>
      <c r="K896" s="424">
        <f t="shared" si="159"/>
        <v>9139.7999999999993</v>
      </c>
      <c r="L896" s="422"/>
      <c r="M896" s="424"/>
    </row>
    <row r="897" spans="1:13" x14ac:dyDescent="0.25">
      <c r="A897" s="521"/>
      <c r="B897" s="468">
        <v>42670</v>
      </c>
      <c r="C897" s="422">
        <v>500</v>
      </c>
      <c r="D897" s="423">
        <v>14.05</v>
      </c>
      <c r="E897" s="424">
        <v>0</v>
      </c>
      <c r="F897" s="424">
        <f t="shared" si="161"/>
        <v>7025</v>
      </c>
      <c r="G897" s="421">
        <v>42718</v>
      </c>
      <c r="H897" s="438">
        <v>200</v>
      </c>
      <c r="I897" s="423">
        <v>18.78</v>
      </c>
      <c r="J897" s="424">
        <v>0.08</v>
      </c>
      <c r="K897" s="424">
        <f t="shared" si="159"/>
        <v>3755.92</v>
      </c>
      <c r="L897" s="422"/>
      <c r="M897" s="424"/>
    </row>
    <row r="898" spans="1:13" x14ac:dyDescent="0.25">
      <c r="A898" s="521"/>
      <c r="B898" s="468">
        <v>42670</v>
      </c>
      <c r="C898" s="422">
        <v>500</v>
      </c>
      <c r="D898" s="423">
        <v>13.88</v>
      </c>
      <c r="E898" s="424">
        <v>0</v>
      </c>
      <c r="F898" s="424">
        <f t="shared" si="161"/>
        <v>6940</v>
      </c>
      <c r="G898" s="421">
        <v>42734</v>
      </c>
      <c r="H898" s="438">
        <v>1000</v>
      </c>
      <c r="I898" s="423">
        <v>17.72</v>
      </c>
      <c r="J898" s="424">
        <v>0.39</v>
      </c>
      <c r="K898" s="424">
        <f t="shared" si="159"/>
        <v>17719.61</v>
      </c>
      <c r="L898" s="422"/>
      <c r="M898" s="424"/>
    </row>
    <row r="899" spans="1:13" x14ac:dyDescent="0.25">
      <c r="A899" s="422"/>
      <c r="B899" s="468">
        <v>42671</v>
      </c>
      <c r="C899" s="422">
        <v>1000</v>
      </c>
      <c r="D899" s="423">
        <v>14.15</v>
      </c>
      <c r="E899" s="424">
        <v>0</v>
      </c>
      <c r="F899" s="424">
        <f t="shared" si="161"/>
        <v>14150</v>
      </c>
      <c r="G899" s="421">
        <v>42739</v>
      </c>
      <c r="H899" s="438">
        <v>500</v>
      </c>
      <c r="I899" s="423">
        <v>18.079999999999998</v>
      </c>
      <c r="J899" s="424">
        <v>0.2</v>
      </c>
      <c r="K899" s="424">
        <f t="shared" si="159"/>
        <v>9039.7999999999993</v>
      </c>
      <c r="L899" s="422"/>
      <c r="M899" s="424"/>
    </row>
    <row r="900" spans="1:13" x14ac:dyDescent="0.25">
      <c r="A900" s="422"/>
      <c r="B900" s="468">
        <v>42674</v>
      </c>
      <c r="C900" s="422">
        <v>300</v>
      </c>
      <c r="D900" s="423">
        <v>13.28</v>
      </c>
      <c r="E900" s="424">
        <v>-1.5</v>
      </c>
      <c r="F900" s="424">
        <f t="shared" si="161"/>
        <v>3982.5</v>
      </c>
      <c r="G900" s="421">
        <v>42748</v>
      </c>
      <c r="H900" s="438">
        <v>500</v>
      </c>
      <c r="I900" s="423">
        <v>17.48</v>
      </c>
      <c r="J900" s="424">
        <v>0.19</v>
      </c>
      <c r="K900" s="424">
        <f t="shared" si="159"/>
        <v>8739.81</v>
      </c>
      <c r="L900" s="422"/>
      <c r="M900" s="424"/>
    </row>
    <row r="901" spans="1:13" x14ac:dyDescent="0.25">
      <c r="A901" s="422"/>
      <c r="B901" s="468">
        <v>42674</v>
      </c>
      <c r="C901" s="422">
        <v>200</v>
      </c>
      <c r="D901" s="423">
        <v>13.15</v>
      </c>
      <c r="E901" s="424">
        <v>0.02</v>
      </c>
      <c r="F901" s="424">
        <f t="shared" si="161"/>
        <v>2630.02</v>
      </c>
      <c r="G901" s="421">
        <v>42761</v>
      </c>
      <c r="H901" s="438">
        <v>1000</v>
      </c>
      <c r="I901" s="423">
        <v>17.899999999999999</v>
      </c>
      <c r="J901" s="424">
        <v>0.39</v>
      </c>
      <c r="K901" s="424">
        <f t="shared" si="159"/>
        <v>17899.61</v>
      </c>
      <c r="L901" s="422"/>
      <c r="M901" s="424"/>
    </row>
    <row r="902" spans="1:13" x14ac:dyDescent="0.25">
      <c r="A902" s="422"/>
      <c r="B902" s="468">
        <v>42676</v>
      </c>
      <c r="C902" s="422">
        <v>200</v>
      </c>
      <c r="D902" s="423">
        <v>12.89</v>
      </c>
      <c r="E902" s="424">
        <v>0</v>
      </c>
      <c r="F902" s="424">
        <f t="shared" si="161"/>
        <v>2578</v>
      </c>
      <c r="G902" s="421">
        <v>42766</v>
      </c>
      <c r="H902" s="438">
        <v>300</v>
      </c>
      <c r="I902" s="423">
        <v>16.649999999999999</v>
      </c>
      <c r="J902" s="424">
        <v>0.11</v>
      </c>
      <c r="K902" s="424">
        <f t="shared" si="159"/>
        <v>4994.8900000000003</v>
      </c>
      <c r="L902" s="422"/>
      <c r="M902" s="424"/>
    </row>
    <row r="903" spans="1:13" x14ac:dyDescent="0.25">
      <c r="A903" s="422"/>
      <c r="B903" s="468">
        <v>42678</v>
      </c>
      <c r="C903" s="422">
        <v>500</v>
      </c>
      <c r="D903" s="423">
        <v>13.69</v>
      </c>
      <c r="E903" s="424">
        <v>0</v>
      </c>
      <c r="F903" s="424">
        <f t="shared" si="161"/>
        <v>6845</v>
      </c>
      <c r="G903" s="421">
        <v>42767</v>
      </c>
      <c r="H903" s="438">
        <v>612</v>
      </c>
      <c r="I903" s="423">
        <v>17.03</v>
      </c>
      <c r="J903" s="424">
        <v>0.23</v>
      </c>
      <c r="K903" s="424">
        <f t="shared" si="159"/>
        <v>10422.130000000001</v>
      </c>
      <c r="L903" s="422"/>
      <c r="M903" s="424"/>
    </row>
    <row r="904" spans="1:13" x14ac:dyDescent="0.25">
      <c r="A904" s="422"/>
      <c r="B904" s="468">
        <v>42678</v>
      </c>
      <c r="C904" s="422">
        <v>500</v>
      </c>
      <c r="D904" s="423">
        <v>13.69</v>
      </c>
      <c r="E904" s="424">
        <v>0</v>
      </c>
      <c r="F904" s="424">
        <f>C904*D904+E904</f>
        <v>6845</v>
      </c>
      <c r="G904" s="421">
        <v>42767</v>
      </c>
      <c r="H904" s="438">
        <v>288</v>
      </c>
      <c r="I904" s="423">
        <v>17.12</v>
      </c>
      <c r="J904" s="424">
        <v>0.11</v>
      </c>
      <c r="K904" s="424">
        <f t="shared" si="159"/>
        <v>4930.4500000000007</v>
      </c>
      <c r="L904" s="422"/>
      <c r="M904" s="424"/>
    </row>
    <row r="905" spans="1:13" x14ac:dyDescent="0.25">
      <c r="A905" s="422"/>
      <c r="B905" s="468">
        <v>42691</v>
      </c>
      <c r="C905" s="422">
        <v>150</v>
      </c>
      <c r="D905" s="423">
        <v>15.48</v>
      </c>
      <c r="E905" s="424">
        <v>0</v>
      </c>
      <c r="F905" s="424">
        <f t="shared" ref="F905:F921" si="162">C905*D905+E905</f>
        <v>2322</v>
      </c>
      <c r="G905" s="421">
        <v>42767</v>
      </c>
      <c r="H905" s="438">
        <v>700</v>
      </c>
      <c r="I905" s="423">
        <v>16.57</v>
      </c>
      <c r="J905" s="424">
        <v>0.25</v>
      </c>
      <c r="K905" s="424">
        <f t="shared" si="159"/>
        <v>11598.75</v>
      </c>
      <c r="L905" s="422"/>
      <c r="M905" s="424"/>
    </row>
    <row r="906" spans="1:13" x14ac:dyDescent="0.25">
      <c r="A906" s="422"/>
      <c r="B906" s="468">
        <v>42691</v>
      </c>
      <c r="C906" s="422">
        <v>300</v>
      </c>
      <c r="D906" s="423">
        <v>15.48</v>
      </c>
      <c r="E906" s="424">
        <v>0</v>
      </c>
      <c r="F906" s="424">
        <f t="shared" si="162"/>
        <v>4644</v>
      </c>
      <c r="G906" s="421">
        <v>42768</v>
      </c>
      <c r="H906" s="438">
        <v>200</v>
      </c>
      <c r="I906" s="423">
        <v>16.7</v>
      </c>
      <c r="J906" s="424">
        <v>7.0000000000000007E-2</v>
      </c>
      <c r="K906" s="424">
        <f t="shared" si="159"/>
        <v>3339.93</v>
      </c>
      <c r="L906" s="422"/>
      <c r="M906" s="424"/>
    </row>
    <row r="907" spans="1:13" x14ac:dyDescent="0.25">
      <c r="A907" s="422"/>
      <c r="B907" s="468">
        <v>42696</v>
      </c>
      <c r="C907" s="422">
        <v>1000</v>
      </c>
      <c r="D907" s="423">
        <v>16.12</v>
      </c>
      <c r="E907" s="424">
        <v>0</v>
      </c>
      <c r="F907" s="424">
        <f t="shared" si="162"/>
        <v>16120.000000000002</v>
      </c>
      <c r="G907" s="421">
        <v>42768</v>
      </c>
      <c r="H907" s="438">
        <v>500</v>
      </c>
      <c r="I907" s="423">
        <v>16.600000000000001</v>
      </c>
      <c r="J907" s="424">
        <v>-1.82</v>
      </c>
      <c r="K907" s="424">
        <f t="shared" si="159"/>
        <v>8301.82</v>
      </c>
      <c r="L907" s="422"/>
      <c r="M907" s="424"/>
    </row>
    <row r="908" spans="1:13" x14ac:dyDescent="0.25">
      <c r="A908" s="422"/>
      <c r="B908" s="468">
        <v>42699</v>
      </c>
      <c r="C908" s="422">
        <v>200</v>
      </c>
      <c r="D908" s="423">
        <v>16.28</v>
      </c>
      <c r="E908" s="424">
        <v>0</v>
      </c>
      <c r="F908" s="424">
        <f t="shared" si="162"/>
        <v>3256</v>
      </c>
      <c r="G908" s="421">
        <v>42768</v>
      </c>
      <c r="H908" s="438">
        <v>500</v>
      </c>
      <c r="I908" s="423">
        <v>16.75</v>
      </c>
      <c r="J908" s="424">
        <v>0.18</v>
      </c>
      <c r="K908" s="424">
        <f t="shared" si="159"/>
        <v>8374.82</v>
      </c>
      <c r="L908" s="422"/>
      <c r="M908" s="424"/>
    </row>
    <row r="909" spans="1:13" x14ac:dyDescent="0.25">
      <c r="A909" s="521"/>
      <c r="B909" s="468">
        <v>42699</v>
      </c>
      <c r="C909" s="422">
        <v>500</v>
      </c>
      <c r="D909" s="423">
        <v>16.16</v>
      </c>
      <c r="E909" s="424">
        <v>0</v>
      </c>
      <c r="F909" s="424">
        <f t="shared" si="162"/>
        <v>8080</v>
      </c>
      <c r="G909" s="421">
        <v>42769</v>
      </c>
      <c r="H909" s="522">
        <v>400</v>
      </c>
      <c r="I909" s="523">
        <v>16.95</v>
      </c>
      <c r="J909" s="524">
        <v>0.15</v>
      </c>
      <c r="K909" s="524">
        <f t="shared" si="159"/>
        <v>6779.85</v>
      </c>
      <c r="L909" s="422"/>
      <c r="M909" s="424"/>
    </row>
    <row r="910" spans="1:13" x14ac:dyDescent="0.25">
      <c r="A910" s="521"/>
      <c r="B910" s="468">
        <v>42702</v>
      </c>
      <c r="C910" s="422">
        <v>500</v>
      </c>
      <c r="D910" s="423">
        <v>16.059999999999999</v>
      </c>
      <c r="E910" s="424">
        <v>0</v>
      </c>
      <c r="F910" s="424">
        <f t="shared" si="162"/>
        <v>8029.9999999999991</v>
      </c>
      <c r="G910" s="421">
        <v>42769</v>
      </c>
      <c r="H910" s="522">
        <v>300</v>
      </c>
      <c r="I910" s="523">
        <v>17.32</v>
      </c>
      <c r="J910" s="524">
        <v>0.11</v>
      </c>
      <c r="K910" s="524">
        <f t="shared" si="159"/>
        <v>5195.8900000000003</v>
      </c>
      <c r="L910" s="422"/>
      <c r="M910" s="424"/>
    </row>
    <row r="911" spans="1:13" x14ac:dyDescent="0.25">
      <c r="A911" s="521"/>
      <c r="B911" s="468">
        <v>42702</v>
      </c>
      <c r="C911" s="422">
        <v>200</v>
      </c>
      <c r="D911" s="423">
        <v>15.8</v>
      </c>
      <c r="E911" s="424">
        <v>0</v>
      </c>
      <c r="F911" s="424">
        <f t="shared" si="162"/>
        <v>3160</v>
      </c>
      <c r="G911" s="421">
        <v>42781</v>
      </c>
      <c r="H911" s="438">
        <v>600</v>
      </c>
      <c r="I911" s="423">
        <v>16.52</v>
      </c>
      <c r="J911" s="424">
        <v>0.22</v>
      </c>
      <c r="K911" s="424">
        <f t="shared" si="159"/>
        <v>9911.7800000000007</v>
      </c>
      <c r="L911" s="422"/>
      <c r="M911" s="424"/>
    </row>
    <row r="912" spans="1:13" x14ac:dyDescent="0.25">
      <c r="A912" s="521"/>
      <c r="B912" s="468">
        <v>42702</v>
      </c>
      <c r="C912" s="422">
        <v>300</v>
      </c>
      <c r="D912" s="423">
        <v>15.65</v>
      </c>
      <c r="E912" s="424">
        <v>0</v>
      </c>
      <c r="F912" s="424">
        <f t="shared" si="162"/>
        <v>4695</v>
      </c>
      <c r="G912" s="421">
        <v>42781</v>
      </c>
      <c r="H912" s="438">
        <v>300</v>
      </c>
      <c r="I912" s="423">
        <v>16.440000000000001</v>
      </c>
      <c r="J912" s="424">
        <v>0.11</v>
      </c>
      <c r="K912" s="424">
        <f t="shared" si="159"/>
        <v>4931.8900000000003</v>
      </c>
      <c r="L912" s="422"/>
      <c r="M912" s="424"/>
    </row>
    <row r="913" spans="1:13" x14ac:dyDescent="0.25">
      <c r="A913" s="422"/>
      <c r="B913" s="468">
        <v>42703</v>
      </c>
      <c r="C913" s="422">
        <v>300</v>
      </c>
      <c r="D913" s="423">
        <v>14.78</v>
      </c>
      <c r="E913" s="424">
        <v>0</v>
      </c>
      <c r="F913" s="424">
        <f t="shared" si="162"/>
        <v>4434</v>
      </c>
      <c r="G913" s="421">
        <v>42782</v>
      </c>
      <c r="H913" s="438">
        <v>300</v>
      </c>
      <c r="I913" s="423">
        <v>17</v>
      </c>
      <c r="J913" s="424">
        <v>0.11</v>
      </c>
      <c r="K913" s="424">
        <f t="shared" si="159"/>
        <v>5099.8900000000003</v>
      </c>
      <c r="L913" s="422"/>
      <c r="M913" s="424"/>
    </row>
    <row r="914" spans="1:13" x14ac:dyDescent="0.25">
      <c r="A914" s="422"/>
      <c r="B914" s="468">
        <v>42705</v>
      </c>
      <c r="C914" s="422">
        <v>350</v>
      </c>
      <c r="D914" s="423">
        <v>17.600000000000001</v>
      </c>
      <c r="E914" s="424">
        <v>0</v>
      </c>
      <c r="F914" s="424">
        <f t="shared" si="162"/>
        <v>6160.0000000000009</v>
      </c>
      <c r="G914" s="422"/>
      <c r="H914" s="438"/>
      <c r="I914" s="423"/>
      <c r="J914" s="424"/>
      <c r="K914" s="424"/>
      <c r="L914" s="422"/>
      <c r="M914" s="424"/>
    </row>
    <row r="915" spans="1:13" x14ac:dyDescent="0.25">
      <c r="A915" s="422"/>
      <c r="B915" s="468">
        <v>42711</v>
      </c>
      <c r="C915" s="422">
        <v>500</v>
      </c>
      <c r="D915" s="423">
        <v>18.12</v>
      </c>
      <c r="E915" s="424">
        <v>0</v>
      </c>
      <c r="F915" s="424">
        <f t="shared" si="162"/>
        <v>9060</v>
      </c>
      <c r="G915" s="422"/>
      <c r="H915" s="438"/>
      <c r="I915" s="423"/>
      <c r="J915" s="424"/>
      <c r="K915" s="424"/>
      <c r="L915" s="422"/>
      <c r="M915" s="424"/>
    </row>
    <row r="916" spans="1:13" x14ac:dyDescent="0.25">
      <c r="A916" s="422"/>
      <c r="B916" s="468">
        <v>42713</v>
      </c>
      <c r="C916" s="422">
        <v>500</v>
      </c>
      <c r="D916" s="423">
        <v>18.12</v>
      </c>
      <c r="E916" s="424">
        <v>0</v>
      </c>
      <c r="F916" s="424">
        <f t="shared" si="162"/>
        <v>9060</v>
      </c>
      <c r="G916" s="422"/>
      <c r="H916" s="438"/>
      <c r="I916" s="423"/>
      <c r="J916" s="424"/>
      <c r="K916" s="424"/>
      <c r="L916" s="422"/>
      <c r="M916" s="424"/>
    </row>
    <row r="917" spans="1:13" x14ac:dyDescent="0.25">
      <c r="A917" s="422"/>
      <c r="B917" s="468">
        <v>42718</v>
      </c>
      <c r="C917" s="422">
        <v>200</v>
      </c>
      <c r="D917" s="423">
        <v>18.73</v>
      </c>
      <c r="E917" s="424">
        <v>-1</v>
      </c>
      <c r="F917" s="424">
        <f t="shared" si="162"/>
        <v>3745</v>
      </c>
      <c r="G917" s="422"/>
      <c r="H917" s="438"/>
      <c r="I917" s="423"/>
      <c r="J917" s="424"/>
      <c r="K917" s="424"/>
      <c r="L917" s="422"/>
      <c r="M917" s="424"/>
    </row>
    <row r="918" spans="1:13" x14ac:dyDescent="0.25">
      <c r="A918" s="422"/>
      <c r="B918" s="468">
        <v>42733</v>
      </c>
      <c r="C918" s="422">
        <v>1000</v>
      </c>
      <c r="D918" s="423">
        <v>17.64</v>
      </c>
      <c r="E918" s="424">
        <v>-1.5</v>
      </c>
      <c r="F918" s="424">
        <f t="shared" si="162"/>
        <v>17638.5</v>
      </c>
      <c r="G918" s="422"/>
      <c r="H918" s="438"/>
      <c r="I918" s="423"/>
      <c r="J918" s="424"/>
      <c r="K918" s="424"/>
      <c r="L918" s="422"/>
      <c r="M918" s="424"/>
    </row>
    <row r="919" spans="1:13" x14ac:dyDescent="0.25">
      <c r="A919" s="422"/>
      <c r="B919" s="468">
        <v>42734</v>
      </c>
      <c r="C919" s="422">
        <v>1000</v>
      </c>
      <c r="D919" s="423">
        <v>17.329999999999998</v>
      </c>
      <c r="E919" s="424">
        <v>0</v>
      </c>
      <c r="F919" s="424">
        <f t="shared" si="162"/>
        <v>17330</v>
      </c>
      <c r="G919" s="422"/>
      <c r="H919" s="438"/>
      <c r="I919" s="423"/>
      <c r="J919" s="424"/>
      <c r="K919" s="424"/>
      <c r="L919" s="422"/>
      <c r="M919" s="424"/>
    </row>
    <row r="920" spans="1:13" x14ac:dyDescent="0.25">
      <c r="A920" s="422"/>
      <c r="B920" s="468">
        <v>42741</v>
      </c>
      <c r="C920" s="422">
        <v>500</v>
      </c>
      <c r="D920" s="423">
        <v>17.88</v>
      </c>
      <c r="E920" s="424">
        <v>0</v>
      </c>
      <c r="F920" s="424">
        <f t="shared" si="162"/>
        <v>8940</v>
      </c>
      <c r="G920" s="422"/>
      <c r="H920" s="438"/>
      <c r="I920" s="423"/>
      <c r="J920" s="424"/>
      <c r="K920" s="424"/>
      <c r="L920" s="422"/>
      <c r="M920" s="424"/>
    </row>
    <row r="921" spans="1:13" x14ac:dyDescent="0.25">
      <c r="A921" s="422"/>
      <c r="B921" s="468">
        <v>42748</v>
      </c>
      <c r="C921" s="422">
        <v>500</v>
      </c>
      <c r="D921" s="423">
        <v>17.260000000000002</v>
      </c>
      <c r="E921" s="424">
        <v>0</v>
      </c>
      <c r="F921" s="424">
        <f t="shared" si="162"/>
        <v>8630</v>
      </c>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520"/>
      <c r="B924" s="468"/>
      <c r="C924" s="422"/>
      <c r="D924" s="423"/>
      <c r="E924" s="424"/>
      <c r="F924" s="424"/>
      <c r="G924" s="422"/>
      <c r="H924" s="438"/>
      <c r="I924" s="423"/>
      <c r="J924" s="424"/>
      <c r="K924" s="424"/>
      <c r="L924" s="422"/>
      <c r="M924" s="424"/>
    </row>
    <row r="925" spans="1:13" x14ac:dyDescent="0.25">
      <c r="A925" s="520"/>
      <c r="B925" s="468"/>
      <c r="C925" s="422"/>
      <c r="D925" s="423"/>
      <c r="E925" s="424"/>
      <c r="F925" s="424"/>
      <c r="G925" s="422"/>
      <c r="H925" s="438"/>
      <c r="I925" s="423"/>
      <c r="J925" s="424"/>
      <c r="K925" s="424"/>
      <c r="L925" s="422"/>
      <c r="M925" s="424"/>
    </row>
    <row r="926" spans="1:13" x14ac:dyDescent="0.25">
      <c r="A926" s="520"/>
      <c r="B926" s="468"/>
      <c r="C926" s="422"/>
      <c r="D926" s="423"/>
      <c r="E926" s="424"/>
      <c r="F926" s="424"/>
      <c r="G926" s="422"/>
      <c r="H926" s="438"/>
      <c r="I926" s="423"/>
      <c r="J926" s="424"/>
      <c r="K926" s="424"/>
      <c r="L926" s="422"/>
      <c r="M926" s="424"/>
    </row>
    <row r="927" spans="1:13" x14ac:dyDescent="0.25">
      <c r="A927" s="520"/>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422"/>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40" t="s">
        <v>81</v>
      </c>
      <c r="B945" s="525"/>
      <c r="C945" s="463">
        <f>SUM(C684:C944)</f>
        <v>133812</v>
      </c>
      <c r="D945" s="442"/>
      <c r="E945" s="442"/>
      <c r="F945" s="442">
        <f>SUM(F684:F944)</f>
        <v>1899450.8389999999</v>
      </c>
      <c r="G945" s="441"/>
      <c r="H945" s="463">
        <f>SUM(H684:H944)</f>
        <v>133812</v>
      </c>
      <c r="I945" s="526"/>
      <c r="J945" s="442"/>
      <c r="K945" s="442">
        <f>SUM(K684:K944)</f>
        <v>1911314.2100000016</v>
      </c>
      <c r="L945" s="441"/>
      <c r="M945" s="442">
        <f>SUM(M684:M694)</f>
        <v>2752.2000000000003</v>
      </c>
    </row>
    <row r="946" spans="1:13" ht="15.75" thickBot="1" x14ac:dyDescent="0.3">
      <c r="A946" s="443" t="s">
        <v>191</v>
      </c>
      <c r="B946" s="527"/>
      <c r="C946" s="445">
        <f>SumByColor($A$153, C684:C944)</f>
        <v>0</v>
      </c>
      <c r="D946" s="445"/>
      <c r="E946" s="445"/>
      <c r="F946" s="446">
        <f>SumByColor($A$153, F684:F944)</f>
        <v>0</v>
      </c>
      <c r="G946" s="445"/>
      <c r="H946" s="445">
        <f>SumByColor($A$153, H684:H944)</f>
        <v>0</v>
      </c>
      <c r="I946" s="445"/>
      <c r="J946" s="446"/>
      <c r="K946" s="446">
        <f>SumByColor($A$153, K684:K944)</f>
        <v>0</v>
      </c>
      <c r="L946" s="445"/>
      <c r="M946" s="446">
        <f>SumByColor($A$153, M684:M944)</f>
        <v>0</v>
      </c>
    </row>
    <row r="947" spans="1:13" x14ac:dyDescent="0.25">
      <c r="A947" s="422"/>
      <c r="B947" s="468"/>
      <c r="C947" s="422"/>
      <c r="D947" s="423"/>
      <c r="E947" s="424"/>
      <c r="F947" s="424"/>
      <c r="G947" s="422"/>
      <c r="H947" s="438"/>
      <c r="I947" s="423"/>
      <c r="J947" s="424"/>
      <c r="K947" s="424"/>
      <c r="L947" s="422"/>
      <c r="M947" s="424"/>
    </row>
  </sheetData>
  <mergeCells count="5">
    <mergeCell ref="O23:P23"/>
    <mergeCell ref="A80:A82"/>
    <mergeCell ref="A87:A90"/>
    <mergeCell ref="A96:A99"/>
    <mergeCell ref="A100:A104"/>
  </mergeCells>
  <conditionalFormatting sqref="F430:F448 H430:H448 H583 F583 H654:H678 F654:F678 F175:F264 H175:H264 H317:H321 F317:F321 K157:K327 F331:F334 H331:H334 K332:K334 H344:H346 F344:F346 K344:K346 K390:K392 F390:F392 H390:H392 H397 F397 K397 K402 F402 H402 H406 F406 K406 K419:K420 F419:F420 H419:H420">
    <cfRule type="expression" dxfId="1570" priority="259">
      <formula>F157&gt;0</formula>
    </cfRule>
    <cfRule type="expression" dxfId="1569" priority="260">
      <formula>F157&lt;0</formula>
    </cfRule>
  </conditionalFormatting>
  <conditionalFormatting sqref="O24:O61">
    <cfRule type="colorScale" priority="257">
      <colorScale>
        <cfvo type="min"/>
        <cfvo type="percentile" val="50"/>
        <cfvo type="max"/>
        <color rgb="FFF8696B"/>
        <color rgb="FFFFEB84"/>
        <color rgb="FF63BE7B"/>
      </colorScale>
    </cfRule>
  </conditionalFormatting>
  <conditionalFormatting sqref="P24:P61">
    <cfRule type="colorScale" priority="256">
      <colorScale>
        <cfvo type="min"/>
        <cfvo type="percentile" val="50"/>
        <cfvo type="max"/>
        <color rgb="FFF8696B"/>
        <color rgb="FFFFEB84"/>
        <color rgb="FF63BE7B"/>
      </colorScale>
    </cfRule>
  </conditionalFormatting>
  <conditionalFormatting sqref="Z89:Z1048576">
    <cfRule type="dataBar" priority="25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54">
      <iconSet iconSet="3Arrows">
        <cfvo type="percent" val="0"/>
        <cfvo type="num" val="0"/>
        <cfvo type="num" val="0"/>
      </iconSet>
    </cfRule>
  </conditionalFormatting>
  <conditionalFormatting sqref="F423:F429">
    <cfRule type="expression" dxfId="1568" priority="252">
      <formula>F423&gt;0</formula>
    </cfRule>
    <cfRule type="expression" dxfId="1567" priority="253">
      <formula>F423&lt;0</formula>
    </cfRule>
  </conditionalFormatting>
  <conditionalFormatting sqref="H423:H429">
    <cfRule type="expression" dxfId="1566" priority="248">
      <formula>H423&gt;0</formula>
    </cfRule>
    <cfRule type="expression" dxfId="1565" priority="249">
      <formula>H423&lt;0</formula>
    </cfRule>
  </conditionalFormatting>
  <conditionalFormatting sqref="Q8">
    <cfRule type="expression" dxfId="1564" priority="234">
      <formula>Q8&gt;0</formula>
    </cfRule>
    <cfRule type="expression" dxfId="1563" priority="235">
      <formula>Q8&lt;0</formula>
    </cfRule>
  </conditionalFormatting>
  <conditionalFormatting sqref="Q7">
    <cfRule type="expression" dxfId="1562" priority="236">
      <formula>Q7&gt;0</formula>
    </cfRule>
    <cfRule type="expression" dxfId="1561" priority="237">
      <formula>Q7&lt;0</formula>
    </cfRule>
  </conditionalFormatting>
  <conditionalFormatting sqref="F531:F537">
    <cfRule type="expression" dxfId="1560" priority="208">
      <formula>F531&gt;0</formula>
    </cfRule>
    <cfRule type="expression" dxfId="1559" priority="209">
      <formula>F531&lt;0</formula>
    </cfRule>
  </conditionalFormatting>
  <conditionalFormatting sqref="F456:F474 H456:H474">
    <cfRule type="expression" dxfId="1558" priority="230">
      <formula>F456&gt;0</formula>
    </cfRule>
    <cfRule type="expression" dxfId="1557" priority="231">
      <formula>F456&lt;0</formula>
    </cfRule>
  </conditionalFormatting>
  <conditionalFormatting sqref="F449:F455">
    <cfRule type="expression" dxfId="1556" priority="228">
      <formula>F449&gt;0</formula>
    </cfRule>
    <cfRule type="expression" dxfId="1555" priority="229">
      <formula>F449&lt;0</formula>
    </cfRule>
  </conditionalFormatting>
  <conditionalFormatting sqref="H449:H455">
    <cfRule type="expression" dxfId="1554" priority="226">
      <formula>H449&gt;0</formula>
    </cfRule>
    <cfRule type="expression" dxfId="1553" priority="227">
      <formula>H449&lt;0</formula>
    </cfRule>
  </conditionalFormatting>
  <conditionalFormatting sqref="F482:F500 H482:H500">
    <cfRule type="expression" dxfId="1552" priority="224">
      <formula>F482&gt;0</formula>
    </cfRule>
    <cfRule type="expression" dxfId="1551" priority="225">
      <formula>F482&lt;0</formula>
    </cfRule>
  </conditionalFormatting>
  <conditionalFormatting sqref="F475:F481">
    <cfRule type="expression" dxfId="1550" priority="222">
      <formula>F475&gt;0</formula>
    </cfRule>
    <cfRule type="expression" dxfId="1549" priority="223">
      <formula>F475&lt;0</formula>
    </cfRule>
  </conditionalFormatting>
  <conditionalFormatting sqref="H475:H481">
    <cfRule type="expression" dxfId="1548" priority="220">
      <formula>H475&gt;0</formula>
    </cfRule>
    <cfRule type="expression" dxfId="1547" priority="221">
      <formula>H475&lt;0</formula>
    </cfRule>
  </conditionalFormatting>
  <conditionalFormatting sqref="F508:F525 H508:H525">
    <cfRule type="expression" dxfId="1546" priority="218">
      <formula>F508&gt;0</formula>
    </cfRule>
    <cfRule type="expression" dxfId="1545" priority="219">
      <formula>F508&lt;0</formula>
    </cfRule>
  </conditionalFormatting>
  <conditionalFormatting sqref="F501:F507">
    <cfRule type="expression" dxfId="1544" priority="216">
      <formula>F501&gt;0</formula>
    </cfRule>
    <cfRule type="expression" dxfId="1543" priority="217">
      <formula>F501&lt;0</formula>
    </cfRule>
  </conditionalFormatting>
  <conditionalFormatting sqref="H501:H507">
    <cfRule type="expression" dxfId="1542" priority="214">
      <formula>H501&gt;0</formula>
    </cfRule>
    <cfRule type="expression" dxfId="1541" priority="215">
      <formula>H501&lt;0</formula>
    </cfRule>
  </conditionalFormatting>
  <conditionalFormatting sqref="F526:F530 H526:H530">
    <cfRule type="expression" dxfId="1540" priority="212">
      <formula>F526&gt;0</formula>
    </cfRule>
    <cfRule type="expression" dxfId="1539" priority="213">
      <formula>F526&lt;0</formula>
    </cfRule>
  </conditionalFormatting>
  <conditionalFormatting sqref="F538:F553 H538:H553">
    <cfRule type="expression" dxfId="1538" priority="210">
      <formula>F538&gt;0</formula>
    </cfRule>
    <cfRule type="expression" dxfId="1537" priority="211">
      <formula>F538&lt;0</formula>
    </cfRule>
  </conditionalFormatting>
  <conditionalFormatting sqref="H531:H537">
    <cfRule type="expression" dxfId="1536" priority="206">
      <formula>H531&gt;0</formula>
    </cfRule>
    <cfRule type="expression" dxfId="1535" priority="207">
      <formula>H531&lt;0</formula>
    </cfRule>
  </conditionalFormatting>
  <conditionalFormatting sqref="F554 H554">
    <cfRule type="expression" dxfId="1534" priority="204">
      <formula>F554&gt;0</formula>
    </cfRule>
    <cfRule type="expression" dxfId="1533" priority="205">
      <formula>F554&lt;0</formula>
    </cfRule>
  </conditionalFormatting>
  <conditionalFormatting sqref="F555:F559 H555:H559">
    <cfRule type="expression" dxfId="1532" priority="202">
      <formula>F555&gt;0</formula>
    </cfRule>
    <cfRule type="expression" dxfId="1531" priority="203">
      <formula>F555&lt;0</formula>
    </cfRule>
  </conditionalFormatting>
  <conditionalFormatting sqref="F567:F582 H567:H582">
    <cfRule type="expression" dxfId="1530" priority="200">
      <formula>F567&gt;0</formula>
    </cfRule>
    <cfRule type="expression" dxfId="1529" priority="201">
      <formula>F567&lt;0</formula>
    </cfRule>
  </conditionalFormatting>
  <conditionalFormatting sqref="F560:F566">
    <cfRule type="expression" dxfId="1528" priority="198">
      <formula>F560&gt;0</formula>
    </cfRule>
    <cfRule type="expression" dxfId="1527" priority="199">
      <formula>F560&lt;0</formula>
    </cfRule>
  </conditionalFormatting>
  <conditionalFormatting sqref="H560:H566">
    <cfRule type="expression" dxfId="1526" priority="196">
      <formula>H560&gt;0</formula>
    </cfRule>
    <cfRule type="expression" dxfId="1525" priority="197">
      <formula>H560&lt;0</formula>
    </cfRule>
  </conditionalFormatting>
  <conditionalFormatting sqref="F584:F589 H584:H589">
    <cfRule type="expression" dxfId="1524" priority="194">
      <formula>F584&gt;0</formula>
    </cfRule>
    <cfRule type="expression" dxfId="1523" priority="195">
      <formula>F584&lt;0</formula>
    </cfRule>
  </conditionalFormatting>
  <conditionalFormatting sqref="F590 H590">
    <cfRule type="expression" dxfId="1522" priority="192">
      <formula>F590&gt;0</formula>
    </cfRule>
    <cfRule type="expression" dxfId="1521" priority="193">
      <formula>F590&lt;0</formula>
    </cfRule>
  </conditionalFormatting>
  <conditionalFormatting sqref="F591:F595 H591:H595">
    <cfRule type="expression" dxfId="1520" priority="190">
      <formula>F591&gt;0</formula>
    </cfRule>
    <cfRule type="expression" dxfId="1519" priority="191">
      <formula>F591&lt;0</formula>
    </cfRule>
  </conditionalFormatting>
  <conditionalFormatting sqref="F603:F618 H603:H618">
    <cfRule type="expression" dxfId="1518" priority="188">
      <formula>F603&gt;0</formula>
    </cfRule>
    <cfRule type="expression" dxfId="1517" priority="189">
      <formula>F603&lt;0</formula>
    </cfRule>
  </conditionalFormatting>
  <conditionalFormatting sqref="F596:F602">
    <cfRule type="expression" dxfId="1516" priority="186">
      <formula>F596&gt;0</formula>
    </cfRule>
    <cfRule type="expression" dxfId="1515" priority="187">
      <formula>F596&lt;0</formula>
    </cfRule>
  </conditionalFormatting>
  <conditionalFormatting sqref="H596:H602">
    <cfRule type="expression" dxfId="1514" priority="184">
      <formula>H596&gt;0</formula>
    </cfRule>
    <cfRule type="expression" dxfId="1513" priority="185">
      <formula>H596&lt;0</formula>
    </cfRule>
  </conditionalFormatting>
  <conditionalFormatting sqref="F619:F624 H619:H624">
    <cfRule type="expression" dxfId="1512" priority="182">
      <formula>F619&gt;0</formula>
    </cfRule>
    <cfRule type="expression" dxfId="1511" priority="183">
      <formula>F619&lt;0</formula>
    </cfRule>
  </conditionalFormatting>
  <conditionalFormatting sqref="F625 H625">
    <cfRule type="expression" dxfId="1510" priority="180">
      <formula>F625&gt;0</formula>
    </cfRule>
    <cfRule type="expression" dxfId="1509" priority="181">
      <formula>F625&lt;0</formula>
    </cfRule>
  </conditionalFormatting>
  <conditionalFormatting sqref="F626:F630 H626:H630">
    <cfRule type="expression" dxfId="1508" priority="178">
      <formula>F626&gt;0</formula>
    </cfRule>
    <cfRule type="expression" dxfId="1507" priority="179">
      <formula>F626&lt;0</formula>
    </cfRule>
  </conditionalFormatting>
  <conditionalFormatting sqref="F638:F653 H638:H653">
    <cfRule type="expression" dxfId="1506" priority="176">
      <formula>F638&gt;0</formula>
    </cfRule>
    <cfRule type="expression" dxfId="1505" priority="177">
      <formula>F638&lt;0</formula>
    </cfRule>
  </conditionalFormatting>
  <conditionalFormatting sqref="F631:F637">
    <cfRule type="expression" dxfId="1504" priority="174">
      <formula>F631&gt;0</formula>
    </cfRule>
    <cfRule type="expression" dxfId="1503" priority="175">
      <formula>F631&lt;0</formula>
    </cfRule>
  </conditionalFormatting>
  <conditionalFormatting sqref="H631:H637">
    <cfRule type="expression" dxfId="1502" priority="172">
      <formula>H631&gt;0</formula>
    </cfRule>
    <cfRule type="expression" dxfId="1501" priority="173">
      <formula>H631&lt;0</formula>
    </cfRule>
  </conditionalFormatting>
  <conditionalFormatting sqref="M682">
    <cfRule type="expression" dxfId="1500" priority="170">
      <formula>M682&gt;0</formula>
    </cfRule>
    <cfRule type="expression" dxfId="1499" priority="171">
      <formula>M682&lt;0</formula>
    </cfRule>
  </conditionalFormatting>
  <conditionalFormatting sqref="F163:F174">
    <cfRule type="expression" dxfId="1498" priority="166">
      <formula>F163&gt;0</formula>
    </cfRule>
    <cfRule type="expression" dxfId="1497" priority="167">
      <formula>F163&lt;0</formula>
    </cfRule>
  </conditionalFormatting>
  <conditionalFormatting sqref="H163:H174">
    <cfRule type="expression" dxfId="1496" priority="164">
      <formula>H163&gt;0</formula>
    </cfRule>
    <cfRule type="expression" dxfId="1495" priority="165">
      <formula>H163&lt;0</formula>
    </cfRule>
  </conditionalFormatting>
  <conditionalFormatting sqref="F157:F162 H157:H162">
    <cfRule type="expression" dxfId="1494" priority="162">
      <formula>F157&gt;0</formula>
    </cfRule>
    <cfRule type="expression" dxfId="1493" priority="163">
      <formula>F157&lt;0</formula>
    </cfRule>
  </conditionalFormatting>
  <conditionalFormatting sqref="J159">
    <cfRule type="expression" dxfId="1492" priority="160">
      <formula>J159&gt;0</formula>
    </cfRule>
    <cfRule type="expression" dxfId="1491" priority="161">
      <formula>J159&lt;0</formula>
    </cfRule>
  </conditionalFormatting>
  <conditionalFormatting sqref="J160:J166">
    <cfRule type="expression" dxfId="1490" priority="158">
      <formula>J160&gt;0</formula>
    </cfRule>
    <cfRule type="expression" dxfId="1489" priority="159">
      <formula>J160&lt;0</formula>
    </cfRule>
  </conditionalFormatting>
  <conditionalFormatting sqref="L159:L241 L248 L250">
    <cfRule type="expression" dxfId="1488" priority="154">
      <formula>L159&gt;0</formula>
    </cfRule>
    <cfRule type="expression" dxfId="1487" priority="155">
      <formula>L159&lt;0</formula>
    </cfRule>
  </conditionalFormatting>
  <conditionalFormatting sqref="Q10">
    <cfRule type="expression" dxfId="1486" priority="152">
      <formula>Q10&gt;0</formula>
    </cfRule>
    <cfRule type="expression" dxfId="1485" priority="153">
      <formula>Q10&lt;0</formula>
    </cfRule>
  </conditionalFormatting>
  <conditionalFormatting sqref="H270:H272 F270:F272">
    <cfRule type="expression" dxfId="1484" priority="149">
      <formula>F270&gt;0</formula>
    </cfRule>
    <cfRule type="expression" dxfId="1483" priority="150">
      <formula>F270&lt;0</formula>
    </cfRule>
  </conditionalFormatting>
  <conditionalFormatting sqref="H266:H268 F266:F268">
    <cfRule type="expression" dxfId="1482" priority="147">
      <formula>F266&gt;0</formula>
    </cfRule>
    <cfRule type="expression" dxfId="1481" priority="148">
      <formula>F266&lt;0</formula>
    </cfRule>
  </conditionalFormatting>
  <conditionalFormatting sqref="H265 F265">
    <cfRule type="expression" dxfId="1480" priority="145">
      <formula>F265&gt;0</formula>
    </cfRule>
    <cfRule type="expression" dxfId="1479" priority="146">
      <formula>F265&lt;0</formula>
    </cfRule>
  </conditionalFormatting>
  <conditionalFormatting sqref="H269 F269">
    <cfRule type="expression" dxfId="1478" priority="143">
      <formula>F269&gt;0</formula>
    </cfRule>
    <cfRule type="expression" dxfId="1477" priority="144">
      <formula>F269&lt;0</formula>
    </cfRule>
  </conditionalFormatting>
  <conditionalFormatting sqref="H275:H278 F275:F278">
    <cfRule type="expression" dxfId="1476" priority="139">
      <formula>F275&gt;0</formula>
    </cfRule>
    <cfRule type="expression" dxfId="1475" priority="140">
      <formula>F275&lt;0</formula>
    </cfRule>
  </conditionalFormatting>
  <conditionalFormatting sqref="H273:H274 F273:F274">
    <cfRule type="expression" dxfId="1474" priority="137">
      <formula>F273&gt;0</formula>
    </cfRule>
    <cfRule type="expression" dxfId="1473" priority="138">
      <formula>F273&lt;0</formula>
    </cfRule>
  </conditionalFormatting>
  <conditionalFormatting sqref="H300 F300">
    <cfRule type="expression" dxfId="1472" priority="135">
      <formula>F300&gt;0</formula>
    </cfRule>
    <cfRule type="expression" dxfId="1471" priority="136">
      <formula>F300&lt;0</formula>
    </cfRule>
  </conditionalFormatting>
  <conditionalFormatting sqref="H281:H283 F281:F283">
    <cfRule type="expression" dxfId="1470" priority="133">
      <formula>F281&gt;0</formula>
    </cfRule>
    <cfRule type="expression" dxfId="1469" priority="134">
      <formula>F281&lt;0</formula>
    </cfRule>
  </conditionalFormatting>
  <conditionalFormatting sqref="H279:H280 F279:F280">
    <cfRule type="expression" dxfId="1468" priority="131">
      <formula>F279&gt;0</formula>
    </cfRule>
    <cfRule type="expression" dxfId="1467" priority="132">
      <formula>F279&lt;0</formula>
    </cfRule>
  </conditionalFormatting>
  <conditionalFormatting sqref="H293:H295 F293:F295">
    <cfRule type="expression" dxfId="1466" priority="129">
      <formula>F293&gt;0</formula>
    </cfRule>
    <cfRule type="expression" dxfId="1465" priority="130">
      <formula>F293&lt;0</formula>
    </cfRule>
  </conditionalFormatting>
  <conditionalFormatting sqref="H292 F292">
    <cfRule type="expression" dxfId="1464" priority="127">
      <formula>F292&gt;0</formula>
    </cfRule>
    <cfRule type="expression" dxfId="1463" priority="128">
      <formula>F292&lt;0</formula>
    </cfRule>
  </conditionalFormatting>
  <conditionalFormatting sqref="H289:H291 F289:F291">
    <cfRule type="expression" dxfId="1462" priority="125">
      <formula>F289&gt;0</formula>
    </cfRule>
    <cfRule type="expression" dxfId="1461" priority="126">
      <formula>F289&lt;0</formula>
    </cfRule>
  </conditionalFormatting>
  <conditionalFormatting sqref="H288 F288">
    <cfRule type="expression" dxfId="1460" priority="123">
      <formula>F288&gt;0</formula>
    </cfRule>
    <cfRule type="expression" dxfId="1459" priority="124">
      <formula>F288&lt;0</formula>
    </cfRule>
  </conditionalFormatting>
  <conditionalFormatting sqref="H285:H287 F285:F287">
    <cfRule type="expression" dxfId="1458" priority="121">
      <formula>F285&gt;0</formula>
    </cfRule>
    <cfRule type="expression" dxfId="1457" priority="122">
      <formula>F285&lt;0</formula>
    </cfRule>
  </conditionalFormatting>
  <conditionalFormatting sqref="H284 F284">
    <cfRule type="expression" dxfId="1456" priority="119">
      <formula>F284&gt;0</formula>
    </cfRule>
    <cfRule type="expression" dxfId="1455" priority="120">
      <formula>F284&lt;0</formula>
    </cfRule>
  </conditionalFormatting>
  <conditionalFormatting sqref="H297:H299 F297:F299">
    <cfRule type="expression" dxfId="1454" priority="117">
      <formula>F297&gt;0</formula>
    </cfRule>
    <cfRule type="expression" dxfId="1453" priority="118">
      <formula>F297&lt;0</formula>
    </cfRule>
  </conditionalFormatting>
  <conditionalFormatting sqref="H296 F296">
    <cfRule type="expression" dxfId="1452" priority="115">
      <formula>F296&gt;0</formula>
    </cfRule>
    <cfRule type="expression" dxfId="1451" priority="116">
      <formula>F296&lt;0</formula>
    </cfRule>
  </conditionalFormatting>
  <conditionalFormatting sqref="H304 F304">
    <cfRule type="expression" dxfId="1450" priority="111">
      <formula>F304&gt;0</formula>
    </cfRule>
    <cfRule type="expression" dxfId="1449" priority="112">
      <formula>F304&lt;0</formula>
    </cfRule>
  </conditionalFormatting>
  <conditionalFormatting sqref="H301:H303 F301:F303">
    <cfRule type="expression" dxfId="1448" priority="109">
      <formula>F301&gt;0</formula>
    </cfRule>
    <cfRule type="expression" dxfId="1447" priority="110">
      <formula>F301&lt;0</formula>
    </cfRule>
  </conditionalFormatting>
  <conditionalFormatting sqref="H315:H316 F315:F316">
    <cfRule type="expression" dxfId="1446" priority="107">
      <formula>F315&gt;0</formula>
    </cfRule>
    <cfRule type="expression" dxfId="1445" priority="108">
      <formula>F315&lt;0</formula>
    </cfRule>
  </conditionalFormatting>
  <conditionalFormatting sqref="H311:H314 F311:F314">
    <cfRule type="expression" dxfId="1444" priority="103">
      <formula>F311&gt;0</formula>
    </cfRule>
    <cfRule type="expression" dxfId="1443" priority="104">
      <formula>F311&lt;0</formula>
    </cfRule>
  </conditionalFormatting>
  <conditionalFormatting sqref="H309:H310 F309:F310">
    <cfRule type="expression" dxfId="1442" priority="101">
      <formula>F309&gt;0</formula>
    </cfRule>
    <cfRule type="expression" dxfId="1441" priority="102">
      <formula>F309&lt;0</formula>
    </cfRule>
  </conditionalFormatting>
  <conditionalFormatting sqref="H305:H308 F305:F308">
    <cfRule type="expression" dxfId="1440" priority="97">
      <formula>F305&gt;0</formula>
    </cfRule>
    <cfRule type="expression" dxfId="1439" priority="98">
      <formula>F305&lt;0</formula>
    </cfRule>
  </conditionalFormatting>
  <conditionalFormatting sqref="F324:F327 H324:H327">
    <cfRule type="expression" dxfId="1438" priority="95">
      <formula>F324&gt;0</formula>
    </cfRule>
    <cfRule type="expression" dxfId="1437" priority="96">
      <formula>F324&lt;0</formula>
    </cfRule>
  </conditionalFormatting>
  <conditionalFormatting sqref="F322:F323 H322:H323">
    <cfRule type="expression" dxfId="1436" priority="93">
      <formula>F322&gt;0</formula>
    </cfRule>
    <cfRule type="expression" dxfId="1435" priority="94">
      <formula>F322&lt;0</formula>
    </cfRule>
  </conditionalFormatting>
  <conditionalFormatting sqref="F328:F330 H328:H330 K328:K331">
    <cfRule type="expression" dxfId="1434" priority="87">
      <formula>F328&gt;0</formula>
    </cfRule>
    <cfRule type="expression" dxfId="1433" priority="88">
      <formula>F328&lt;0</formula>
    </cfRule>
  </conditionalFormatting>
  <conditionalFormatting sqref="H335:H337 F335:F337 K335:K338">
    <cfRule type="expression" dxfId="1432" priority="83">
      <formula>F335&gt;0</formula>
    </cfRule>
    <cfRule type="expression" dxfId="1431" priority="84">
      <formula>F335&lt;0</formula>
    </cfRule>
  </conditionalFormatting>
  <conditionalFormatting sqref="H338:H341 F338:F341 K339:K341">
    <cfRule type="expression" dxfId="1430" priority="81">
      <formula>F338&gt;0</formula>
    </cfRule>
    <cfRule type="expression" dxfId="1429" priority="82">
      <formula>F338&lt;0</formula>
    </cfRule>
  </conditionalFormatting>
  <conditionalFormatting sqref="H342:H343 F342:F343 K342:K343">
    <cfRule type="expression" dxfId="1428" priority="79">
      <formula>F342&gt;0</formula>
    </cfRule>
    <cfRule type="expression" dxfId="1427" priority="80">
      <formula>F342&lt;0</formula>
    </cfRule>
  </conditionalFormatting>
  <conditionalFormatting sqref="K359 F359 H359">
    <cfRule type="expression" dxfId="1426" priority="77">
      <formula>F359&gt;0</formula>
    </cfRule>
    <cfRule type="expression" dxfId="1425" priority="78">
      <formula>F359&lt;0</formula>
    </cfRule>
  </conditionalFormatting>
  <conditionalFormatting sqref="K347:K349 F347:F349 H347:H349">
    <cfRule type="expression" dxfId="1424" priority="75">
      <formula>F347&gt;0</formula>
    </cfRule>
    <cfRule type="expression" dxfId="1423" priority="76">
      <formula>F347&lt;0</formula>
    </cfRule>
  </conditionalFormatting>
  <conditionalFormatting sqref="F351:F353 H351:H353 K351:K353">
    <cfRule type="expression" dxfId="1422" priority="71">
      <formula>F351&gt;0</formula>
    </cfRule>
    <cfRule type="expression" dxfId="1421" priority="72">
      <formula>F351&lt;0</formula>
    </cfRule>
  </conditionalFormatting>
  <conditionalFormatting sqref="K350 F350 H350">
    <cfRule type="expression" dxfId="1420" priority="69">
      <formula>F350&gt;0</formula>
    </cfRule>
    <cfRule type="expression" dxfId="1419" priority="70">
      <formula>F350&lt;0</formula>
    </cfRule>
  </conditionalFormatting>
  <conditionalFormatting sqref="K354:K355 F354:F355 H354:H355">
    <cfRule type="expression" dxfId="1418" priority="67">
      <formula>F354&gt;0</formula>
    </cfRule>
    <cfRule type="expression" dxfId="1417" priority="68">
      <formula>F354&lt;0</formula>
    </cfRule>
  </conditionalFormatting>
  <conditionalFormatting sqref="K356:K358 F356:F358 H356:H358">
    <cfRule type="expression" dxfId="1416" priority="61">
      <formula>F356&gt;0</formula>
    </cfRule>
    <cfRule type="expression" dxfId="1415" priority="62">
      <formula>F356&lt;0</formula>
    </cfRule>
  </conditionalFormatting>
  <conditionalFormatting sqref="F364:F366 H364:H366">
    <cfRule type="expression" dxfId="1414" priority="59">
      <formula>F364&gt;0</formula>
    </cfRule>
    <cfRule type="expression" dxfId="1413" priority="60">
      <formula>F364&lt;0</formula>
    </cfRule>
  </conditionalFormatting>
  <conditionalFormatting sqref="F363 H363">
    <cfRule type="expression" dxfId="1412" priority="57">
      <formula>F363&gt;0</formula>
    </cfRule>
    <cfRule type="expression" dxfId="1411" priority="58">
      <formula>F363&lt;0</formula>
    </cfRule>
  </conditionalFormatting>
  <conditionalFormatting sqref="F360:F362 H360:H362 K360:K366">
    <cfRule type="expression" dxfId="1410" priority="55">
      <formula>F360&gt;0</formula>
    </cfRule>
    <cfRule type="expression" dxfId="1409" priority="56">
      <formula>F360&lt;0</formula>
    </cfRule>
  </conditionalFormatting>
  <conditionalFormatting sqref="K367 F367 H367">
    <cfRule type="expression" dxfId="1408" priority="53">
      <formula>F367&gt;0</formula>
    </cfRule>
    <cfRule type="expression" dxfId="1407" priority="54">
      <formula>F367&lt;0</formula>
    </cfRule>
  </conditionalFormatting>
  <conditionalFormatting sqref="K368:K370 F368:F370 H368:H370">
    <cfRule type="expression" dxfId="1406" priority="51">
      <formula>F368&gt;0</formula>
    </cfRule>
    <cfRule type="expression" dxfId="1405" priority="52">
      <formula>F368&lt;0</formula>
    </cfRule>
  </conditionalFormatting>
  <conditionalFormatting sqref="K375 F375 H375">
    <cfRule type="expression" dxfId="1404" priority="49">
      <formula>F375&gt;0</formula>
    </cfRule>
    <cfRule type="expression" dxfId="1403" priority="50">
      <formula>F375&lt;0</formula>
    </cfRule>
  </conditionalFormatting>
  <conditionalFormatting sqref="F372:F374 H372:H374 K372:K374">
    <cfRule type="expression" dxfId="1402" priority="47">
      <formula>F372&gt;0</formula>
    </cfRule>
    <cfRule type="expression" dxfId="1401" priority="48">
      <formula>F372&lt;0</formula>
    </cfRule>
  </conditionalFormatting>
  <conditionalFormatting sqref="K371 F371 H371">
    <cfRule type="expression" dxfId="1400" priority="45">
      <formula>F371&gt;0</formula>
    </cfRule>
    <cfRule type="expression" dxfId="1399" priority="46">
      <formula>F371&lt;0</formula>
    </cfRule>
  </conditionalFormatting>
  <conditionalFormatting sqref="F380:F382 H380:H382 K380:K382">
    <cfRule type="expression" dxfId="1398" priority="43">
      <formula>F380&gt;0</formula>
    </cfRule>
    <cfRule type="expression" dxfId="1397" priority="44">
      <formula>F380&lt;0</formula>
    </cfRule>
  </conditionalFormatting>
  <conditionalFormatting sqref="K379 F379 H379">
    <cfRule type="expression" dxfId="1396" priority="41">
      <formula>F379&gt;0</formula>
    </cfRule>
    <cfRule type="expression" dxfId="1395" priority="42">
      <formula>F379&lt;0</formula>
    </cfRule>
  </conditionalFormatting>
  <conditionalFormatting sqref="K376:K378 F376:F378 H376:H378">
    <cfRule type="expression" dxfId="1394" priority="39">
      <formula>F376&gt;0</formula>
    </cfRule>
    <cfRule type="expression" dxfId="1393" priority="40">
      <formula>F376&lt;0</formula>
    </cfRule>
  </conditionalFormatting>
  <conditionalFormatting sqref="K389 F389 H389">
    <cfRule type="expression" dxfId="1392" priority="37">
      <formula>F389&gt;0</formula>
    </cfRule>
    <cfRule type="expression" dxfId="1391" priority="38">
      <formula>F389&lt;0</formula>
    </cfRule>
  </conditionalFormatting>
  <conditionalFormatting sqref="K384 F384 H384">
    <cfRule type="expression" dxfId="1390" priority="35">
      <formula>F384&gt;0</formula>
    </cfRule>
    <cfRule type="expression" dxfId="1389" priority="36">
      <formula>F384&lt;0</formula>
    </cfRule>
  </conditionalFormatting>
  <conditionalFormatting sqref="K383 F383 H383">
    <cfRule type="expression" dxfId="1388" priority="33">
      <formula>F383&gt;0</formula>
    </cfRule>
    <cfRule type="expression" dxfId="1387" priority="34">
      <formula>F383&lt;0</formula>
    </cfRule>
  </conditionalFormatting>
  <conditionalFormatting sqref="F385:F387 H385:H387 K385:K387">
    <cfRule type="expression" dxfId="1386" priority="31">
      <formula>F385&gt;0</formula>
    </cfRule>
    <cfRule type="expression" dxfId="1385" priority="32">
      <formula>F385&lt;0</formula>
    </cfRule>
  </conditionalFormatting>
  <conditionalFormatting sqref="K388 F388 H388">
    <cfRule type="expression" dxfId="1384" priority="29">
      <formula>F388&gt;0</formula>
    </cfRule>
    <cfRule type="expression" dxfId="1383" priority="30">
      <formula>F388&lt;0</formula>
    </cfRule>
  </conditionalFormatting>
  <conditionalFormatting sqref="H393 F393 K393">
    <cfRule type="expression" dxfId="1382" priority="23">
      <formula>F393&gt;0</formula>
    </cfRule>
    <cfRule type="expression" dxfId="1381" priority="24">
      <formula>F393&lt;0</formula>
    </cfRule>
  </conditionalFormatting>
  <conditionalFormatting sqref="H394:H396 F394:F396 K394:K396">
    <cfRule type="expression" dxfId="1380" priority="21">
      <formula>F394&gt;0</formula>
    </cfRule>
    <cfRule type="expression" dxfId="1379" priority="22">
      <formula>F394&lt;0</formula>
    </cfRule>
  </conditionalFormatting>
  <conditionalFormatting sqref="K401 F401 H401">
    <cfRule type="expression" dxfId="1378" priority="17">
      <formula>F401&gt;0</formula>
    </cfRule>
    <cfRule type="expression" dxfId="1377" priority="18">
      <formula>F401&lt;0</formula>
    </cfRule>
  </conditionalFormatting>
  <conditionalFormatting sqref="K398:K400 F398:F400 H398:H400">
    <cfRule type="expression" dxfId="1376" priority="15">
      <formula>F398&gt;0</formula>
    </cfRule>
    <cfRule type="expression" dxfId="1375" priority="16">
      <formula>F398&lt;0</formula>
    </cfRule>
  </conditionalFormatting>
  <conditionalFormatting sqref="H403:H405 F403:F405 K403:K405">
    <cfRule type="expression" dxfId="1374" priority="13">
      <formula>F403&gt;0</formula>
    </cfRule>
    <cfRule type="expression" dxfId="1373" priority="14">
      <formula>F403&lt;0</formula>
    </cfRule>
  </conditionalFormatting>
  <conditionalFormatting sqref="K411:K413 F411:F413 H411:H413">
    <cfRule type="expression" dxfId="1372" priority="11">
      <formula>F411&gt;0</formula>
    </cfRule>
    <cfRule type="expression" dxfId="1371" priority="12">
      <formula>F411&lt;0</formula>
    </cfRule>
  </conditionalFormatting>
  <conditionalFormatting sqref="K410 F410 H410">
    <cfRule type="expression" dxfId="1370" priority="9">
      <formula>F410&gt;0</formula>
    </cfRule>
    <cfRule type="expression" dxfId="1369" priority="10">
      <formula>F410&lt;0</formula>
    </cfRule>
  </conditionalFormatting>
  <conditionalFormatting sqref="K407:K409 F407:F409 H407:H409">
    <cfRule type="expression" dxfId="1368" priority="7">
      <formula>F407&gt;0</formula>
    </cfRule>
    <cfRule type="expression" dxfId="1367" priority="8">
      <formula>F407&lt;0</formula>
    </cfRule>
  </conditionalFormatting>
  <conditionalFormatting sqref="K418 F418 H418">
    <cfRule type="expression" dxfId="1366" priority="5">
      <formula>F418&gt;0</formula>
    </cfRule>
    <cfRule type="expression" dxfId="1365" priority="6">
      <formula>F418&lt;0</formula>
    </cfRule>
  </conditionalFormatting>
  <conditionalFormatting sqref="K415:K417 F415:F417 H415:H417">
    <cfRule type="expression" dxfId="1364" priority="3">
      <formula>F415&gt;0</formula>
    </cfRule>
    <cfRule type="expression" dxfId="1363" priority="4">
      <formula>F415&lt;0</formula>
    </cfRule>
  </conditionalFormatting>
  <conditionalFormatting sqref="K414 F414 H414">
    <cfRule type="expression" dxfId="1362" priority="1">
      <formula>F414&gt;0</formula>
    </cfRule>
    <cfRule type="expression" dxfId="1361" priority="2">
      <formula>F414&lt;0</formula>
    </cfRule>
  </conditionalFormatting>
  <hyperlinks>
    <hyperlink ref="A3" location="ACTIVE!A1" display="Back"/>
    <hyperlink ref="A68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60" priority="29">
      <formula>N19&gt;0</formula>
    </cfRule>
    <cfRule type="expression" dxfId="135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58" priority="23">
      <formula>F22&gt;0</formula>
    </cfRule>
    <cfRule type="expression" dxfId="1357" priority="24">
      <formula>F22&lt;0</formula>
    </cfRule>
  </conditionalFormatting>
  <conditionalFormatting sqref="H22:H31">
    <cfRule type="expression" dxfId="1356" priority="21">
      <formula>H22&gt;0</formula>
    </cfRule>
    <cfRule type="expression" dxfId="1355" priority="22">
      <formula>H22&lt;0</formula>
    </cfRule>
  </conditionalFormatting>
  <conditionalFormatting sqref="I21:J31">
    <cfRule type="expression" dxfId="1354" priority="19">
      <formula>I21&gt;0</formula>
    </cfRule>
    <cfRule type="expression" dxfId="1353" priority="20">
      <formula>I21&lt;0</formula>
    </cfRule>
  </conditionalFormatting>
  <conditionalFormatting sqref="Q8">
    <cfRule type="expression" dxfId="1352" priority="11">
      <formula>Q8&gt;0</formula>
    </cfRule>
    <cfRule type="expression" dxfId="1351" priority="12">
      <formula>Q8&lt;0</formula>
    </cfRule>
  </conditionalFormatting>
  <conditionalFormatting sqref="Q7">
    <cfRule type="expression" dxfId="1350" priority="13">
      <formula>Q7&gt;0</formula>
    </cfRule>
    <cfRule type="expression" dxfId="1349" priority="14">
      <formula>Q7&lt;0</formula>
    </cfRule>
  </conditionalFormatting>
  <conditionalFormatting sqref="F56:F66">
    <cfRule type="expression" dxfId="1348" priority="9">
      <formula>F56&gt;0</formula>
    </cfRule>
    <cfRule type="expression" dxfId="1347" priority="10">
      <formula>F56&lt;0</formula>
    </cfRule>
  </conditionalFormatting>
  <conditionalFormatting sqref="H56:H66">
    <cfRule type="expression" dxfId="1346" priority="7">
      <formula>H56&gt;0</formula>
    </cfRule>
    <cfRule type="expression" dxfId="1345" priority="8">
      <formula>H56&lt;0</formula>
    </cfRule>
  </conditionalFormatting>
  <conditionalFormatting sqref="I56:I66">
    <cfRule type="expression" dxfId="1344" priority="5">
      <formula>I56&gt;0</formula>
    </cfRule>
    <cfRule type="expression" dxfId="1343" priority="6">
      <formula>I56&lt;0</formula>
    </cfRule>
  </conditionalFormatting>
  <conditionalFormatting sqref="F21">
    <cfRule type="expression" dxfId="1342" priority="3">
      <formula>F21&gt;0</formula>
    </cfRule>
    <cfRule type="expression" dxfId="1341" priority="4">
      <formula>F21&lt;0</formula>
    </cfRule>
  </conditionalFormatting>
  <conditionalFormatting sqref="H21">
    <cfRule type="expression" dxfId="1340" priority="1">
      <formula>H21&gt;0</formula>
    </cfRule>
    <cfRule type="expression" dxfId="133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38" priority="9">
      <formula>F39&gt;0</formula>
    </cfRule>
    <cfRule type="expression" dxfId="1337" priority="10">
      <formula>F39&lt;0</formula>
    </cfRule>
  </conditionalFormatting>
  <conditionalFormatting sqref="F25:F38">
    <cfRule type="expression" dxfId="1336" priority="7">
      <formula>F25&gt;0</formula>
    </cfRule>
    <cfRule type="expression" dxfId="1335" priority="8">
      <formula>F25&lt;0</formula>
    </cfRule>
  </conditionalFormatting>
  <conditionalFormatting sqref="H25:H38">
    <cfRule type="expression" dxfId="1334" priority="5">
      <formula>H25&gt;0</formula>
    </cfRule>
    <cfRule type="expression" dxfId="1333" priority="6">
      <formula>H25&lt;0</formula>
    </cfRule>
  </conditionalFormatting>
  <conditionalFormatting sqref="Q7">
    <cfRule type="expression" dxfId="1332" priority="3">
      <formula>Q7&gt;0</formula>
    </cfRule>
    <cfRule type="expression" dxfId="1331" priority="4">
      <formula>Q7&lt;0</formula>
    </cfRule>
  </conditionalFormatting>
  <conditionalFormatting sqref="Q8">
    <cfRule type="expression" dxfId="1330" priority="1">
      <formula>Q8&gt;0</formula>
    </cfRule>
    <cfRule type="expression" dxfId="132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399">
        <v>43700</v>
      </c>
      <c r="C4" s="4">
        <v>100</v>
      </c>
      <c r="D4" s="3">
        <v>59.88</v>
      </c>
      <c r="E4" s="3">
        <v>0</v>
      </c>
      <c r="F4" s="3">
        <f>C4*D4+E4</f>
        <v>5988</v>
      </c>
      <c r="G4" s="70"/>
      <c r="H4" s="159"/>
      <c r="I4" s="3"/>
      <c r="J4" s="3"/>
      <c r="K4" s="3"/>
      <c r="L4" s="4"/>
      <c r="M4" s="4"/>
      <c r="O4" s="11" t="s">
        <v>66</v>
      </c>
      <c r="Q4" s="53">
        <v>60.71</v>
      </c>
      <c r="R4" s="420">
        <v>5.4199999999999998E-2</v>
      </c>
      <c r="W4" s="132"/>
    </row>
    <row r="5" spans="1:23" x14ac:dyDescent="0.25">
      <c r="B5" s="70"/>
      <c r="C5" s="4"/>
      <c r="D5" s="3"/>
      <c r="E5" s="3"/>
      <c r="F5" s="3"/>
      <c r="G5" s="70"/>
      <c r="H5" s="159"/>
      <c r="I5" s="3"/>
      <c r="J5" s="3"/>
      <c r="K5" s="3"/>
      <c r="L5" s="4"/>
      <c r="M5" s="4"/>
      <c r="O5" s="11" t="s">
        <v>67</v>
      </c>
      <c r="Q5" s="3">
        <f>Q4*Q2</f>
        <v>6071</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1915.4999999999927</v>
      </c>
      <c r="R7" s="29">
        <v>43731</v>
      </c>
      <c r="T7" s="1">
        <v>43096</v>
      </c>
      <c r="U7" t="s">
        <v>787</v>
      </c>
      <c r="W7" s="132"/>
    </row>
    <row r="8" spans="1:23" x14ac:dyDescent="0.25">
      <c r="B8" s="70"/>
      <c r="C8" s="4"/>
      <c r="D8" s="3"/>
      <c r="E8" s="3"/>
      <c r="F8" s="3"/>
      <c r="G8" s="4"/>
      <c r="H8" s="159"/>
      <c r="I8" s="3"/>
      <c r="J8" s="3"/>
      <c r="K8" s="3"/>
      <c r="L8" s="4"/>
      <c r="M8" s="4"/>
      <c r="O8" s="11" t="s">
        <v>179</v>
      </c>
      <c r="P8" s="33"/>
      <c r="Q8" s="2">
        <f>K18+M18-F18+Q2*Q4</f>
        <v>874.77999999999884</v>
      </c>
      <c r="T8" s="1"/>
      <c r="U8" t="s">
        <v>791</v>
      </c>
      <c r="W8" s="132"/>
    </row>
    <row r="9" spans="1:23" x14ac:dyDescent="0.25">
      <c r="G9" s="4"/>
      <c r="H9" s="159"/>
      <c r="I9" s="3"/>
      <c r="J9" s="3"/>
      <c r="K9" s="3"/>
      <c r="L9" s="4"/>
      <c r="M9" s="4"/>
      <c r="O9" s="11" t="s">
        <v>204</v>
      </c>
      <c r="Q9" s="132">
        <f>IF(Q2=0, 0, Q8/Q6)</f>
        <v>0.16834930006812618</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17.751461988304094</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66.781000000000006</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66.173900000000003</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65.566800000000001</v>
      </c>
      <c r="Q19" s="2"/>
      <c r="T19" s="1">
        <v>43228</v>
      </c>
      <c r="U19" t="s">
        <v>82</v>
      </c>
      <c r="W19" s="132"/>
    </row>
    <row r="20" spans="1:23" x14ac:dyDescent="0.25">
      <c r="O20" s="79">
        <v>1.07</v>
      </c>
      <c r="P20" s="79">
        <f t="shared" si="0"/>
        <v>64.959699999999998</v>
      </c>
      <c r="Q20" s="2"/>
      <c r="W20" s="132"/>
    </row>
    <row r="21" spans="1:23" x14ac:dyDescent="0.25">
      <c r="O21" s="79">
        <v>1.06</v>
      </c>
      <c r="P21" s="79">
        <f t="shared" si="0"/>
        <v>64.35260000000001</v>
      </c>
      <c r="Q21" s="2"/>
      <c r="T21" s="1">
        <v>43283</v>
      </c>
      <c r="U21" t="s">
        <v>1118</v>
      </c>
      <c r="W21" s="132"/>
    </row>
    <row r="22" spans="1:23" x14ac:dyDescent="0.25">
      <c r="O22" s="79">
        <v>1.05</v>
      </c>
      <c r="P22" s="79">
        <f t="shared" si="0"/>
        <v>63.745500000000007</v>
      </c>
      <c r="Q22" s="2"/>
      <c r="W22" s="132"/>
    </row>
    <row r="23" spans="1:23" x14ac:dyDescent="0.25">
      <c r="O23" s="79">
        <v>1.04</v>
      </c>
      <c r="P23" s="79">
        <f t="shared" si="0"/>
        <v>63.138400000000004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62.531300000000002</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61.924199999999999</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61.317100000000003</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60.71</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60.102899999999998</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59.495800000000003</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58.8887</v>
      </c>
      <c r="W30" s="132"/>
    </row>
    <row r="31" spans="1:23" x14ac:dyDescent="0.25">
      <c r="A31" s="4"/>
      <c r="B31" s="162"/>
      <c r="C31" s="10"/>
      <c r="D31" s="39"/>
      <c r="E31" s="39"/>
      <c r="F31" s="39"/>
      <c r="G31" s="39"/>
      <c r="H31" s="177"/>
      <c r="I31" s="39"/>
      <c r="J31" s="39"/>
      <c r="K31" s="39"/>
      <c r="L31" s="39"/>
      <c r="M31" s="39"/>
      <c r="O31" s="79">
        <v>0.96</v>
      </c>
      <c r="P31" s="79">
        <f t="shared" si="0"/>
        <v>58.281599999999997</v>
      </c>
      <c r="W31" s="132"/>
    </row>
    <row r="32" spans="1:23" x14ac:dyDescent="0.25">
      <c r="A32" s="4"/>
      <c r="B32" s="162"/>
      <c r="C32" s="10"/>
      <c r="D32" s="39"/>
      <c r="E32" s="39"/>
      <c r="F32" s="39"/>
      <c r="G32" s="39"/>
      <c r="H32" s="177"/>
      <c r="I32" s="39"/>
      <c r="J32" s="39"/>
      <c r="K32" s="39"/>
      <c r="L32" s="39"/>
      <c r="M32" s="39"/>
      <c r="O32" s="79">
        <v>0.95</v>
      </c>
      <c r="P32" s="79">
        <f t="shared" si="0"/>
        <v>57.674499999999995</v>
      </c>
      <c r="W32" s="132"/>
    </row>
    <row r="33" spans="1:23" x14ac:dyDescent="0.25">
      <c r="A33" s="4"/>
      <c r="B33" s="162"/>
      <c r="C33" s="10"/>
      <c r="D33" s="39"/>
      <c r="E33" s="39"/>
      <c r="F33" s="39"/>
      <c r="G33" s="39"/>
      <c r="H33" s="177"/>
      <c r="I33" s="39"/>
      <c r="J33" s="39"/>
      <c r="K33" s="39"/>
      <c r="L33" s="39"/>
      <c r="M33" s="39"/>
      <c r="O33" s="79">
        <v>0.94</v>
      </c>
      <c r="P33" s="79">
        <f t="shared" si="0"/>
        <v>57.067399999999999</v>
      </c>
      <c r="W33" s="132"/>
    </row>
    <row r="34" spans="1:23" x14ac:dyDescent="0.25">
      <c r="A34" s="4"/>
      <c r="B34" s="162"/>
      <c r="C34" s="10"/>
      <c r="D34" s="39"/>
      <c r="E34" s="39"/>
      <c r="F34" s="39"/>
      <c r="G34" s="39"/>
      <c r="H34" s="177"/>
      <c r="I34" s="39"/>
      <c r="J34" s="39"/>
      <c r="K34" s="39"/>
      <c r="L34" s="39"/>
      <c r="M34" s="39"/>
      <c r="O34" s="79">
        <v>0.93</v>
      </c>
      <c r="P34" s="79">
        <f t="shared" si="0"/>
        <v>56.460300000000004</v>
      </c>
      <c r="W34" s="132"/>
    </row>
    <row r="35" spans="1:23" x14ac:dyDescent="0.25">
      <c r="A35" s="4"/>
      <c r="B35" s="162"/>
      <c r="C35" s="10"/>
      <c r="D35" s="39"/>
      <c r="E35" s="39"/>
      <c r="F35" s="39"/>
      <c r="G35" s="39"/>
      <c r="H35" s="177"/>
      <c r="I35" s="39"/>
      <c r="J35" s="39"/>
      <c r="K35" s="39"/>
      <c r="L35" s="39"/>
      <c r="M35" s="39"/>
      <c r="O35" s="79">
        <v>0.92</v>
      </c>
      <c r="P35" s="79">
        <f t="shared" si="0"/>
        <v>55.853200000000001</v>
      </c>
      <c r="W35" s="132"/>
    </row>
    <row r="36" spans="1:23" x14ac:dyDescent="0.25">
      <c r="A36" s="4"/>
      <c r="B36" s="162"/>
      <c r="C36" s="10"/>
      <c r="D36" s="39"/>
      <c r="E36" s="39"/>
      <c r="F36" s="39"/>
      <c r="G36" s="39"/>
      <c r="H36" s="177"/>
      <c r="I36" s="39"/>
      <c r="J36" s="39"/>
      <c r="K36" s="39"/>
      <c r="L36" s="39"/>
      <c r="M36" s="39"/>
      <c r="O36" s="79">
        <v>0.91</v>
      </c>
      <c r="P36" s="79">
        <f t="shared" si="0"/>
        <v>55.246100000000006</v>
      </c>
      <c r="W36" s="132"/>
    </row>
    <row r="37" spans="1:23" x14ac:dyDescent="0.25">
      <c r="A37" s="4"/>
      <c r="B37" s="162"/>
      <c r="C37" s="10"/>
      <c r="D37" s="39"/>
      <c r="E37" s="39"/>
      <c r="F37" s="39"/>
      <c r="G37" s="39"/>
      <c r="H37" s="177"/>
      <c r="I37" s="39"/>
      <c r="J37" s="39"/>
      <c r="K37" s="39"/>
      <c r="L37" s="39"/>
      <c r="M37" s="39"/>
      <c r="O37" s="79">
        <v>0.9</v>
      </c>
      <c r="P37" s="79">
        <f t="shared" si="0"/>
        <v>54.639000000000003</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1328" priority="71">
      <formula>Q7&gt;0</formula>
    </cfRule>
    <cfRule type="expression" dxfId="1327" priority="72">
      <formula>Q7&lt;0</formula>
    </cfRule>
  </conditionalFormatting>
  <conditionalFormatting sqref="Q8">
    <cfRule type="expression" dxfId="1326" priority="69">
      <formula>Q8&gt;0</formula>
    </cfRule>
    <cfRule type="expression" dxfId="1325" priority="70">
      <formula>Q8&lt;0</formula>
    </cfRule>
  </conditionalFormatting>
  <conditionalFormatting sqref="F27 F29 F31:F38">
    <cfRule type="expression" dxfId="1324" priority="67">
      <formula>F27&gt;0</formula>
    </cfRule>
    <cfRule type="expression" dxfId="1323" priority="68">
      <formula>F27&lt;0</formula>
    </cfRule>
  </conditionalFormatting>
  <conditionalFormatting sqref="H29:H38">
    <cfRule type="expression" dxfId="1322" priority="65">
      <formula>H29&gt;0</formula>
    </cfRule>
    <cfRule type="expression" dxfId="1321" priority="66">
      <formula>H29&lt;0</formula>
    </cfRule>
  </conditionalFormatting>
  <conditionalFormatting sqref="H25:H27">
    <cfRule type="expression" dxfId="1320" priority="45">
      <formula>H25&gt;0</formula>
    </cfRule>
    <cfRule type="expression" dxfId="1319" priority="46">
      <formula>H25&lt;0</formula>
    </cfRule>
  </conditionalFormatting>
  <conditionalFormatting sqref="Q10">
    <cfRule type="expression" dxfId="1318" priority="59">
      <formula>Q10&gt;0</formula>
    </cfRule>
    <cfRule type="expression" dxfId="1317" priority="60">
      <formula>Q10&lt;0</formula>
    </cfRule>
  </conditionalFormatting>
  <conditionalFormatting sqref="F25:F26">
    <cfRule type="expression" dxfId="1316" priority="47">
      <formula>F25&gt;0</formula>
    </cfRule>
    <cfRule type="expression" dxfId="1315" priority="48">
      <formula>F25&lt;0</formula>
    </cfRule>
  </conditionalFormatting>
  <conditionalFormatting sqref="J65:K72">
    <cfRule type="expression" dxfId="1314" priority="41">
      <formula>J65&gt;0</formula>
    </cfRule>
    <cfRule type="expression" dxfId="1313" priority="42">
      <formula>J65&lt;0</formula>
    </cfRule>
  </conditionalFormatting>
  <conditionalFormatting sqref="F65:F83 F89">
    <cfRule type="expression" dxfId="1312" priority="39">
      <formula>F65&gt;0</formula>
    </cfRule>
    <cfRule type="expression" dxfId="1311" priority="40">
      <formula>F65&lt;0</formula>
    </cfRule>
  </conditionalFormatting>
  <conditionalFormatting sqref="H65:H83 H89">
    <cfRule type="expression" dxfId="1310" priority="37">
      <formula>H65&gt;0</formula>
    </cfRule>
    <cfRule type="expression" dxfId="1309" priority="38">
      <formula>H65&lt;0</formula>
    </cfRule>
  </conditionalFormatting>
  <conditionalFormatting sqref="J76:J78">
    <cfRule type="expression" dxfId="1308" priority="35">
      <formula>J76&gt;0</formula>
    </cfRule>
    <cfRule type="expression" dxfId="1307" priority="36">
      <formula>J76&lt;0</formula>
    </cfRule>
  </conditionalFormatting>
  <conditionalFormatting sqref="K76:K78">
    <cfRule type="expression" dxfId="1306" priority="33">
      <formula>K76&gt;0</formula>
    </cfRule>
    <cfRule type="expression" dxfId="1305" priority="34">
      <formula>K76&lt;0</formula>
    </cfRule>
  </conditionalFormatting>
  <conditionalFormatting sqref="L65:L78">
    <cfRule type="expression" dxfId="1304" priority="31">
      <formula>L65&gt;0</formula>
    </cfRule>
    <cfRule type="expression" dxfId="1303" priority="32">
      <formula>L65&lt;0</formula>
    </cfRule>
  </conditionalFormatting>
  <conditionalFormatting sqref="F84:F88">
    <cfRule type="expression" dxfId="1302" priority="29">
      <formula>F84&gt;0</formula>
    </cfRule>
    <cfRule type="expression" dxfId="1301" priority="30">
      <formula>F84&lt;0</formula>
    </cfRule>
  </conditionalFormatting>
  <conditionalFormatting sqref="H84:H88">
    <cfRule type="expression" dxfId="1300" priority="27">
      <formula>H84&gt;0</formula>
    </cfRule>
    <cfRule type="expression" dxfId="1299" priority="28">
      <formula>H84&lt;0</formula>
    </cfRule>
  </conditionalFormatting>
  <conditionalFormatting sqref="M65:M78">
    <cfRule type="expression" dxfId="1298" priority="25">
      <formula>M65&gt;0</formula>
    </cfRule>
    <cfRule type="expression" dxfId="1297" priority="26">
      <formula>M65&lt;0</formula>
    </cfRule>
  </conditionalFormatting>
  <conditionalFormatting sqref="M26:M31">
    <cfRule type="expression" dxfId="1296" priority="23">
      <formula>M26&gt;0</formula>
    </cfRule>
    <cfRule type="expression" dxfId="1295" priority="24">
      <formula>M26&lt;0</formula>
    </cfRule>
  </conditionalFormatting>
  <conditionalFormatting sqref="F93:F105">
    <cfRule type="expression" dxfId="1294" priority="21">
      <formula>F93&gt;0</formula>
    </cfRule>
    <cfRule type="expression" dxfId="1293" priority="22">
      <formula>F93&lt;0</formula>
    </cfRule>
  </conditionalFormatting>
  <conditionalFormatting sqref="H93:H105">
    <cfRule type="expression" dxfId="1292" priority="19">
      <formula>H93&gt;0</formula>
    </cfRule>
    <cfRule type="expression" dxfId="1291" priority="20">
      <formula>H93&lt;0</formula>
    </cfRule>
  </conditionalFormatting>
  <conditionalFormatting sqref="H92">
    <cfRule type="expression" dxfId="1290" priority="15">
      <formula>H92&gt;0</formula>
    </cfRule>
    <cfRule type="expression" dxfId="1289" priority="16">
      <formula>H92&lt;0</formula>
    </cfRule>
  </conditionalFormatting>
  <conditionalFormatting sqref="F92">
    <cfRule type="expression" dxfId="1288" priority="17">
      <formula>F92&gt;0</formula>
    </cfRule>
    <cfRule type="expression" dxfId="1287" priority="18">
      <formula>F92&lt;0</formula>
    </cfRule>
  </conditionalFormatting>
  <conditionalFormatting sqref="M93:M98">
    <cfRule type="expression" dxfId="1286" priority="13">
      <formula>M93&gt;0</formula>
    </cfRule>
    <cfRule type="expression" dxfId="1285" priority="14">
      <formula>M93&lt;0</formula>
    </cfRule>
  </conditionalFormatting>
  <conditionalFormatting sqref="K25:K27">
    <cfRule type="expression" dxfId="1284" priority="11">
      <formula>K25&gt;0</formula>
    </cfRule>
    <cfRule type="expression" dxfId="1283" priority="12">
      <formula>K25&lt;0</formula>
    </cfRule>
  </conditionalFormatting>
  <conditionalFormatting sqref="K28">
    <cfRule type="expression" dxfId="1282" priority="9">
      <formula>K28&gt;0</formula>
    </cfRule>
    <cfRule type="expression" dxfId="1281" priority="10">
      <formula>K28&lt;0</formula>
    </cfRule>
  </conditionalFormatting>
  <conditionalFormatting sqref="H28">
    <cfRule type="expression" dxfId="1280" priority="5">
      <formula>H28&gt;0</formula>
    </cfRule>
    <cfRule type="expression" dxfId="1279" priority="6">
      <formula>H28&lt;0</formula>
    </cfRule>
  </conditionalFormatting>
  <conditionalFormatting sqref="F28">
    <cfRule type="expression" dxfId="1278" priority="7">
      <formula>F28&gt;0</formula>
    </cfRule>
    <cfRule type="expression" dxfId="1277" priority="8">
      <formula>F28&lt;0</formula>
    </cfRule>
  </conditionalFormatting>
  <conditionalFormatting sqref="K29:K30">
    <cfRule type="expression" dxfId="1276" priority="3">
      <formula>K29&gt;0</formula>
    </cfRule>
    <cfRule type="expression" dxfId="1275" priority="4">
      <formula>K29&lt;0</formula>
    </cfRule>
  </conditionalFormatting>
  <conditionalFormatting sqref="F30">
    <cfRule type="expression" dxfId="1274" priority="1">
      <formula>F30&gt;0</formula>
    </cfRule>
    <cfRule type="expression" dxfId="1273"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272" priority="137">
      <formula>F30&gt;0</formula>
    </cfRule>
    <cfRule type="expression" dxfId="1271" priority="138">
      <formula>F30&lt;0</formula>
    </cfRule>
  </conditionalFormatting>
  <conditionalFormatting sqref="H47:H58">
    <cfRule type="expression" dxfId="1270" priority="129">
      <formula>H47&gt;0</formula>
    </cfRule>
    <cfRule type="expression" dxfId="1269" priority="130">
      <formula>H47&lt;0</formula>
    </cfRule>
  </conditionalFormatting>
  <conditionalFormatting sqref="H59">
    <cfRule type="expression" dxfId="1268" priority="119">
      <formula>H59&gt;0</formula>
    </cfRule>
    <cfRule type="expression" dxfId="1267" priority="120">
      <formula>H59&lt;0</formula>
    </cfRule>
  </conditionalFormatting>
  <conditionalFormatting sqref="H60">
    <cfRule type="expression" dxfId="1266" priority="115">
      <formula>H60&gt;0</formula>
    </cfRule>
    <cfRule type="expression" dxfId="1265" priority="116">
      <formula>H60&lt;0</formula>
    </cfRule>
  </conditionalFormatting>
  <conditionalFormatting sqref="H61:H66">
    <cfRule type="expression" dxfId="1264" priority="111">
      <formula>H61&gt;0</formula>
    </cfRule>
    <cfRule type="expression" dxfId="1263" priority="112">
      <formula>H61&lt;0</formula>
    </cfRule>
  </conditionalFormatting>
  <conditionalFormatting sqref="Q8">
    <cfRule type="expression" dxfId="1262" priority="95">
      <formula>Q8&gt;0</formula>
    </cfRule>
    <cfRule type="expression" dxfId="1261" priority="96">
      <formula>Q8&lt;0</formula>
    </cfRule>
  </conditionalFormatting>
  <conditionalFormatting sqref="Q7">
    <cfRule type="expression" dxfId="1260" priority="97">
      <formula>Q7&gt;0</formula>
    </cfRule>
    <cfRule type="expression" dxfId="1259" priority="98">
      <formula>Q7&lt;0</formula>
    </cfRule>
  </conditionalFormatting>
  <conditionalFormatting sqref="F178 H178">
    <cfRule type="expression" dxfId="1258" priority="93">
      <formula>F178&gt;0</formula>
    </cfRule>
    <cfRule type="expression" dxfId="1257" priority="94">
      <formula>F178&lt;0</formula>
    </cfRule>
  </conditionalFormatting>
  <conditionalFormatting sqref="Q10">
    <cfRule type="expression" dxfId="1256" priority="87">
      <formula>Q10&gt;0</formula>
    </cfRule>
    <cfRule type="expression" dxfId="1255" priority="88">
      <formula>Q10&lt;0</formula>
    </cfRule>
  </conditionalFormatting>
  <conditionalFormatting sqref="Q9">
    <cfRule type="expression" dxfId="1254" priority="81">
      <formula>Q9&gt;0</formula>
    </cfRule>
    <cfRule type="expression" dxfId="1253" priority="82">
      <formula>Q9&lt;0</formula>
    </cfRule>
  </conditionalFormatting>
  <conditionalFormatting sqref="F201:F248">
    <cfRule type="expression" dxfId="1252" priority="41">
      <formula>F201&gt;0</formula>
    </cfRule>
    <cfRule type="expression" dxfId="1251" priority="42">
      <formula>F201&lt;0</formula>
    </cfRule>
  </conditionalFormatting>
  <conditionalFormatting sqref="H201:H248">
    <cfRule type="expression" dxfId="1250" priority="39">
      <formula>H201&gt;0</formula>
    </cfRule>
    <cfRule type="expression" dxfId="1249" priority="40">
      <formula>H201&lt;0</formula>
    </cfRule>
  </conditionalFormatting>
  <conditionalFormatting sqref="J208">
    <cfRule type="expression" dxfId="1248" priority="37">
      <formula>J208&gt;0</formula>
    </cfRule>
    <cfRule type="expression" dxfId="1247" priority="38">
      <formula>J208&lt;0</formula>
    </cfRule>
  </conditionalFormatting>
  <conditionalFormatting sqref="J214:J215">
    <cfRule type="expression" dxfId="1246" priority="35">
      <formula>J214&gt;0</formula>
    </cfRule>
    <cfRule type="expression" dxfId="1245" priority="36">
      <formula>J214&lt;0</formula>
    </cfRule>
  </conditionalFormatting>
  <conditionalFormatting sqref="J216">
    <cfRule type="expression" dxfId="1244" priority="33">
      <formula>J216&gt;0</formula>
    </cfRule>
    <cfRule type="expression" dxfId="1243" priority="34">
      <formula>J216&lt;0</formula>
    </cfRule>
  </conditionalFormatting>
  <conditionalFormatting sqref="J217:J219 J221:J224">
    <cfRule type="expression" dxfId="1242" priority="31">
      <formula>J217&gt;0</formula>
    </cfRule>
    <cfRule type="expression" dxfId="1241" priority="32">
      <formula>J217&lt;0</formula>
    </cfRule>
  </conditionalFormatting>
  <conditionalFormatting sqref="K208">
    <cfRule type="expression" dxfId="1240" priority="29">
      <formula>K208&gt;0</formula>
    </cfRule>
    <cfRule type="expression" dxfId="1239" priority="30">
      <formula>K208&lt;0</formula>
    </cfRule>
  </conditionalFormatting>
  <conditionalFormatting sqref="K214:K215">
    <cfRule type="expression" dxfId="1238" priority="27">
      <formula>K214&gt;0</formula>
    </cfRule>
    <cfRule type="expression" dxfId="1237" priority="28">
      <formula>K214&lt;0</formula>
    </cfRule>
  </conditionalFormatting>
  <conditionalFormatting sqref="K216">
    <cfRule type="expression" dxfId="1236" priority="25">
      <formula>K216&gt;0</formula>
    </cfRule>
    <cfRule type="expression" dxfId="1235" priority="26">
      <formula>K216&lt;0</formula>
    </cfRule>
  </conditionalFormatting>
  <conditionalFormatting sqref="K217:K224">
    <cfRule type="expression" dxfId="1234" priority="23">
      <formula>K217&gt;0</formula>
    </cfRule>
    <cfRule type="expression" dxfId="1233" priority="24">
      <formula>K217&lt;0</formula>
    </cfRule>
  </conditionalFormatting>
  <conditionalFormatting sqref="L208">
    <cfRule type="expression" dxfId="1232" priority="21">
      <formula>L208&gt;0</formula>
    </cfRule>
    <cfRule type="expression" dxfId="1231" priority="22">
      <formula>L208&lt;0</formula>
    </cfRule>
  </conditionalFormatting>
  <conditionalFormatting sqref="L214:L215">
    <cfRule type="expression" dxfId="1230" priority="19">
      <formula>L214&gt;0</formula>
    </cfRule>
    <cfRule type="expression" dxfId="1229" priority="20">
      <formula>L214&lt;0</formula>
    </cfRule>
  </conditionalFormatting>
  <conditionalFormatting sqref="L216">
    <cfRule type="expression" dxfId="1228" priority="17">
      <formula>L216&gt;0</formula>
    </cfRule>
    <cfRule type="expression" dxfId="1227" priority="18">
      <formula>L216&lt;0</formula>
    </cfRule>
  </conditionalFormatting>
  <conditionalFormatting sqref="L217:L224">
    <cfRule type="expression" dxfId="1226" priority="15">
      <formula>L217&gt;0</formula>
    </cfRule>
    <cfRule type="expression" dxfId="1225" priority="16">
      <formula>L217&lt;0</formula>
    </cfRule>
  </conditionalFormatting>
  <conditionalFormatting sqref="K225">
    <cfRule type="expression" dxfId="1224" priority="13">
      <formula>K225&gt;0</formula>
    </cfRule>
    <cfRule type="expression" dxfId="1223" priority="14">
      <formula>K225&lt;0</formula>
    </cfRule>
  </conditionalFormatting>
  <conditionalFormatting sqref="L225:L232">
    <cfRule type="expression" dxfId="1222" priority="11">
      <formula>L225&gt;0</formula>
    </cfRule>
    <cfRule type="expression" dxfId="1221" priority="12">
      <formula>L225&lt;0</formula>
    </cfRule>
  </conditionalFormatting>
  <conditionalFormatting sqref="K226">
    <cfRule type="expression" dxfId="1220" priority="9">
      <formula>K226&gt;0</formula>
    </cfRule>
    <cfRule type="expression" dxfId="1219" priority="10">
      <formula>K226&lt;0</formula>
    </cfRule>
  </conditionalFormatting>
  <conditionalFormatting sqref="K227">
    <cfRule type="expression" dxfId="1218" priority="7">
      <formula>K227&gt;0</formula>
    </cfRule>
    <cfRule type="expression" dxfId="1217" priority="8">
      <formula>K227&lt;0</formula>
    </cfRule>
  </conditionalFormatting>
  <conditionalFormatting sqref="K228:K248">
    <cfRule type="expression" dxfId="1216" priority="5">
      <formula>K228&gt;0</formula>
    </cfRule>
    <cfRule type="expression" dxfId="1215" priority="6">
      <formula>K228&lt;0</formula>
    </cfRule>
  </conditionalFormatting>
  <conditionalFormatting sqref="L233:L237">
    <cfRule type="expression" dxfId="1214" priority="3">
      <formula>L233&gt;0</formula>
    </cfRule>
    <cfRule type="expression" dxfId="1213" priority="4">
      <formula>L233&lt;0</formula>
    </cfRule>
  </conditionalFormatting>
  <conditionalFormatting sqref="L238:L243">
    <cfRule type="expression" dxfId="1212" priority="1">
      <formula>L238&gt;0</formula>
    </cfRule>
    <cfRule type="expression" dxfId="1211"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10" priority="11">
      <formula>F27&gt;0</formula>
    </cfRule>
    <cfRule type="expression" dxfId="1209" priority="12">
      <formula>F27&lt;0</formula>
    </cfRule>
  </conditionalFormatting>
  <conditionalFormatting sqref="H27:H29">
    <cfRule type="expression" dxfId="1208" priority="9">
      <formula>H27&gt;0</formula>
    </cfRule>
    <cfRule type="expression" dxfId="1207" priority="10">
      <formula>H27&lt;0</formula>
    </cfRule>
  </conditionalFormatting>
  <conditionalFormatting sqref="F23:F26">
    <cfRule type="expression" dxfId="1206" priority="7">
      <formula>F23&gt;0</formula>
    </cfRule>
    <cfRule type="expression" dxfId="1205" priority="8">
      <formula>F23&lt;0</formula>
    </cfRule>
  </conditionalFormatting>
  <conditionalFormatting sqref="H23:H26">
    <cfRule type="expression" dxfId="1204" priority="5">
      <formula>H23&gt;0</formula>
    </cfRule>
    <cfRule type="expression" dxfId="1203" priority="6">
      <formula>H23&lt;0</formula>
    </cfRule>
  </conditionalFormatting>
  <conditionalFormatting sqref="Q8">
    <cfRule type="expression" dxfId="1202" priority="1">
      <formula>Q8&gt;0</formula>
    </cfRule>
    <cfRule type="expression" dxfId="1201" priority="2">
      <formula>Q8&lt;0</formula>
    </cfRule>
  </conditionalFormatting>
  <conditionalFormatting sqref="Q7">
    <cfRule type="expression" dxfId="1200" priority="3">
      <formula>Q7&gt;0</formula>
    </cfRule>
    <cfRule type="expression" dxfId="1199"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198" priority="7">
      <formula>F21&gt;0</formula>
    </cfRule>
    <cfRule type="expression" dxfId="1197" priority="8">
      <formula>F21&lt;0</formula>
    </cfRule>
  </conditionalFormatting>
  <conditionalFormatting sqref="F22">
    <cfRule type="expression" dxfId="1196" priority="5">
      <formula>F22&gt;0</formula>
    </cfRule>
    <cfRule type="expression" dxfId="1195" priority="6">
      <formula>F22&lt;0</formula>
    </cfRule>
  </conditionalFormatting>
  <conditionalFormatting sqref="Q8">
    <cfRule type="expression" dxfId="1194" priority="1">
      <formula>Q8&gt;0</formula>
    </cfRule>
    <cfRule type="expression" dxfId="1193" priority="2">
      <formula>Q8&lt;0</formula>
    </cfRule>
  </conditionalFormatting>
  <conditionalFormatting sqref="Q7">
    <cfRule type="expression" dxfId="1192" priority="3">
      <formula>Q7&gt;0</formula>
    </cfRule>
    <cfRule type="expression" dxfId="1191"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190" priority="11">
      <formula>F24&gt;0</formula>
    </cfRule>
    <cfRule type="expression" dxfId="1189" priority="12">
      <formula>F24&lt;0</formula>
    </cfRule>
  </conditionalFormatting>
  <conditionalFormatting sqref="H27:H30">
    <cfRule type="expression" dxfId="1188" priority="9">
      <formula>H27&gt;0</formula>
    </cfRule>
    <cfRule type="expression" dxfId="1187" priority="10">
      <formula>H27&lt;0</formula>
    </cfRule>
  </conditionalFormatting>
  <conditionalFormatting sqref="F25">
    <cfRule type="expression" dxfId="1186" priority="7">
      <formula>F25&gt;0</formula>
    </cfRule>
    <cfRule type="expression" dxfId="1185" priority="8">
      <formula>F25&lt;0</formula>
    </cfRule>
  </conditionalFormatting>
  <conditionalFormatting sqref="H24:H26">
    <cfRule type="expression" dxfId="1184" priority="5">
      <formula>H24&gt;0</formula>
    </cfRule>
    <cfRule type="expression" dxfId="1183" priority="6">
      <formula>H24&lt;0</formula>
    </cfRule>
  </conditionalFormatting>
  <conditionalFormatting sqref="Q7">
    <cfRule type="expression" dxfId="1182" priority="3">
      <formula>Q7&gt;0</formula>
    </cfRule>
    <cfRule type="expression" dxfId="1181" priority="4">
      <formula>Q7&lt;0</formula>
    </cfRule>
  </conditionalFormatting>
  <conditionalFormatting sqref="Q8">
    <cfRule type="expression" dxfId="1180" priority="1">
      <formula>Q8&gt;0</formula>
    </cfRule>
    <cfRule type="expression" dxfId="117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178" priority="17">
      <formula>F28&gt;0</formula>
    </cfRule>
    <cfRule type="expression" dxfId="1177" priority="18">
      <formula>F28&lt;0</formula>
    </cfRule>
  </conditionalFormatting>
  <conditionalFormatting sqref="F28 F33:F35">
    <cfRule type="expression" dxfId="1176" priority="19">
      <formula>F28&gt;0</formula>
    </cfRule>
    <cfRule type="expression" dxfId="1175" priority="20">
      <formula>F28&lt;0</formula>
    </cfRule>
  </conditionalFormatting>
  <conditionalFormatting sqref="H28 H33:H35">
    <cfRule type="expression" dxfId="1174" priority="15">
      <formula>H28&gt;0</formula>
    </cfRule>
    <cfRule type="expression" dxfId="1173" priority="16">
      <formula>H28&lt;0</formula>
    </cfRule>
  </conditionalFormatting>
  <conditionalFormatting sqref="F21:F27">
    <cfRule type="expression" dxfId="1172" priority="13">
      <formula>F21&gt;0</formula>
    </cfRule>
    <cfRule type="expression" dxfId="1171" priority="14">
      <formula>F21&lt;0</formula>
    </cfRule>
  </conditionalFormatting>
  <conditionalFormatting sqref="H21:H27">
    <cfRule type="expression" dxfId="1170" priority="11">
      <formula>H21&gt;0</formula>
    </cfRule>
    <cfRule type="expression" dxfId="1169" priority="12">
      <formula>H21&lt;0</formula>
    </cfRule>
  </conditionalFormatting>
  <conditionalFormatting sqref="Q8">
    <cfRule type="expression" dxfId="1168" priority="7">
      <formula>Q8&gt;0</formula>
    </cfRule>
    <cfRule type="expression" dxfId="1167" priority="8">
      <formula>Q8&lt;0</formula>
    </cfRule>
  </conditionalFormatting>
  <conditionalFormatting sqref="Q7">
    <cfRule type="expression" dxfId="1166" priority="9">
      <formula>Q7&gt;0</formula>
    </cfRule>
    <cfRule type="expression" dxfId="1165" priority="10">
      <formula>Q7&lt;0</formula>
    </cfRule>
  </conditionalFormatting>
  <conditionalFormatting sqref="F29:F32">
    <cfRule type="expression" dxfId="1164" priority="5">
      <formula>F29&gt;0</formula>
    </cfRule>
    <cfRule type="expression" dxfId="1163" priority="6">
      <formula>F29&lt;0</formula>
    </cfRule>
  </conditionalFormatting>
  <conditionalFormatting sqref="H29:H32">
    <cfRule type="expression" dxfId="1162" priority="3">
      <formula>H29&gt;0</formula>
    </cfRule>
    <cfRule type="expression" dxfId="1161" priority="4">
      <formula>H29&lt;0</formula>
    </cfRule>
  </conditionalFormatting>
  <conditionalFormatting sqref="M37">
    <cfRule type="expression" dxfId="1160" priority="1">
      <formula>M37&gt;0</formula>
    </cfRule>
    <cfRule type="expression" dxfId="115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158" priority="29">
      <formula>F40&gt;0</formula>
    </cfRule>
    <cfRule type="expression" dxfId="1157" priority="30">
      <formula>F40&lt;0</formula>
    </cfRule>
  </conditionalFormatting>
  <conditionalFormatting sqref="F40:F45">
    <cfRule type="expression" dxfId="1156" priority="31">
      <formula>F40&gt;0</formula>
    </cfRule>
    <cfRule type="expression" dxfId="1155" priority="32">
      <formula>F40&lt;0</formula>
    </cfRule>
  </conditionalFormatting>
  <conditionalFormatting sqref="H40:H45">
    <cfRule type="expression" dxfId="1154" priority="27">
      <formula>H40&gt;0</formula>
    </cfRule>
    <cfRule type="expression" dxfId="1153" priority="28">
      <formula>H40&lt;0</formula>
    </cfRule>
  </conditionalFormatting>
  <conditionalFormatting sqref="F23:F39">
    <cfRule type="expression" dxfId="1152" priority="13">
      <formula>F23&gt;0</formula>
    </cfRule>
    <cfRule type="expression" dxfId="1151" priority="14">
      <formula>F23&lt;0</formula>
    </cfRule>
  </conditionalFormatting>
  <conditionalFormatting sqref="H23:H39">
    <cfRule type="expression" dxfId="1150" priority="11">
      <formula>H23&gt;0</formula>
    </cfRule>
    <cfRule type="expression" dxfId="1149" priority="12">
      <formula>H23&lt;0</formula>
    </cfRule>
  </conditionalFormatting>
  <conditionalFormatting sqref="Q7">
    <cfRule type="expression" dxfId="1148" priority="9">
      <formula>Q7&gt;0</formula>
    </cfRule>
    <cfRule type="expression" dxfId="1147" priority="10">
      <formula>Q7&lt;0</formula>
    </cfRule>
  </conditionalFormatting>
  <conditionalFormatting sqref="Q8">
    <cfRule type="expression" dxfId="1146" priority="7">
      <formula>Q8&gt;0</formula>
    </cfRule>
    <cfRule type="expression" dxfId="1145" priority="8">
      <formula>Q8&lt;0</formula>
    </cfRule>
  </conditionalFormatting>
  <conditionalFormatting sqref="Q10">
    <cfRule type="expression" dxfId="1144" priority="1">
      <formula>Q10&gt;0</formula>
    </cfRule>
    <cfRule type="expression" dxfId="1143"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142" priority="39">
      <formula>Q12&gt;0</formula>
    </cfRule>
    <cfRule type="expression" dxfId="1141"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140" priority="33">
      <formula>F25&gt;0</formula>
    </cfRule>
    <cfRule type="expression" dxfId="1139" priority="34">
      <formula>F25&lt;0</formula>
    </cfRule>
  </conditionalFormatting>
  <conditionalFormatting sqref="F30">
    <cfRule type="expression" dxfId="1138" priority="31">
      <formula>F30&gt;0</formula>
    </cfRule>
    <cfRule type="expression" dxfId="1137" priority="32">
      <formula>F30&lt;0</formula>
    </cfRule>
  </conditionalFormatting>
  <conditionalFormatting sqref="F31">
    <cfRule type="expression" dxfId="1136" priority="29">
      <formula>F31&gt;0</formula>
    </cfRule>
    <cfRule type="expression" dxfId="1135" priority="30">
      <formula>F31&lt;0</formula>
    </cfRule>
  </conditionalFormatting>
  <conditionalFormatting sqref="F32:F34">
    <cfRule type="expression" dxfId="1134" priority="27">
      <formula>F32&gt;0</formula>
    </cfRule>
    <cfRule type="expression" dxfId="1133" priority="28">
      <formula>F32&lt;0</formula>
    </cfRule>
  </conditionalFormatting>
  <conditionalFormatting sqref="H25:H29">
    <cfRule type="expression" dxfId="1132" priority="25">
      <formula>H25&gt;0</formula>
    </cfRule>
    <cfRule type="expression" dxfId="1131" priority="26">
      <formula>H25&lt;0</formula>
    </cfRule>
  </conditionalFormatting>
  <conditionalFormatting sqref="H30">
    <cfRule type="expression" dxfId="1130" priority="23">
      <formula>H30&gt;0</formula>
    </cfRule>
    <cfRule type="expression" dxfId="1129" priority="24">
      <formula>H30&lt;0</formula>
    </cfRule>
  </conditionalFormatting>
  <conditionalFormatting sqref="H31">
    <cfRule type="expression" dxfId="1128" priority="21">
      <formula>H31&gt;0</formula>
    </cfRule>
    <cfRule type="expression" dxfId="1127" priority="22">
      <formula>H31&lt;0</formula>
    </cfRule>
  </conditionalFormatting>
  <conditionalFormatting sqref="H32:H34">
    <cfRule type="expression" dxfId="1126" priority="19">
      <formula>H32&gt;0</formula>
    </cfRule>
    <cfRule type="expression" dxfId="1125" priority="20">
      <formula>H32&lt;0</formula>
    </cfRule>
  </conditionalFormatting>
  <conditionalFormatting sqref="F35">
    <cfRule type="expression" dxfId="1124" priority="17">
      <formula>F35&gt;0</formula>
    </cfRule>
    <cfRule type="expression" dxfId="1123" priority="18">
      <formula>F35&lt;0</formula>
    </cfRule>
  </conditionalFormatting>
  <conditionalFormatting sqref="H35">
    <cfRule type="expression" dxfId="1122" priority="15">
      <formula>H35&gt;0</formula>
    </cfRule>
    <cfRule type="expression" dxfId="1121" priority="16">
      <formula>H35&lt;0</formula>
    </cfRule>
  </conditionalFormatting>
  <conditionalFormatting sqref="F36">
    <cfRule type="expression" dxfId="1120" priority="13">
      <formula>F36&gt;0</formula>
    </cfRule>
    <cfRule type="expression" dxfId="1119" priority="14">
      <formula>F36&lt;0</formula>
    </cfRule>
  </conditionalFormatting>
  <conditionalFormatting sqref="H36">
    <cfRule type="expression" dxfId="1118" priority="11">
      <formula>H36&gt;0</formula>
    </cfRule>
    <cfRule type="expression" dxfId="1117" priority="12">
      <formula>H36&lt;0</formula>
    </cfRule>
  </conditionalFormatting>
  <conditionalFormatting sqref="H23:H24">
    <cfRule type="expression" dxfId="1116" priority="5">
      <formula>H23&gt;0</formula>
    </cfRule>
    <cfRule type="expression" dxfId="1115" priority="6">
      <formula>H23&lt;0</formula>
    </cfRule>
  </conditionalFormatting>
  <conditionalFormatting sqref="F23:F24">
    <cfRule type="expression" dxfId="1114" priority="7">
      <formula>F23&gt;0</formula>
    </cfRule>
    <cfRule type="expression" dxfId="1113" priority="8">
      <formula>F23&lt;0</formula>
    </cfRule>
  </conditionalFormatting>
  <conditionalFormatting sqref="Q7">
    <cfRule type="expression" dxfId="1112" priority="3">
      <formula>Q7&gt;0</formula>
    </cfRule>
    <cfRule type="expression" dxfId="1111" priority="4">
      <formula>Q7&lt;0</formula>
    </cfRule>
  </conditionalFormatting>
  <conditionalFormatting sqref="Q8">
    <cfRule type="expression" dxfId="1110" priority="1">
      <formula>Q8&gt;0</formula>
    </cfRule>
    <cfRule type="expression" dxfId="1109"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08" priority="84">
      <formula>F7&gt;0</formula>
    </cfRule>
    <cfRule type="expression" dxfId="1107" priority="85">
      <formula>F7&lt;0</formula>
    </cfRule>
  </conditionalFormatting>
  <conditionalFormatting sqref="Q8">
    <cfRule type="expression" dxfId="1106" priority="82">
      <formula>Q8&gt;0</formula>
    </cfRule>
    <cfRule type="expression" dxfId="1105" priority="83">
      <formula>Q8&lt;0</formula>
    </cfRule>
  </conditionalFormatting>
  <conditionalFormatting sqref="F29:F36">
    <cfRule type="expression" dxfId="1104" priority="62">
      <formula>F29&gt;0</formula>
    </cfRule>
    <cfRule type="expression" dxfId="1103" priority="63">
      <formula>F29&lt;0</formula>
    </cfRule>
  </conditionalFormatting>
  <conditionalFormatting sqref="J32:J38">
    <cfRule type="expression" dxfId="1102" priority="57">
      <formula>J32&gt;0</formula>
    </cfRule>
    <cfRule type="expression" dxfId="1101" priority="58">
      <formula>J32&lt;0</formula>
    </cfRule>
  </conditionalFormatting>
  <conditionalFormatting sqref="M42">
    <cfRule type="expression" dxfId="1100" priority="55">
      <formula>M42&gt;0</formula>
    </cfRule>
    <cfRule type="expression" dxfId="1099" priority="56">
      <formula>M42&lt;0</formula>
    </cfRule>
  </conditionalFormatting>
  <conditionalFormatting sqref="F98:F134 H98:H134 H137:H142 F137:F142 F144:F153 H144:H153">
    <cfRule type="expression" dxfId="1098" priority="53">
      <formula>F98&gt;0</formula>
    </cfRule>
    <cfRule type="expression" dxfId="1097" priority="54">
      <formula>F98&lt;0</formula>
    </cfRule>
  </conditionalFormatting>
  <conditionalFormatting sqref="F90:F97">
    <cfRule type="expression" dxfId="1096" priority="51">
      <formula>F90&gt;0</formula>
    </cfRule>
    <cfRule type="expression" dxfId="1095" priority="52">
      <formula>F90&lt;0</formula>
    </cfRule>
  </conditionalFormatting>
  <conditionalFormatting sqref="H90:H97">
    <cfRule type="expression" dxfId="1094" priority="49">
      <formula>H90&gt;0</formula>
    </cfRule>
    <cfRule type="expression" dxfId="1093" priority="50">
      <formula>H90&lt;0</formula>
    </cfRule>
  </conditionalFormatting>
  <conditionalFormatting sqref="F135:F136 H135:H136">
    <cfRule type="expression" dxfId="1092" priority="47">
      <formula>F135&gt;0</formula>
    </cfRule>
    <cfRule type="expression" dxfId="1091" priority="48">
      <formula>F135&lt;0</formula>
    </cfRule>
  </conditionalFormatting>
  <conditionalFormatting sqref="H143 F143">
    <cfRule type="expression" dxfId="1090" priority="45">
      <formula>F143&gt;0</formula>
    </cfRule>
    <cfRule type="expression" dxfId="1089" priority="46">
      <formula>F143&lt;0</formula>
    </cfRule>
  </conditionalFormatting>
  <conditionalFormatting sqref="F154:F161">
    <cfRule type="expression" dxfId="1088" priority="31">
      <formula>F154&gt;0</formula>
    </cfRule>
    <cfRule type="expression" dxfId="1087" priority="32">
      <formula>F154&lt;0</formula>
    </cfRule>
  </conditionalFormatting>
  <conditionalFormatting sqref="H154:H161">
    <cfRule type="expression" dxfId="1086" priority="29">
      <formula>H154&gt;0</formula>
    </cfRule>
    <cfRule type="expression" dxfId="1085" priority="30">
      <formula>H154&lt;0</formula>
    </cfRule>
  </conditionalFormatting>
  <conditionalFormatting sqref="Q10">
    <cfRule type="expression" dxfId="1084" priority="27">
      <formula>Q10&gt;0</formula>
    </cfRule>
    <cfRule type="expression" dxfId="1083" priority="28">
      <formula>Q10&lt;0</formula>
    </cfRule>
  </conditionalFormatting>
  <conditionalFormatting sqref="F37:F38">
    <cfRule type="expression" dxfId="1082" priority="25">
      <formula>F37&gt;0</formula>
    </cfRule>
    <cfRule type="expression" dxfId="1081" priority="26">
      <formula>F37&lt;0</formula>
    </cfRule>
  </conditionalFormatting>
  <conditionalFormatting sqref="H37:H38">
    <cfRule type="expression" dxfId="1080" priority="23">
      <formula>H37&gt;0</formula>
    </cfRule>
    <cfRule type="expression" dxfId="1079" priority="24">
      <formula>H37&lt;0</formula>
    </cfRule>
  </conditionalFormatting>
  <conditionalFormatting sqref="F167">
    <cfRule type="expression" dxfId="1078" priority="21">
      <formula>F167&gt;0</formula>
    </cfRule>
    <cfRule type="expression" dxfId="1077" priority="22">
      <formula>F167&lt;0</formula>
    </cfRule>
  </conditionalFormatting>
  <conditionalFormatting sqref="F168:F179">
    <cfRule type="expression" dxfId="1076" priority="19">
      <formula>F168&gt;0</formula>
    </cfRule>
    <cfRule type="expression" dxfId="1075" priority="20">
      <formula>F168&lt;0</formula>
    </cfRule>
  </conditionalFormatting>
  <conditionalFormatting sqref="H167:H179">
    <cfRule type="expression" dxfId="1074" priority="17">
      <formula>H167&gt;0</formula>
    </cfRule>
    <cfRule type="expression" dxfId="1073" priority="18">
      <formula>H167&lt;0</formula>
    </cfRule>
  </conditionalFormatting>
  <conditionalFormatting sqref="J175:J197 J201">
    <cfRule type="expression" dxfId="1072" priority="15">
      <formula>J175&gt;0</formula>
    </cfRule>
    <cfRule type="expression" dxfId="1071" priority="16">
      <formula>J175&lt;0</formula>
    </cfRule>
  </conditionalFormatting>
  <conditionalFormatting sqref="F180:F197 F201">
    <cfRule type="expression" dxfId="1070" priority="13">
      <formula>F180&gt;0</formula>
    </cfRule>
    <cfRule type="expression" dxfId="1069" priority="14">
      <formula>F180&lt;0</formula>
    </cfRule>
  </conditionalFormatting>
  <conditionalFormatting sqref="H180:H197 H201">
    <cfRule type="expression" dxfId="1068" priority="11">
      <formula>H180&gt;0</formula>
    </cfRule>
    <cfRule type="expression" dxfId="1067" priority="12">
      <formula>H180&lt;0</formula>
    </cfRule>
  </conditionalFormatting>
  <conditionalFormatting sqref="I32:J35">
    <cfRule type="expression" dxfId="1066" priority="9">
      <formula>I32&gt;0</formula>
    </cfRule>
    <cfRule type="expression" dxfId="1065" priority="10">
      <formula>I32&lt;0</formula>
    </cfRule>
  </conditionalFormatting>
  <conditionalFormatting sqref="F198:F200">
    <cfRule type="expression" dxfId="1064" priority="7">
      <formula>F198&gt;0</formula>
    </cfRule>
    <cfRule type="expression" dxfId="1063" priority="8">
      <formula>F198&lt;0</formula>
    </cfRule>
  </conditionalFormatting>
  <conditionalFormatting sqref="H198:H200">
    <cfRule type="expression" dxfId="1062" priority="5">
      <formula>H198&gt;0</formula>
    </cfRule>
    <cfRule type="expression" dxfId="1061" priority="6">
      <formula>H198&lt;0</formula>
    </cfRule>
  </conditionalFormatting>
  <conditionalFormatting sqref="J198:J200">
    <cfRule type="expression" dxfId="1060" priority="3">
      <formula>J198&gt;0</formula>
    </cfRule>
    <cfRule type="expression" dxfId="1059" priority="4">
      <formula>J198&lt;0</formula>
    </cfRule>
  </conditionalFormatting>
  <conditionalFormatting sqref="F202:F211 H202:H211 J202:J211">
    <cfRule type="expression" dxfId="1058" priority="1">
      <formula>F202&gt;0</formula>
    </cfRule>
    <cfRule type="expression" dxfId="1057"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056" priority="80">
      <formula>Q7&gt;0</formula>
    </cfRule>
    <cfRule type="expression" dxfId="1055" priority="81">
      <formula>Q7&lt;0</formula>
    </cfRule>
  </conditionalFormatting>
  <conditionalFormatting sqref="Q8">
    <cfRule type="expression" dxfId="1054" priority="78">
      <formula>Q8&gt;0</formula>
    </cfRule>
    <cfRule type="expression" dxfId="1053" priority="79">
      <formula>Q8&lt;0</formula>
    </cfRule>
  </conditionalFormatting>
  <conditionalFormatting sqref="F29:F43">
    <cfRule type="expression" dxfId="1052" priority="62">
      <formula>F29&gt;0</formula>
    </cfRule>
    <cfRule type="expression" dxfId="1051" priority="63">
      <formula>F29&lt;0</formula>
    </cfRule>
  </conditionalFormatting>
  <conditionalFormatting sqref="H45 H47:H48 H50:H51 H53 H29:H43">
    <cfRule type="expression" dxfId="1050" priority="60">
      <formula>H29&gt;0</formula>
    </cfRule>
    <cfRule type="expression" dxfId="1049" priority="61">
      <formula>H29&lt;0</formula>
    </cfRule>
  </conditionalFormatting>
  <conditionalFormatting sqref="J35">
    <cfRule type="expression" dxfId="1048" priority="56">
      <formula>J35&gt;0</formula>
    </cfRule>
    <cfRule type="expression" dxfId="1047" priority="57">
      <formula>J35&lt;0</formula>
    </cfRule>
  </conditionalFormatting>
  <conditionalFormatting sqref="J36:J37">
    <cfRule type="expression" dxfId="1046" priority="54">
      <formula>J36&gt;0</formula>
    </cfRule>
    <cfRule type="expression" dxfId="1045" priority="55">
      <formula>J36&lt;0</formula>
    </cfRule>
  </conditionalFormatting>
  <conditionalFormatting sqref="J38:J45 J48 J51">
    <cfRule type="expression" dxfId="1044" priority="52">
      <formula>J38&gt;0</formula>
    </cfRule>
    <cfRule type="expression" dxfId="1043"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042" priority="49">
      <formula>M59&gt;0</formula>
    </cfRule>
    <cfRule type="expression" dxfId="1041" priority="50">
      <formula>M59&lt;0</formula>
    </cfRule>
  </conditionalFormatting>
  <conditionalFormatting sqref="Q10">
    <cfRule type="expression" dxfId="1040" priority="47">
      <formula>Q10&gt;0</formula>
    </cfRule>
    <cfRule type="expression" dxfId="1039" priority="48">
      <formula>Q10&lt;0</formula>
    </cfRule>
  </conditionalFormatting>
  <conditionalFormatting sqref="F84:F103">
    <cfRule type="expression" dxfId="1038" priority="45">
      <formula>F84&gt;0</formula>
    </cfRule>
    <cfRule type="expression" dxfId="1037" priority="46">
      <formula>F84&lt;0</formula>
    </cfRule>
  </conditionalFormatting>
  <conditionalFormatting sqref="H107 H84:H103">
    <cfRule type="expression" dxfId="1036" priority="43">
      <formula>H84&gt;0</formula>
    </cfRule>
    <cfRule type="expression" dxfId="1035" priority="44">
      <formula>H84&lt;0</formula>
    </cfRule>
  </conditionalFormatting>
  <conditionalFormatting sqref="J89">
    <cfRule type="expression" dxfId="1034" priority="41">
      <formula>J89&gt;0</formula>
    </cfRule>
    <cfRule type="expression" dxfId="1033" priority="42">
      <formula>J89&lt;0</formula>
    </cfRule>
  </conditionalFormatting>
  <conditionalFormatting sqref="J90:J95">
    <cfRule type="expression" dxfId="1032" priority="39">
      <formula>J90&gt;0</formula>
    </cfRule>
    <cfRule type="expression" dxfId="1031" priority="40">
      <formula>J90&lt;0</formula>
    </cfRule>
  </conditionalFormatting>
  <conditionalFormatting sqref="J96:J97">
    <cfRule type="expression" dxfId="1030" priority="37">
      <formula>J96&gt;0</formula>
    </cfRule>
    <cfRule type="expression" dxfId="1029" priority="38">
      <formula>J96&lt;0</formula>
    </cfRule>
  </conditionalFormatting>
  <conditionalFormatting sqref="J98:J104">
    <cfRule type="expression" dxfId="1028" priority="35">
      <formula>J98&gt;0</formula>
    </cfRule>
    <cfRule type="expression" dxfId="1027" priority="36">
      <formula>J98&lt;0</formula>
    </cfRule>
  </conditionalFormatting>
  <conditionalFormatting sqref="J25">
    <cfRule type="expression" dxfId="1026" priority="31">
      <formula>J25&gt;0</formula>
    </cfRule>
    <cfRule type="expression" dxfId="1025" priority="32">
      <formula>J25&lt;0</formula>
    </cfRule>
  </conditionalFormatting>
  <conditionalFormatting sqref="F105:F106">
    <cfRule type="expression" dxfId="1024" priority="29">
      <formula>F105&gt;0</formula>
    </cfRule>
    <cfRule type="expression" dxfId="1023" priority="30">
      <formula>F105&lt;0</formula>
    </cfRule>
  </conditionalFormatting>
  <conditionalFormatting sqref="H105:H106">
    <cfRule type="expression" dxfId="1022" priority="27">
      <formula>H105&gt;0</formula>
    </cfRule>
    <cfRule type="expression" dxfId="1021" priority="28">
      <formula>H105&lt;0</formula>
    </cfRule>
  </conditionalFormatting>
  <conditionalFormatting sqref="J105">
    <cfRule type="expression" dxfId="1020" priority="25">
      <formula>J105&gt;0</formula>
    </cfRule>
    <cfRule type="expression" dxfId="1019" priority="26">
      <formula>J105&lt;0</formula>
    </cfRule>
  </conditionalFormatting>
  <conditionalFormatting sqref="J106">
    <cfRule type="expression" dxfId="1018" priority="23">
      <formula>J106&gt;0</formula>
    </cfRule>
    <cfRule type="expression" dxfId="1017" priority="24">
      <formula>J106&lt;0</formula>
    </cfRule>
  </conditionalFormatting>
  <conditionalFormatting sqref="F24 F27:F28">
    <cfRule type="expression" dxfId="1016" priority="21">
      <formula>F24&gt;0</formula>
    </cfRule>
    <cfRule type="expression" dxfId="1015" priority="22">
      <formula>F24&lt;0</formula>
    </cfRule>
  </conditionalFormatting>
  <conditionalFormatting sqref="H24:H28">
    <cfRule type="expression" dxfId="1014" priority="19">
      <formula>H24&gt;0</formula>
    </cfRule>
    <cfRule type="expression" dxfId="1013" priority="20">
      <formula>H24&lt;0</formula>
    </cfRule>
  </conditionalFormatting>
  <conditionalFormatting sqref="J26:J34">
    <cfRule type="expression" dxfId="1012" priority="17">
      <formula>J26&gt;0</formula>
    </cfRule>
    <cfRule type="expression" dxfId="1011" priority="18">
      <formula>J26&lt;0</formula>
    </cfRule>
  </conditionalFormatting>
  <conditionalFormatting sqref="F113">
    <cfRule type="expression" dxfId="1010" priority="15">
      <formula>F113&gt;0</formula>
    </cfRule>
    <cfRule type="expression" dxfId="1009" priority="16">
      <formula>F113&lt;0</formula>
    </cfRule>
  </conditionalFormatting>
  <conditionalFormatting sqref="H113">
    <cfRule type="expression" dxfId="1008" priority="13">
      <formula>H113&gt;0</formula>
    </cfRule>
    <cfRule type="expression" dxfId="1007" priority="14">
      <formula>H113&lt;0</formula>
    </cfRule>
  </conditionalFormatting>
  <conditionalFormatting sqref="J109">
    <cfRule type="expression" dxfId="1006" priority="11">
      <formula>J109&gt;0</formula>
    </cfRule>
    <cfRule type="expression" dxfId="1005" priority="12">
      <formula>J109&lt;0</formula>
    </cfRule>
  </conditionalFormatting>
  <conditionalFormatting sqref="F108:F112">
    <cfRule type="expression" dxfId="1004" priority="9">
      <formula>F108&gt;0</formula>
    </cfRule>
    <cfRule type="expression" dxfId="1003" priority="10">
      <formula>F108&lt;0</formula>
    </cfRule>
  </conditionalFormatting>
  <conditionalFormatting sqref="H108:H112">
    <cfRule type="expression" dxfId="1002" priority="7">
      <formula>H108&gt;0</formula>
    </cfRule>
    <cfRule type="expression" dxfId="1001" priority="8">
      <formula>H108&lt;0</formula>
    </cfRule>
  </conditionalFormatting>
  <conditionalFormatting sqref="J110:J113">
    <cfRule type="expression" dxfId="1000" priority="5">
      <formula>J110&gt;0</formula>
    </cfRule>
    <cfRule type="expression" dxfId="999" priority="6">
      <formula>J110&lt;0</formula>
    </cfRule>
  </conditionalFormatting>
  <conditionalFormatting sqref="F25:F26">
    <cfRule type="expression" dxfId="998" priority="3">
      <formula>F25&gt;0</formula>
    </cfRule>
    <cfRule type="expression" dxfId="997" priority="4">
      <formula>F25&lt;0</formula>
    </cfRule>
  </conditionalFormatting>
  <conditionalFormatting sqref="Q9">
    <cfRule type="expression" dxfId="996" priority="1">
      <formula>Q9&gt;0</formula>
    </cfRule>
    <cfRule type="expression" dxfId="995"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7" si="0">H2*I2-J2</f>
        <v>3757.1099999999997</v>
      </c>
      <c r="L2" s="70">
        <v>43087</v>
      </c>
      <c r="M2" s="43">
        <v>115</v>
      </c>
      <c r="O2" s="11" t="s">
        <v>57</v>
      </c>
      <c r="Q2" s="68">
        <f>C42-H42</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24.833879999999994</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15.82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7910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12416.939999999997</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-4431.9200000000019</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-4506.9400000000023</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-0.36296704341005137</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5.8154235145385591E-2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10.206451612903226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17.402000000000001</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17.2438</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17.085600000000003</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16.927400000000002</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16.769200000000001</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16.611000000000001</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16.4528</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16.294599999999999</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16.136400000000002</v>
      </c>
    </row>
    <row r="28" spans="1:21" x14ac:dyDescent="0.25">
      <c r="B28" s="363">
        <v>43325</v>
      </c>
      <c r="C28" s="7">
        <v>500</v>
      </c>
      <c r="D28" s="43">
        <v>20.48</v>
      </c>
      <c r="E28" s="43">
        <v>0</v>
      </c>
      <c r="F28" s="43">
        <f t="shared" si="2"/>
        <v>10240</v>
      </c>
      <c r="H28" s="159"/>
      <c r="I28" s="3"/>
      <c r="J28" s="3"/>
      <c r="K28" s="3"/>
      <c r="O28" s="79">
        <v>1.01</v>
      </c>
      <c r="P28" s="79">
        <f t="shared" si="3"/>
        <v>15.978200000000001</v>
      </c>
      <c r="T28" s="688">
        <v>43136</v>
      </c>
      <c r="U28" t="s">
        <v>838</v>
      </c>
    </row>
    <row r="29" spans="1:21" x14ac:dyDescent="0.25">
      <c r="B29" s="363">
        <v>43347</v>
      </c>
      <c r="C29" s="7">
        <v>200</v>
      </c>
      <c r="D29" s="43">
        <v>21.28</v>
      </c>
      <c r="E29" s="43">
        <v>0</v>
      </c>
      <c r="F29" s="43">
        <f t="shared" si="2"/>
        <v>4256</v>
      </c>
      <c r="O29" s="79">
        <v>1</v>
      </c>
      <c r="P29" s="79">
        <f t="shared" si="3"/>
        <v>15.82</v>
      </c>
    </row>
    <row r="30" spans="1:21" ht="15" customHeight="1" x14ac:dyDescent="0.25">
      <c r="A30" s="900" t="s">
        <v>1274</v>
      </c>
      <c r="B30" s="363">
        <v>43367</v>
      </c>
      <c r="C30" s="7">
        <v>200</v>
      </c>
      <c r="D30" s="43">
        <v>20.98</v>
      </c>
      <c r="E30" s="43">
        <v>0</v>
      </c>
      <c r="F30" s="43">
        <f t="shared" si="2"/>
        <v>4196</v>
      </c>
      <c r="O30" s="79">
        <v>0.99</v>
      </c>
      <c r="P30" s="79">
        <f t="shared" si="3"/>
        <v>15.661799999999999</v>
      </c>
      <c r="T30" s="1">
        <v>43175</v>
      </c>
      <c r="U30" t="s">
        <v>1088</v>
      </c>
    </row>
    <row r="31" spans="1:21" x14ac:dyDescent="0.25">
      <c r="A31" s="900"/>
      <c r="B31" s="363">
        <v>43367</v>
      </c>
      <c r="C31" s="7">
        <v>100</v>
      </c>
      <c r="D31" s="43">
        <v>20.315000000000001</v>
      </c>
      <c r="E31" s="43">
        <v>0</v>
      </c>
      <c r="F31" s="43">
        <f t="shared" si="2"/>
        <v>2031.5000000000002</v>
      </c>
      <c r="O31" s="79">
        <v>0.98</v>
      </c>
      <c r="P31" s="79">
        <f t="shared" si="3"/>
        <v>15.5036</v>
      </c>
      <c r="T31" s="1">
        <v>43178</v>
      </c>
      <c r="U31" t="s">
        <v>935</v>
      </c>
    </row>
    <row r="32" spans="1:21" x14ac:dyDescent="0.25">
      <c r="A32" s="900"/>
      <c r="B32" s="363">
        <v>43378</v>
      </c>
      <c r="C32" s="7">
        <v>100</v>
      </c>
      <c r="D32" s="43">
        <v>19.39</v>
      </c>
      <c r="E32" s="43">
        <v>0</v>
      </c>
      <c r="F32" s="43">
        <f t="shared" si="2"/>
        <v>1939</v>
      </c>
      <c r="O32" s="79">
        <v>0.97</v>
      </c>
      <c r="P32" s="79">
        <f t="shared" si="3"/>
        <v>15.3454</v>
      </c>
    </row>
    <row r="33" spans="1:21" x14ac:dyDescent="0.25">
      <c r="A33" s="900"/>
      <c r="B33" s="70">
        <v>43378</v>
      </c>
      <c r="C33" s="7">
        <v>100</v>
      </c>
      <c r="D33" s="43">
        <v>18.75</v>
      </c>
      <c r="E33" s="43">
        <v>0</v>
      </c>
      <c r="F33" s="43">
        <f t="shared" si="2"/>
        <v>1875</v>
      </c>
      <c r="O33" s="79">
        <v>0.96</v>
      </c>
      <c r="P33" s="79">
        <f t="shared" si="3"/>
        <v>15.187199999999999</v>
      </c>
      <c r="T33" s="1">
        <v>43217</v>
      </c>
      <c r="U33" t="s">
        <v>1007</v>
      </c>
    </row>
    <row r="34" spans="1:21" x14ac:dyDescent="0.25">
      <c r="B34" s="363">
        <v>43511</v>
      </c>
      <c r="C34" s="4">
        <v>200</v>
      </c>
      <c r="D34" s="3">
        <v>17.68</v>
      </c>
      <c r="E34" s="3">
        <v>0</v>
      </c>
      <c r="F34" s="3">
        <f t="shared" si="2"/>
        <v>3536</v>
      </c>
      <c r="O34" s="79">
        <v>0.95</v>
      </c>
      <c r="P34" s="79">
        <f t="shared" si="3"/>
        <v>15.029</v>
      </c>
    </row>
    <row r="35" spans="1:21" x14ac:dyDescent="0.25">
      <c r="B35" s="363">
        <v>43546</v>
      </c>
      <c r="C35" s="7">
        <v>200</v>
      </c>
      <c r="D35" s="43">
        <v>15.12</v>
      </c>
      <c r="E35" s="43">
        <v>0</v>
      </c>
      <c r="F35" s="43">
        <f t="shared" si="2"/>
        <v>3024</v>
      </c>
      <c r="O35" s="79">
        <v>0.94</v>
      </c>
      <c r="P35" s="79">
        <f t="shared" si="3"/>
        <v>14.870799999999999</v>
      </c>
      <c r="T35" s="1">
        <v>43224</v>
      </c>
      <c r="U35" t="s">
        <v>82</v>
      </c>
    </row>
    <row r="36" spans="1:21" x14ac:dyDescent="0.25">
      <c r="B36" s="70">
        <v>43657</v>
      </c>
      <c r="C36" s="7">
        <v>200</v>
      </c>
      <c r="D36" s="43">
        <v>14.48</v>
      </c>
      <c r="E36" s="43">
        <v>0</v>
      </c>
      <c r="F36" s="43">
        <f t="shared" si="2"/>
        <v>2896</v>
      </c>
      <c r="O36" s="79">
        <v>0.93</v>
      </c>
      <c r="P36" s="79">
        <f t="shared" si="3"/>
        <v>14.712600000000002</v>
      </c>
    </row>
    <row r="37" spans="1:21" x14ac:dyDescent="0.25">
      <c r="B37" s="399">
        <v>43678</v>
      </c>
      <c r="C37" s="7">
        <v>200</v>
      </c>
      <c r="D37" s="43">
        <v>13.88</v>
      </c>
      <c r="E37" s="43">
        <v>0</v>
      </c>
      <c r="F37" s="43">
        <f t="shared" si="2"/>
        <v>2776</v>
      </c>
      <c r="O37" s="79">
        <v>0.92</v>
      </c>
      <c r="P37" s="79">
        <f t="shared" si="3"/>
        <v>14.554400000000001</v>
      </c>
    </row>
    <row r="38" spans="1:21" x14ac:dyDescent="0.25">
      <c r="B38" s="4"/>
      <c r="C38" s="4"/>
      <c r="D38" s="3"/>
      <c r="E38" s="3"/>
      <c r="F38" s="3"/>
      <c r="O38" s="79">
        <v>0.91</v>
      </c>
      <c r="P38" s="79">
        <f t="shared" si="3"/>
        <v>14.3962</v>
      </c>
      <c r="T38" s="688">
        <v>43318</v>
      </c>
      <c r="U38" t="s">
        <v>82</v>
      </c>
    </row>
    <row r="39" spans="1:21" x14ac:dyDescent="0.25">
      <c r="O39" s="79">
        <v>0.9</v>
      </c>
      <c r="P39" s="79">
        <f t="shared" si="3"/>
        <v>14.238000000000001</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3840</v>
      </c>
      <c r="I42" s="37"/>
      <c r="J42" s="37"/>
      <c r="K42" s="37">
        <f>SUM(K2:K41)</f>
        <v>87541.06</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B130" s="162"/>
      <c r="C130" s="10"/>
      <c r="D130" s="39"/>
      <c r="E130" s="39"/>
      <c r="F130" s="39"/>
      <c r="G130" s="39"/>
      <c r="H130" s="178"/>
      <c r="I130" s="39"/>
      <c r="J130" s="39"/>
      <c r="K130" s="39"/>
      <c r="L130" s="171"/>
    </row>
    <row r="131" spans="1:13" x14ac:dyDescent="0.25">
      <c r="B131" s="162"/>
      <c r="C131" s="10"/>
      <c r="D131" s="39"/>
      <c r="E131" s="39"/>
      <c r="F131" s="39"/>
      <c r="G131" s="39"/>
      <c r="H131" s="178"/>
      <c r="I131" s="39"/>
      <c r="J131" s="39"/>
      <c r="K131" s="39"/>
      <c r="L131" s="171"/>
    </row>
    <row r="132" spans="1:13" x14ac:dyDescent="0.25">
      <c r="B132" s="162"/>
      <c r="C132" s="10"/>
      <c r="D132" s="39"/>
      <c r="E132" s="39"/>
      <c r="F132" s="39"/>
      <c r="G132" s="39"/>
      <c r="H132" s="178"/>
      <c r="I132" s="39"/>
      <c r="J132" s="39"/>
      <c r="K132" s="39"/>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27">C160*(E160-D160)</f>
        <v>-94.799999999999898</v>
      </c>
      <c r="G160" s="196">
        <f t="shared" ref="G160:G166" si="28">D160*C160</f>
        <v>2401.8000000000002</v>
      </c>
      <c r="H160" s="210">
        <f t="shared" ref="H160:H166" si="29">(E160-D160)/D160</f>
        <v>-3.9470397202098384E-2</v>
      </c>
      <c r="I160" s="210"/>
    </row>
    <row r="161" spans="2:9" x14ac:dyDescent="0.25">
      <c r="B161" s="200">
        <v>42426</v>
      </c>
      <c r="C161" s="195">
        <v>30</v>
      </c>
      <c r="D161" s="196">
        <v>41.31</v>
      </c>
      <c r="E161" s="196">
        <v>38.44</v>
      </c>
      <c r="F161" s="196">
        <f t="shared" si="27"/>
        <v>-86.100000000000136</v>
      </c>
      <c r="G161" s="196">
        <f t="shared" si="28"/>
        <v>1239.3000000000002</v>
      </c>
      <c r="H161" s="208">
        <f t="shared" si="29"/>
        <v>-6.9474703461631676E-2</v>
      </c>
      <c r="I161" s="208"/>
    </row>
    <row r="162" spans="2:9" x14ac:dyDescent="0.25">
      <c r="B162" s="200">
        <v>42430</v>
      </c>
      <c r="C162" s="195">
        <v>30</v>
      </c>
      <c r="D162" s="196">
        <v>41.31</v>
      </c>
      <c r="E162" s="196">
        <v>39.51</v>
      </c>
      <c r="F162" s="196">
        <f t="shared" si="27"/>
        <v>-54.000000000000128</v>
      </c>
      <c r="G162" s="196">
        <f t="shared" si="28"/>
        <v>1239.3000000000002</v>
      </c>
      <c r="H162" s="208">
        <f t="shared" si="29"/>
        <v>-4.3572984749455437E-2</v>
      </c>
      <c r="I162" s="208"/>
    </row>
    <row r="163" spans="2:9" x14ac:dyDescent="0.25">
      <c r="B163" s="200">
        <v>42431</v>
      </c>
      <c r="C163" s="195">
        <v>30</v>
      </c>
      <c r="D163" s="196">
        <v>41.305</v>
      </c>
      <c r="E163" s="196">
        <v>40.31</v>
      </c>
      <c r="F163" s="196">
        <f t="shared" si="27"/>
        <v>-29.849999999999923</v>
      </c>
      <c r="G163" s="196">
        <f t="shared" si="28"/>
        <v>1239.1500000000001</v>
      </c>
      <c r="H163" s="208">
        <f t="shared" si="29"/>
        <v>-2.4089093330105251E-2</v>
      </c>
      <c r="I163" s="208"/>
    </row>
    <row r="164" spans="2:9" x14ac:dyDescent="0.25">
      <c r="B164" s="200">
        <v>42435</v>
      </c>
      <c r="C164" s="195">
        <v>30</v>
      </c>
      <c r="D164" s="196">
        <v>41.305</v>
      </c>
      <c r="E164" s="196">
        <v>40.98</v>
      </c>
      <c r="F164" s="196">
        <f t="shared" si="27"/>
        <v>-9.7500000000000853</v>
      </c>
      <c r="G164" s="196">
        <f t="shared" si="28"/>
        <v>1239.1500000000001</v>
      </c>
      <c r="H164" s="208">
        <f t="shared" si="29"/>
        <v>-7.8682968163661261E-3</v>
      </c>
      <c r="I164" s="208"/>
    </row>
    <row r="165" spans="2:9" x14ac:dyDescent="0.25">
      <c r="B165" s="200">
        <v>42436</v>
      </c>
      <c r="C165" s="195">
        <v>30</v>
      </c>
      <c r="D165" s="196">
        <v>41.305</v>
      </c>
      <c r="E165" s="196">
        <v>39.590000000000003</v>
      </c>
      <c r="F165" s="196">
        <f t="shared" si="27"/>
        <v>-51.449999999999889</v>
      </c>
      <c r="G165" s="196">
        <f t="shared" si="28"/>
        <v>1239.1500000000001</v>
      </c>
      <c r="H165" s="208">
        <f t="shared" si="29"/>
        <v>-4.1520397046362338E-2</v>
      </c>
      <c r="I165" s="208"/>
    </row>
    <row r="166" spans="2:9" x14ac:dyDescent="0.25">
      <c r="B166" s="200">
        <v>42444</v>
      </c>
      <c r="C166" s="195">
        <v>30</v>
      </c>
      <c r="D166" s="196">
        <v>41.305</v>
      </c>
      <c r="E166" s="196">
        <v>41.37</v>
      </c>
      <c r="F166" s="196">
        <f t="shared" si="27"/>
        <v>1.9499999999999318</v>
      </c>
      <c r="G166" s="196">
        <f t="shared" si="28"/>
        <v>1239.1500000000001</v>
      </c>
      <c r="H166" s="208">
        <f t="shared" si="29"/>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983" priority="109">
      <formula>F50&gt;0</formula>
    </cfRule>
    <cfRule type="expression" dxfId="982" priority="110">
      <formula>F50&lt;0</formula>
    </cfRule>
  </conditionalFormatting>
  <conditionalFormatting sqref="H50:H52">
    <cfRule type="expression" dxfId="981" priority="107">
      <formula>H50&gt;0</formula>
    </cfRule>
    <cfRule type="expression" dxfId="980" priority="108">
      <formula>H50&lt;0</formula>
    </cfRule>
  </conditionalFormatting>
  <conditionalFormatting sqref="H53">
    <cfRule type="expression" dxfId="979" priority="105">
      <formula>H53&gt;0</formula>
    </cfRule>
    <cfRule type="expression" dxfId="978" priority="106">
      <formula>H53&lt;0</formula>
    </cfRule>
  </conditionalFormatting>
  <conditionalFormatting sqref="H54">
    <cfRule type="expression" dxfId="977" priority="103">
      <formula>H54&gt;0</formula>
    </cfRule>
    <cfRule type="expression" dxfId="976" priority="104">
      <formula>H54&lt;0</formula>
    </cfRule>
  </conditionalFormatting>
  <conditionalFormatting sqref="F46:F49">
    <cfRule type="expression" dxfId="975" priority="99">
      <formula>F46&gt;0</formula>
    </cfRule>
    <cfRule type="expression" dxfId="974" priority="100">
      <formula>F46&lt;0</formula>
    </cfRule>
  </conditionalFormatting>
  <conditionalFormatting sqref="H46:H49">
    <cfRule type="expression" dxfId="973" priority="97">
      <formula>H46&gt;0</formula>
    </cfRule>
    <cfRule type="expression" dxfId="972" priority="98">
      <formula>H46&lt;0</formula>
    </cfRule>
  </conditionalFormatting>
  <conditionalFormatting sqref="F55:F56">
    <cfRule type="expression" dxfId="971" priority="93">
      <formula>F55&gt;0</formula>
    </cfRule>
    <cfRule type="expression" dxfId="970" priority="94">
      <formula>F55&lt;0</formula>
    </cfRule>
  </conditionalFormatting>
  <conditionalFormatting sqref="I50:L52">
    <cfRule type="expression" dxfId="969" priority="91">
      <formula>I50&gt;0</formula>
    </cfRule>
    <cfRule type="expression" dxfId="968" priority="92">
      <formula>I50&lt;0</formula>
    </cfRule>
  </conditionalFormatting>
  <conditionalFormatting sqref="I59:I64 I56:L57">
    <cfRule type="expression" dxfId="967" priority="85">
      <formula>I56&gt;0</formula>
    </cfRule>
    <cfRule type="expression" dxfId="966" priority="86">
      <formula>I56&lt;0</formula>
    </cfRule>
  </conditionalFormatting>
  <conditionalFormatting sqref="I46:L49">
    <cfRule type="expression" dxfId="965" priority="83">
      <formula>I46&gt;0</formula>
    </cfRule>
    <cfRule type="expression" dxfId="964" priority="84">
      <formula>I46&lt;0</formula>
    </cfRule>
  </conditionalFormatting>
  <conditionalFormatting sqref="F57:F68">
    <cfRule type="expression" dxfId="963" priority="81">
      <formula>F57&gt;0</formula>
    </cfRule>
    <cfRule type="expression" dxfId="962" priority="82">
      <formula>F57&lt;0</formula>
    </cfRule>
  </conditionalFormatting>
  <conditionalFormatting sqref="Q8">
    <cfRule type="expression" dxfId="961" priority="77">
      <formula>Q8&gt;0</formula>
    </cfRule>
    <cfRule type="expression" dxfId="960" priority="78">
      <formula>Q8&lt;0</formula>
    </cfRule>
  </conditionalFormatting>
  <conditionalFormatting sqref="Q7">
    <cfRule type="expression" dxfId="959" priority="79">
      <formula>Q7&gt;0</formula>
    </cfRule>
    <cfRule type="expression" dxfId="958" priority="80">
      <formula>Q7&lt;0</formula>
    </cfRule>
  </conditionalFormatting>
  <conditionalFormatting sqref="F161:F165">
    <cfRule type="expression" dxfId="957" priority="75">
      <formula>F161&gt;0</formula>
    </cfRule>
    <cfRule type="expression" dxfId="956" priority="76">
      <formula>F161&lt;0</formula>
    </cfRule>
  </conditionalFormatting>
  <conditionalFormatting sqref="H161:H163">
    <cfRule type="expression" dxfId="955" priority="73">
      <formula>H161&gt;0</formula>
    </cfRule>
    <cfRule type="expression" dxfId="954" priority="74">
      <formula>H161&lt;0</formula>
    </cfRule>
  </conditionalFormatting>
  <conditionalFormatting sqref="H164">
    <cfRule type="expression" dxfId="953" priority="71">
      <formula>H164&gt;0</formula>
    </cfRule>
    <cfRule type="expression" dxfId="952" priority="72">
      <formula>H164&lt;0</formula>
    </cfRule>
  </conditionalFormatting>
  <conditionalFormatting sqref="H165">
    <cfRule type="expression" dxfId="951" priority="69">
      <formula>H165&gt;0</formula>
    </cfRule>
    <cfRule type="expression" dxfId="950" priority="70">
      <formula>H165&lt;0</formula>
    </cfRule>
  </conditionalFormatting>
  <conditionalFormatting sqref="H166:H175">
    <cfRule type="expression" dxfId="949" priority="67">
      <formula>H166&gt;0</formula>
    </cfRule>
    <cfRule type="expression" dxfId="948" priority="68">
      <formula>H166&lt;0</formula>
    </cfRule>
  </conditionalFormatting>
  <conditionalFormatting sqref="F157:F160">
    <cfRule type="expression" dxfId="947" priority="65">
      <formula>F157&gt;0</formula>
    </cfRule>
    <cfRule type="expression" dxfId="946" priority="66">
      <formula>F157&lt;0</formula>
    </cfRule>
  </conditionalFormatting>
  <conditionalFormatting sqref="H157:H160">
    <cfRule type="expression" dxfId="945" priority="63">
      <formula>H157&gt;0</formula>
    </cfRule>
    <cfRule type="expression" dxfId="944" priority="64">
      <formula>H157&lt;0</formula>
    </cfRule>
  </conditionalFormatting>
  <conditionalFormatting sqref="F166:F167">
    <cfRule type="expression" dxfId="943" priority="61">
      <formula>F166&gt;0</formula>
    </cfRule>
    <cfRule type="expression" dxfId="942" priority="62">
      <formula>F166&lt;0</formula>
    </cfRule>
  </conditionalFormatting>
  <conditionalFormatting sqref="I161:I163">
    <cfRule type="expression" dxfId="941" priority="59">
      <formula>I161&gt;0</formula>
    </cfRule>
    <cfRule type="expression" dxfId="940" priority="60">
      <formula>I161&lt;0</formula>
    </cfRule>
  </conditionalFormatting>
  <conditionalFormatting sqref="I164">
    <cfRule type="expression" dxfId="939" priority="57">
      <formula>I164&gt;0</formula>
    </cfRule>
    <cfRule type="expression" dxfId="938" priority="58">
      <formula>I164&lt;0</formula>
    </cfRule>
  </conditionalFormatting>
  <conditionalFormatting sqref="I165">
    <cfRule type="expression" dxfId="937" priority="55">
      <formula>I165&gt;0</formula>
    </cfRule>
    <cfRule type="expression" dxfId="936" priority="56">
      <formula>I165&lt;0</formula>
    </cfRule>
  </conditionalFormatting>
  <conditionalFormatting sqref="I166:I175">
    <cfRule type="expression" dxfId="935" priority="53">
      <formula>I166&gt;0</formula>
    </cfRule>
    <cfRule type="expression" dxfId="934" priority="54">
      <formula>I166&lt;0</formula>
    </cfRule>
  </conditionalFormatting>
  <conditionalFormatting sqref="I157:I160">
    <cfRule type="expression" dxfId="933" priority="51">
      <formula>I157&gt;0</formula>
    </cfRule>
    <cfRule type="expression" dxfId="932" priority="52">
      <formula>I157&lt;0</formula>
    </cfRule>
  </conditionalFormatting>
  <conditionalFormatting sqref="F168">
    <cfRule type="expression" dxfId="931" priority="49">
      <formula>F168&gt;0</formula>
    </cfRule>
    <cfRule type="expression" dxfId="930" priority="50">
      <formula>F168&lt;0</formula>
    </cfRule>
  </conditionalFormatting>
  <conditionalFormatting sqref="F71:F73 H72:H73 H71:L71">
    <cfRule type="expression" dxfId="929" priority="47">
      <formula>F71&gt;0</formula>
    </cfRule>
    <cfRule type="expression" dxfId="928" priority="48">
      <formula>F71&lt;0</formula>
    </cfRule>
  </conditionalFormatting>
  <conditionalFormatting sqref="R4">
    <cfRule type="expression" dxfId="927" priority="45">
      <formula>R4&gt;0</formula>
    </cfRule>
    <cfRule type="expression" dxfId="926" priority="46">
      <formula>R4&lt;0</formula>
    </cfRule>
  </conditionalFormatting>
  <conditionalFormatting sqref="F77:F80 H77:K78 H79:J80">
    <cfRule type="expression" dxfId="925" priority="43">
      <formula>F77&gt;0</formula>
    </cfRule>
    <cfRule type="expression" dxfId="924" priority="44">
      <formula>F77&lt;0</formula>
    </cfRule>
  </conditionalFormatting>
  <conditionalFormatting sqref="H85:H89 F84:F89 H84:J84 J85:J89">
    <cfRule type="expression" dxfId="923" priority="39">
      <formula>F84&gt;0</formula>
    </cfRule>
    <cfRule type="expression" dxfId="922" priority="40">
      <formula>F84&lt;0</formula>
    </cfRule>
  </conditionalFormatting>
  <conditionalFormatting sqref="I97:J97">
    <cfRule type="expression" dxfId="921" priority="37">
      <formula>I97&gt;0</formula>
    </cfRule>
    <cfRule type="expression" dxfId="920" priority="38">
      <formula>I97&lt;0</formula>
    </cfRule>
  </conditionalFormatting>
  <conditionalFormatting sqref="H93:J94 J96:K96 J95 K79:K95 F93:F97 H95:H97 K97">
    <cfRule type="expression" dxfId="919" priority="35">
      <formula>F79&gt;0</formula>
    </cfRule>
    <cfRule type="expression" dxfId="918" priority="36">
      <formula>F79&lt;0</formula>
    </cfRule>
  </conditionalFormatting>
  <conditionalFormatting sqref="H91:J92 F90:F92 H90 J90">
    <cfRule type="expression" dxfId="917" priority="33">
      <formula>F90&gt;0</formula>
    </cfRule>
    <cfRule type="expression" dxfId="916" priority="34">
      <formula>F90&lt;0</formula>
    </cfRule>
  </conditionalFormatting>
  <conditionalFormatting sqref="H98:K102 F98:F102">
    <cfRule type="expression" dxfId="915" priority="29">
      <formula>F98&gt;0</formula>
    </cfRule>
    <cfRule type="expression" dxfId="914" priority="30">
      <formula>F98&lt;0</formula>
    </cfRule>
  </conditionalFormatting>
  <conditionalFormatting sqref="H111:K111 F111">
    <cfRule type="expression" dxfId="913" priority="27">
      <formula>F111&gt;0</formula>
    </cfRule>
    <cfRule type="expression" dxfId="912" priority="28">
      <formula>F111&lt;0</formula>
    </cfRule>
  </conditionalFormatting>
  <conditionalFormatting sqref="H106:K110 F106:F110">
    <cfRule type="expression" dxfId="911" priority="25">
      <formula>F106&gt;0</formula>
    </cfRule>
    <cfRule type="expression" dxfId="910" priority="26">
      <formula>F106&lt;0</formula>
    </cfRule>
  </conditionalFormatting>
  <conditionalFormatting sqref="H105:K105 F103:F105 H103:H104 J103:K104">
    <cfRule type="expression" dxfId="909" priority="23">
      <formula>F103&gt;0</formula>
    </cfRule>
    <cfRule type="expression" dxfId="908" priority="24">
      <formula>F103&lt;0</formula>
    </cfRule>
  </conditionalFormatting>
  <conditionalFormatting sqref="H112:K114 F112:F114">
    <cfRule type="expression" dxfId="907" priority="21">
      <formula>F112&gt;0</formula>
    </cfRule>
    <cfRule type="expression" dxfId="906" priority="22">
      <formula>F112&lt;0</formula>
    </cfRule>
  </conditionalFormatting>
  <conditionalFormatting sqref="H115:K117 F115:F117">
    <cfRule type="expression" dxfId="905" priority="19">
      <formula>F115&gt;0</formula>
    </cfRule>
    <cfRule type="expression" dxfId="904" priority="20">
      <formula>F115&lt;0</formula>
    </cfRule>
  </conditionalFormatting>
  <conditionalFormatting sqref="Q10">
    <cfRule type="expression" dxfId="903" priority="17">
      <formula>Q10&gt;0</formula>
    </cfRule>
    <cfRule type="expression" dxfId="902" priority="18">
      <formula>Q10&lt;0</formula>
    </cfRule>
  </conditionalFormatting>
  <conditionalFormatting sqref="H119:K120 F119:F121 H121:I121 K121">
    <cfRule type="expression" dxfId="901" priority="15">
      <formula>F119&gt;0</formula>
    </cfRule>
    <cfRule type="expression" dxfId="900" priority="16">
      <formula>F119&lt;0</formula>
    </cfRule>
  </conditionalFormatting>
  <conditionalFormatting sqref="F122 H122:K122 J121">
    <cfRule type="expression" dxfId="899" priority="13">
      <formula>F121&gt;0</formula>
    </cfRule>
    <cfRule type="expression" dxfId="898" priority="14">
      <formula>F121&lt;0</formula>
    </cfRule>
  </conditionalFormatting>
  <conditionalFormatting sqref="F124:F126 H124:K126">
    <cfRule type="expression" dxfId="897" priority="9">
      <formula>F124&gt;0</formula>
    </cfRule>
    <cfRule type="expression" dxfId="896" priority="10">
      <formula>F124&lt;0</formula>
    </cfRule>
  </conditionalFormatting>
  <conditionalFormatting sqref="F128:F129 H128:K129">
    <cfRule type="expression" dxfId="895" priority="7">
      <formula>F128&gt;0</formula>
    </cfRule>
    <cfRule type="expression" dxfId="894" priority="8">
      <formula>F128&lt;0</formula>
    </cfRule>
  </conditionalFormatting>
  <conditionalFormatting sqref="F134:F135 H134:K135">
    <cfRule type="expression" dxfId="893" priority="5">
      <formula>F134&gt;0</formula>
    </cfRule>
    <cfRule type="expression" dxfId="892" priority="6">
      <formula>F134&lt;0</formula>
    </cfRule>
  </conditionalFormatting>
  <conditionalFormatting sqref="F132:F133 H132:K133">
    <cfRule type="expression" dxfId="891" priority="3">
      <formula>F132&gt;0</formula>
    </cfRule>
    <cfRule type="expression" dxfId="890" priority="4">
      <formula>F132&lt;0</formula>
    </cfRule>
  </conditionalFormatting>
  <conditionalFormatting sqref="F130:F131 H130:K131">
    <cfRule type="expression" dxfId="889" priority="1">
      <formula>F130&gt;0</formula>
    </cfRule>
    <cfRule type="expression" dxfId="888" priority="2">
      <formula>F130&lt;0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887" priority="59">
      <formula>F49&gt;0</formula>
    </cfRule>
    <cfRule type="expression" dxfId="886" priority="60">
      <formula>F49&lt;0</formula>
    </cfRule>
  </conditionalFormatting>
  <conditionalFormatting sqref="Q7">
    <cfRule type="expression" dxfId="885" priority="57">
      <formula>Q7&gt;0</formula>
    </cfRule>
    <cfRule type="expression" dxfId="884" priority="58">
      <formula>Q7&lt;0</formula>
    </cfRule>
  </conditionalFormatting>
  <conditionalFormatting sqref="Q8">
    <cfRule type="expression" dxfId="883" priority="55">
      <formula>Q8&gt;0</formula>
    </cfRule>
    <cfRule type="expression" dxfId="882" priority="56">
      <formula>Q8&lt;0</formula>
    </cfRule>
  </conditionalFormatting>
  <conditionalFormatting sqref="F34:F46">
    <cfRule type="expression" dxfId="881" priority="53">
      <formula>F34&gt;0</formula>
    </cfRule>
    <cfRule type="expression" dxfId="880" priority="54">
      <formula>F34&lt;0</formula>
    </cfRule>
  </conditionalFormatting>
  <conditionalFormatting sqref="H34:H46">
    <cfRule type="expression" dxfId="879" priority="51">
      <formula>H34&gt;0</formula>
    </cfRule>
    <cfRule type="expression" dxfId="878" priority="52">
      <formula>H34&lt;0</formula>
    </cfRule>
  </conditionalFormatting>
  <conditionalFormatting sqref="Q10">
    <cfRule type="expression" dxfId="877" priority="49">
      <formula>Q10&gt;0</formula>
    </cfRule>
    <cfRule type="expression" dxfId="876" priority="50">
      <formula>Q10&lt;0</formula>
    </cfRule>
  </conditionalFormatting>
  <conditionalFormatting sqref="J28:J41">
    <cfRule type="expression" dxfId="875" priority="47">
      <formula>J28&gt;0</formula>
    </cfRule>
    <cfRule type="expression" dxfId="874" priority="48">
      <formula>J28&lt;0</formula>
    </cfRule>
  </conditionalFormatting>
  <conditionalFormatting sqref="K28:K41">
    <cfRule type="expression" dxfId="873" priority="45">
      <formula>K28&gt;0</formula>
    </cfRule>
    <cfRule type="expression" dxfId="872" priority="46">
      <formula>K28&lt;0</formula>
    </cfRule>
  </conditionalFormatting>
  <conditionalFormatting sqref="L28:L41">
    <cfRule type="expression" dxfId="871" priority="43">
      <formula>L28&gt;0</formula>
    </cfRule>
    <cfRule type="expression" dxfId="870" priority="44">
      <formula>L28&lt;0</formula>
    </cfRule>
  </conditionalFormatting>
  <conditionalFormatting sqref="F94:F115">
    <cfRule type="expression" dxfId="869" priority="41">
      <formula>F94&gt;0</formula>
    </cfRule>
    <cfRule type="expression" dxfId="868" priority="42">
      <formula>F94&lt;0</formula>
    </cfRule>
  </conditionalFormatting>
  <conditionalFormatting sqref="H94:H115">
    <cfRule type="expression" dxfId="867" priority="39">
      <formula>H94&gt;0</formula>
    </cfRule>
    <cfRule type="expression" dxfId="866" priority="40">
      <formula>H94&lt;0</formula>
    </cfRule>
  </conditionalFormatting>
  <conditionalFormatting sqref="J94:J107">
    <cfRule type="expression" dxfId="865" priority="37">
      <formula>J94&gt;0</formula>
    </cfRule>
    <cfRule type="expression" dxfId="864" priority="38">
      <formula>J94&lt;0</formula>
    </cfRule>
  </conditionalFormatting>
  <conditionalFormatting sqref="K94:K107">
    <cfRule type="expression" dxfId="863" priority="35">
      <formula>K94&gt;0</formula>
    </cfRule>
    <cfRule type="expression" dxfId="862" priority="36">
      <formula>K94&lt;0</formula>
    </cfRule>
  </conditionalFormatting>
  <conditionalFormatting sqref="L94:L107">
    <cfRule type="expression" dxfId="861" priority="33">
      <formula>L94&gt;0</formula>
    </cfRule>
    <cfRule type="expression" dxfId="860" priority="34">
      <formula>L94&lt;0</formula>
    </cfRule>
  </conditionalFormatting>
  <conditionalFormatting sqref="F28:F31">
    <cfRule type="expression" dxfId="859" priority="31">
      <formula>F28&gt;0</formula>
    </cfRule>
    <cfRule type="expression" dxfId="858" priority="32">
      <formula>F28&lt;0</formula>
    </cfRule>
  </conditionalFormatting>
  <conditionalFormatting sqref="H28:H31">
    <cfRule type="expression" dxfId="857" priority="29">
      <formula>H28&gt;0</formula>
    </cfRule>
    <cfRule type="expression" dxfId="856" priority="30">
      <formula>H28&lt;0</formula>
    </cfRule>
  </conditionalFormatting>
  <conditionalFormatting sqref="F32:F33">
    <cfRule type="expression" dxfId="855" priority="25">
      <formula>F32&gt;0</formula>
    </cfRule>
    <cfRule type="expression" dxfId="854" priority="26">
      <formula>F32&lt;0</formula>
    </cfRule>
  </conditionalFormatting>
  <conditionalFormatting sqref="H32:H33">
    <cfRule type="expression" dxfId="853" priority="23">
      <formula>H32&gt;0</formula>
    </cfRule>
    <cfRule type="expression" dxfId="852" priority="24">
      <formula>H32&lt;0</formula>
    </cfRule>
  </conditionalFormatting>
  <conditionalFormatting sqref="J48">
    <cfRule type="expression" dxfId="851" priority="21">
      <formula>J48&gt;0</formula>
    </cfRule>
    <cfRule type="expression" dxfId="850" priority="22">
      <formula>J48&lt;0</formula>
    </cfRule>
  </conditionalFormatting>
  <conditionalFormatting sqref="F47:F48">
    <cfRule type="expression" dxfId="849" priority="19">
      <formula>F47&gt;0</formula>
    </cfRule>
    <cfRule type="expression" dxfId="848" priority="20">
      <formula>F47&lt;0</formula>
    </cfRule>
  </conditionalFormatting>
  <conditionalFormatting sqref="H47:H48">
    <cfRule type="expression" dxfId="847" priority="17">
      <formula>H47&gt;0</formula>
    </cfRule>
    <cfRule type="expression" dxfId="846" priority="18">
      <formula>H47&lt;0</formula>
    </cfRule>
  </conditionalFormatting>
  <conditionalFormatting sqref="J49:J53">
    <cfRule type="expression" dxfId="845" priority="15">
      <formula>J49&gt;0</formula>
    </cfRule>
    <cfRule type="expression" dxfId="844" priority="16">
      <formula>J49&lt;0</formula>
    </cfRule>
  </conditionalFormatting>
  <conditionalFormatting sqref="J54:J62">
    <cfRule type="expression" dxfId="843" priority="13">
      <formula>J54&gt;0</formula>
    </cfRule>
    <cfRule type="expression" dxfId="842" priority="14">
      <formula>J54&lt;0</formula>
    </cfRule>
  </conditionalFormatting>
  <conditionalFormatting sqref="J63">
    <cfRule type="expression" dxfId="841" priority="5">
      <formula>J63&gt;0</formula>
    </cfRule>
    <cfRule type="expression" dxfId="840" priority="6">
      <formula>J63&lt;0</formula>
    </cfRule>
  </conditionalFormatting>
  <conditionalFormatting sqref="H64:H65 F64:F65">
    <cfRule type="expression" dxfId="839" priority="3">
      <formula>F64&gt;0</formula>
    </cfRule>
    <cfRule type="expression" dxfId="838" priority="4">
      <formula>F64&lt;0</formula>
    </cfRule>
  </conditionalFormatting>
  <conditionalFormatting sqref="J64">
    <cfRule type="expression" dxfId="837" priority="1">
      <formula>J64&gt;0</formula>
    </cfRule>
    <cfRule type="expression" dxfId="83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35" priority="51">
      <formula>F26&gt;0</formula>
    </cfRule>
    <cfRule type="expression" dxfId="83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33" priority="39">
      <formula>F22&gt;0</formula>
    </cfRule>
    <cfRule type="expression" dxfId="832" priority="40">
      <formula>F22&lt;0</formula>
    </cfRule>
  </conditionalFormatting>
  <conditionalFormatting sqref="H22:H25">
    <cfRule type="expression" dxfId="831" priority="37">
      <formula>H22&gt;0</formula>
    </cfRule>
    <cfRule type="expression" dxfId="830" priority="38">
      <formula>H22&lt;0</formula>
    </cfRule>
  </conditionalFormatting>
  <conditionalFormatting sqref="Q8">
    <cfRule type="expression" dxfId="829" priority="33">
      <formula>Q8&gt;0</formula>
    </cfRule>
    <cfRule type="expression" dxfId="828" priority="34">
      <formula>Q8&lt;0</formula>
    </cfRule>
  </conditionalFormatting>
  <conditionalFormatting sqref="Q7">
    <cfRule type="expression" dxfId="827" priority="35">
      <formula>Q7&gt;0</formula>
    </cfRule>
    <cfRule type="expression" dxfId="826" priority="36">
      <formula>Q7&lt;0</formula>
    </cfRule>
  </conditionalFormatting>
  <conditionalFormatting sqref="F74:F76">
    <cfRule type="expression" dxfId="825" priority="31">
      <formula>F74&gt;0</formula>
    </cfRule>
    <cfRule type="expression" dxfId="824" priority="32">
      <formula>F74&lt;0</formula>
    </cfRule>
  </conditionalFormatting>
  <conditionalFormatting sqref="F77:F84">
    <cfRule type="expression" dxfId="823" priority="27">
      <formula>F77&gt;0</formula>
    </cfRule>
    <cfRule type="expression" dxfId="822" priority="28">
      <formula>F77&lt;0</formula>
    </cfRule>
  </conditionalFormatting>
  <conditionalFormatting sqref="F77:F84">
    <cfRule type="expression" dxfId="821" priority="29">
      <formula>F77&gt;0</formula>
    </cfRule>
    <cfRule type="expression" dxfId="820" priority="30">
      <formula>F77&lt;0</formula>
    </cfRule>
  </conditionalFormatting>
  <conditionalFormatting sqref="H74:H84">
    <cfRule type="expression" dxfId="819" priority="25">
      <formula>H74&gt;0</formula>
    </cfRule>
    <cfRule type="expression" dxfId="818" priority="26">
      <formula>H74&lt;0</formula>
    </cfRule>
  </conditionalFormatting>
  <conditionalFormatting sqref="F70:F73">
    <cfRule type="expression" dxfId="817" priority="23">
      <formula>F70&gt;0</formula>
    </cfRule>
    <cfRule type="expression" dxfId="816" priority="24">
      <formula>F70&lt;0</formula>
    </cfRule>
  </conditionalFormatting>
  <conditionalFormatting sqref="H70:H73">
    <cfRule type="expression" dxfId="815" priority="21">
      <formula>H70&gt;0</formula>
    </cfRule>
    <cfRule type="expression" dxfId="814" priority="22">
      <formula>H70&lt;0</formula>
    </cfRule>
  </conditionalFormatting>
  <conditionalFormatting sqref="Q10">
    <cfRule type="expression" dxfId="813" priority="19">
      <formula>Q10&gt;0</formula>
    </cfRule>
    <cfRule type="expression" dxfId="812" priority="20">
      <formula>Q10&lt;0</formula>
    </cfRule>
  </conditionalFormatting>
  <conditionalFormatting sqref="H43 F43">
    <cfRule type="expression" dxfId="811" priority="15">
      <formula>F43&gt;0</formula>
    </cfRule>
    <cfRule type="expression" dxfId="810" priority="16">
      <formula>F43&lt;0</formula>
    </cfRule>
  </conditionalFormatting>
  <conditionalFormatting sqref="H37:H39 F37:F39">
    <cfRule type="expression" dxfId="809" priority="13">
      <formula>F37&gt;0</formula>
    </cfRule>
    <cfRule type="expression" dxfId="808" priority="14">
      <formula>F37&lt;0</formula>
    </cfRule>
  </conditionalFormatting>
  <conditionalFormatting sqref="H35:H36 F35:F36">
    <cfRule type="expression" dxfId="807" priority="11">
      <formula>F35&gt;0</formula>
    </cfRule>
    <cfRule type="expression" dxfId="806" priority="12">
      <formula>F35&lt;0</formula>
    </cfRule>
  </conditionalFormatting>
  <conditionalFormatting sqref="H41:H42 F41:F42 J40:J41">
    <cfRule type="expression" dxfId="805" priority="9">
      <formula>F40&gt;0</formula>
    </cfRule>
    <cfRule type="expression" dxfId="804" priority="10">
      <formula>F40&lt;0</formula>
    </cfRule>
  </conditionalFormatting>
  <conditionalFormatting sqref="H40 F40">
    <cfRule type="expression" dxfId="803" priority="7">
      <formula>F40&gt;0</formula>
    </cfRule>
    <cfRule type="expression" dxfId="802" priority="8">
      <formula>F40&lt;0</formula>
    </cfRule>
  </conditionalFormatting>
  <conditionalFormatting sqref="H45 F45 J44:J45">
    <cfRule type="expression" dxfId="801" priority="3">
      <formula>F44&gt;0</formula>
    </cfRule>
    <cfRule type="expression" dxfId="800" priority="4">
      <formula>F44&lt;0</formula>
    </cfRule>
  </conditionalFormatting>
  <conditionalFormatting sqref="H44 F44">
    <cfRule type="expression" dxfId="799" priority="1">
      <formula>F44&gt;0</formula>
    </cfRule>
    <cfRule type="expression" dxfId="79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97" priority="11">
      <formula>Q8&gt;0</formula>
    </cfRule>
    <cfRule type="expression" dxfId="796" priority="12">
      <formula>Q8&lt;0</formula>
    </cfRule>
  </conditionalFormatting>
  <conditionalFormatting sqref="Q7">
    <cfRule type="expression" dxfId="795" priority="13">
      <formula>Q7&gt;0</formula>
    </cfRule>
    <cfRule type="expression" dxfId="794" priority="14">
      <formula>Q7&lt;0</formula>
    </cfRule>
  </conditionalFormatting>
  <conditionalFormatting sqref="F22">
    <cfRule type="expression" dxfId="793" priority="9">
      <formula>F22&gt;0</formula>
    </cfRule>
    <cfRule type="expression" dxfId="792" priority="10">
      <formula>F22&lt;0</formula>
    </cfRule>
  </conditionalFormatting>
  <conditionalFormatting sqref="H22">
    <cfRule type="expression" dxfId="791" priority="7">
      <formula>H22&gt;0</formula>
    </cfRule>
    <cfRule type="expression" dxfId="790" priority="8">
      <formula>H22&lt;0</formula>
    </cfRule>
  </conditionalFormatting>
  <conditionalFormatting sqref="F59">
    <cfRule type="expression" dxfId="789" priority="5">
      <formula>F59&gt;0</formula>
    </cfRule>
    <cfRule type="expression" dxfId="788" priority="6">
      <formula>F59&lt;0</formula>
    </cfRule>
  </conditionalFormatting>
  <conditionalFormatting sqref="H59">
    <cfRule type="expression" dxfId="787" priority="3">
      <formula>H59&gt;0</formula>
    </cfRule>
    <cfRule type="expression" dxfId="786" priority="4">
      <formula>H59&lt;0</formula>
    </cfRule>
  </conditionalFormatting>
  <conditionalFormatting sqref="M30">
    <cfRule type="expression" dxfId="785" priority="1">
      <formula>M30&gt;0</formula>
    </cfRule>
    <cfRule type="expression" dxfId="78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83" priority="19">
      <formula>F27&gt;0</formula>
    </cfRule>
    <cfRule type="expression" dxfId="782" priority="20">
      <formula>F27&lt;0</formula>
    </cfRule>
  </conditionalFormatting>
  <conditionalFormatting sqref="F37:F38">
    <cfRule type="expression" dxfId="781" priority="17">
      <formula>F37&gt;0</formula>
    </cfRule>
    <cfRule type="expression" dxfId="780" priority="18">
      <formula>F37&lt;0</formula>
    </cfRule>
  </conditionalFormatting>
  <conditionalFormatting sqref="H27:H32">
    <cfRule type="expression" dxfId="779" priority="15">
      <formula>H27&gt;0</formula>
    </cfRule>
    <cfRule type="expression" dxfId="778" priority="16">
      <formula>H27&lt;0</formula>
    </cfRule>
  </conditionalFormatting>
  <conditionalFormatting sqref="Q7">
    <cfRule type="expression" dxfId="777" priority="3">
      <formula>Q7&gt;0</formula>
    </cfRule>
    <cfRule type="expression" dxfId="776" priority="4">
      <formula>Q7&lt;0</formula>
    </cfRule>
  </conditionalFormatting>
  <conditionalFormatting sqref="Q8">
    <cfRule type="expression" dxfId="775" priority="1">
      <formula>Q8&gt;0</formula>
    </cfRule>
    <cfRule type="expression" dxfId="77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73" priority="25">
      <formula>F24&gt;0</formula>
    </cfRule>
    <cfRule type="expression" dxfId="772" priority="26">
      <formula>F24&lt;0</formula>
    </cfRule>
  </conditionalFormatting>
  <conditionalFormatting sqref="H21:H27">
    <cfRule type="expression" dxfId="771" priority="19">
      <formula>H21&gt;0</formula>
    </cfRule>
    <cfRule type="expression" dxfId="770" priority="20">
      <formula>H21&lt;0</formula>
    </cfRule>
  </conditionalFormatting>
  <conditionalFormatting sqref="F21:F23">
    <cfRule type="expression" dxfId="769" priority="5">
      <formula>F21&gt;0</formula>
    </cfRule>
    <cfRule type="expression" dxfId="768" priority="6">
      <formula>F21&lt;0</formula>
    </cfRule>
  </conditionalFormatting>
  <conditionalFormatting sqref="Q8">
    <cfRule type="expression" dxfId="767" priority="1">
      <formula>Q8&gt;0</formula>
    </cfRule>
    <cfRule type="expression" dxfId="766" priority="2">
      <formula>Q8&lt;0</formula>
    </cfRule>
  </conditionalFormatting>
  <conditionalFormatting sqref="Q7">
    <cfRule type="expression" dxfId="765" priority="3">
      <formula>Q7&gt;0</formula>
    </cfRule>
    <cfRule type="expression" dxfId="76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63" priority="11">
      <formula>F21&gt;0</formula>
    </cfRule>
    <cfRule type="expression" dxfId="762" priority="12">
      <formula>F21&lt;0</formula>
    </cfRule>
  </conditionalFormatting>
  <conditionalFormatting sqref="H21:H23">
    <cfRule type="expression" dxfId="761" priority="9">
      <formula>H21&gt;0</formula>
    </cfRule>
    <cfRule type="expression" dxfId="760" priority="10">
      <formula>H21&lt;0</formula>
    </cfRule>
  </conditionalFormatting>
  <conditionalFormatting sqref="Q8">
    <cfRule type="expression" dxfId="759" priority="1">
      <formula>Q8&gt;0</formula>
    </cfRule>
    <cfRule type="expression" dxfId="758" priority="2">
      <formula>Q8&lt;0</formula>
    </cfRule>
  </conditionalFormatting>
  <conditionalFormatting sqref="Q7">
    <cfRule type="expression" dxfId="757" priority="3">
      <formula>Q7&gt;0</formula>
    </cfRule>
    <cfRule type="expression" dxfId="75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55" priority="15">
      <formula>F29&gt;0</formula>
    </cfRule>
    <cfRule type="expression" dxfId="754" priority="16">
      <formula>F29&lt;0</formula>
    </cfRule>
  </conditionalFormatting>
  <conditionalFormatting sqref="F34:F62">
    <cfRule type="expression" dxfId="753" priority="11">
      <formula>F34&gt;0</formula>
    </cfRule>
    <cfRule type="expression" dxfId="752" priority="12">
      <formula>F34&lt;0</formula>
    </cfRule>
  </conditionalFormatting>
  <conditionalFormatting sqref="F34:F62">
    <cfRule type="expression" dxfId="751" priority="13">
      <formula>F34&gt;0</formula>
    </cfRule>
    <cfRule type="expression" dxfId="750" priority="14">
      <formula>F34&lt;0</formula>
    </cfRule>
  </conditionalFormatting>
  <conditionalFormatting sqref="H29:H62">
    <cfRule type="expression" dxfId="749" priority="9">
      <formula>H29&gt;0</formula>
    </cfRule>
    <cfRule type="expression" dxfId="748" priority="10">
      <formula>H29&lt;0</formula>
    </cfRule>
  </conditionalFormatting>
  <conditionalFormatting sqref="F25:F28">
    <cfRule type="expression" dxfId="747" priority="7">
      <formula>F25&gt;0</formula>
    </cfRule>
    <cfRule type="expression" dxfId="746" priority="8">
      <formula>F25&lt;0</formula>
    </cfRule>
  </conditionalFormatting>
  <conditionalFormatting sqref="H25:H28">
    <cfRule type="expression" dxfId="745" priority="5">
      <formula>H25&gt;0</formula>
    </cfRule>
    <cfRule type="expression" dxfId="744" priority="6">
      <formula>H25&lt;0</formula>
    </cfRule>
  </conditionalFormatting>
  <conditionalFormatting sqref="Q7">
    <cfRule type="expression" dxfId="743" priority="3">
      <formula>Q7&gt;0</formula>
    </cfRule>
    <cfRule type="expression" dxfId="742" priority="4">
      <formula>Q7&lt;0</formula>
    </cfRule>
  </conditionalFormatting>
  <conditionalFormatting sqref="Q8">
    <cfRule type="expression" dxfId="741" priority="1">
      <formula>Q8&gt;0</formula>
    </cfRule>
    <cfRule type="expression" dxfId="74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39" priority="87">
      <formula>F29&gt;0</formula>
    </cfRule>
    <cfRule type="expression" dxfId="738" priority="88">
      <formula>F29&lt;0</formula>
    </cfRule>
  </conditionalFormatting>
  <conditionalFormatting sqref="F57:F64 F66">
    <cfRule type="expression" dxfId="737" priority="83">
      <formula>F57&gt;0</formula>
    </cfRule>
    <cfRule type="expression" dxfId="736" priority="84">
      <formula>F57&lt;0</formula>
    </cfRule>
  </conditionalFormatting>
  <conditionalFormatting sqref="F57:F64 F66">
    <cfRule type="expression" dxfId="735" priority="85">
      <formula>F57&gt;0</formula>
    </cfRule>
    <cfRule type="expression" dxfId="734" priority="86">
      <formula>F57&lt;0</formula>
    </cfRule>
  </conditionalFormatting>
  <conditionalFormatting sqref="H57:H64 H66">
    <cfRule type="expression" dxfId="733" priority="81">
      <formula>H57&gt;0</formula>
    </cfRule>
    <cfRule type="expression" dxfId="732" priority="82">
      <formula>H57&lt;0</formula>
    </cfRule>
  </conditionalFormatting>
  <conditionalFormatting sqref="Q7">
    <cfRule type="expression" dxfId="731" priority="63">
      <formula>Q7&gt;0</formula>
    </cfRule>
    <cfRule type="expression" dxfId="730" priority="64">
      <formula>Q7&lt;0</formula>
    </cfRule>
  </conditionalFormatting>
  <conditionalFormatting sqref="Q8">
    <cfRule type="expression" dxfId="729" priority="61">
      <formula>Q8&gt;0</formula>
    </cfRule>
    <cfRule type="expression" dxfId="728" priority="62">
      <formula>Q8&lt;0</formula>
    </cfRule>
  </conditionalFormatting>
  <conditionalFormatting sqref="F93:F97 H93:H97 H99:H124 F99:F124">
    <cfRule type="expression" dxfId="727" priority="33">
      <formula>F93&gt;0</formula>
    </cfRule>
    <cfRule type="expression" dxfId="726" priority="34">
      <formula>F93&lt;0</formula>
    </cfRule>
  </conditionalFormatting>
  <conditionalFormatting sqref="F125:F132 F134">
    <cfRule type="expression" dxfId="725" priority="31">
      <formula>F125&gt;0</formula>
    </cfRule>
    <cfRule type="expression" dxfId="724" priority="32">
      <formula>F125&lt;0</formula>
    </cfRule>
  </conditionalFormatting>
  <conditionalFormatting sqref="M67">
    <cfRule type="expression" dxfId="723" priority="43">
      <formula>M67&gt;0</formula>
    </cfRule>
    <cfRule type="expression" dxfId="722" priority="44">
      <formula>M67&lt;0</formula>
    </cfRule>
  </conditionalFormatting>
  <conditionalFormatting sqref="F65">
    <cfRule type="expression" dxfId="721" priority="39">
      <formula>F65&gt;0</formula>
    </cfRule>
    <cfRule type="expression" dxfId="720" priority="40">
      <formula>F65&lt;0</formula>
    </cfRule>
  </conditionalFormatting>
  <conditionalFormatting sqref="F65">
    <cfRule type="expression" dxfId="719" priority="41">
      <formula>F65&gt;0</formula>
    </cfRule>
    <cfRule type="expression" dxfId="718" priority="42">
      <formula>F65&lt;0</formula>
    </cfRule>
  </conditionalFormatting>
  <conditionalFormatting sqref="H65">
    <cfRule type="expression" dxfId="717" priority="37">
      <formula>H65&gt;0</formula>
    </cfRule>
    <cfRule type="expression" dxfId="716" priority="38">
      <formula>H65&lt;0</formula>
    </cfRule>
  </conditionalFormatting>
  <conditionalFormatting sqref="F125:F132 F134">
    <cfRule type="expression" dxfId="715" priority="29">
      <formula>F125&gt;0</formula>
    </cfRule>
    <cfRule type="expression" dxfId="714" priority="30">
      <formula>F125&lt;0</formula>
    </cfRule>
  </conditionalFormatting>
  <conditionalFormatting sqref="H125:H132 H134">
    <cfRule type="expression" dxfId="713" priority="27">
      <formula>H125&gt;0</formula>
    </cfRule>
    <cfRule type="expression" dxfId="712" priority="28">
      <formula>H125&lt;0</formula>
    </cfRule>
  </conditionalFormatting>
  <conditionalFormatting sqref="F92">
    <cfRule type="expression" dxfId="711" priority="25">
      <formula>F92&gt;0</formula>
    </cfRule>
    <cfRule type="expression" dxfId="710" priority="26">
      <formula>F92&lt;0</formula>
    </cfRule>
  </conditionalFormatting>
  <conditionalFormatting sqref="H92">
    <cfRule type="expression" dxfId="709" priority="23">
      <formula>H92&gt;0</formula>
    </cfRule>
    <cfRule type="expression" dxfId="708" priority="24">
      <formula>H92&lt;0</formula>
    </cfRule>
  </conditionalFormatting>
  <conditionalFormatting sqref="F133">
    <cfRule type="expression" dxfId="707" priority="19">
      <formula>F133&gt;0</formula>
    </cfRule>
    <cfRule type="expression" dxfId="706" priority="20">
      <formula>F133&lt;0</formula>
    </cfRule>
  </conditionalFormatting>
  <conditionalFormatting sqref="F133">
    <cfRule type="expression" dxfId="705" priority="21">
      <formula>F133&gt;0</formula>
    </cfRule>
    <cfRule type="expression" dxfId="704" priority="22">
      <formula>F133&lt;0</formula>
    </cfRule>
  </conditionalFormatting>
  <conditionalFormatting sqref="H133">
    <cfRule type="expression" dxfId="703" priority="17">
      <formula>H133&gt;0</formula>
    </cfRule>
    <cfRule type="expression" dxfId="702" priority="18">
      <formula>H133&lt;0</formula>
    </cfRule>
  </conditionalFormatting>
  <conditionalFormatting sqref="F98 H98">
    <cfRule type="expression" dxfId="701" priority="15">
      <formula>F98&gt;0</formula>
    </cfRule>
    <cfRule type="expression" dxfId="700" priority="16">
      <formula>F98&lt;0</formula>
    </cfRule>
  </conditionalFormatting>
  <conditionalFormatting sqref="J25:J66">
    <cfRule type="expression" dxfId="699" priority="13">
      <formula>J25&gt;0</formula>
    </cfRule>
    <cfRule type="expression" dxfId="698" priority="14">
      <formula>J25&lt;0</formula>
    </cfRule>
  </conditionalFormatting>
  <conditionalFormatting sqref="K41 K45:K66">
    <cfRule type="expression" dxfId="697" priority="11">
      <formula>K41&gt;0</formula>
    </cfRule>
    <cfRule type="expression" dxfId="696" priority="12">
      <formula>K41&lt;0</formula>
    </cfRule>
  </conditionalFormatting>
  <conditionalFormatting sqref="L25">
    <cfRule type="expression" dxfId="695" priority="9">
      <formula>L25&gt;0</formula>
    </cfRule>
    <cfRule type="expression" dxfId="694" priority="10">
      <formula>L25&lt;0</formula>
    </cfRule>
  </conditionalFormatting>
  <conditionalFormatting sqref="F25:F28">
    <cfRule type="expression" dxfId="693" priority="7">
      <formula>F25&gt;0</formula>
    </cfRule>
    <cfRule type="expression" dxfId="692" priority="8">
      <formula>F25&lt;0</formula>
    </cfRule>
  </conditionalFormatting>
  <conditionalFormatting sqref="H25:H28">
    <cfRule type="expression" dxfId="691" priority="5">
      <formula>H25&gt;0</formula>
    </cfRule>
    <cfRule type="expression" dxfId="69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89" priority="65">
      <formula>F45&gt;0</formula>
    </cfRule>
    <cfRule type="expression" dxfId="68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87" priority="67">
      <formula>F44&gt;0</formula>
    </cfRule>
    <cfRule type="expression" dxfId="686" priority="68">
      <formula>F44&lt;0</formula>
    </cfRule>
  </conditionalFormatting>
  <conditionalFormatting sqref="F61:F91 F93:F102 F45:F59">
    <cfRule type="expression" dxfId="685" priority="63">
      <formula>F45&gt;0</formula>
    </cfRule>
    <cfRule type="expression" dxfId="684" priority="64">
      <formula>F45&lt;0</formula>
    </cfRule>
  </conditionalFormatting>
  <conditionalFormatting sqref="H61:H91 H93:H102 H43:H59">
    <cfRule type="expression" dxfId="683" priority="61">
      <formula>H43&gt;0</formula>
    </cfRule>
    <cfRule type="expression" dxfId="682" priority="62">
      <formula>H43&lt;0</formula>
    </cfRule>
  </conditionalFormatting>
  <conditionalFormatting sqref="F36:F43">
    <cfRule type="expression" dxfId="681" priority="59">
      <formula>F36&gt;0</formula>
    </cfRule>
    <cfRule type="expression" dxfId="680" priority="60">
      <formula>F36&lt;0</formula>
    </cfRule>
  </conditionalFormatting>
  <conditionalFormatting sqref="H36:H42">
    <cfRule type="expression" dxfId="679" priority="57">
      <formula>H36&gt;0</formula>
    </cfRule>
    <cfRule type="expression" dxfId="678" priority="58">
      <formula>H36&lt;0</formula>
    </cfRule>
  </conditionalFormatting>
  <conditionalFormatting sqref="Q7">
    <cfRule type="expression" dxfId="677" priority="51">
      <formula>Q7&gt;0</formula>
    </cfRule>
    <cfRule type="expression" dxfId="676" priority="52">
      <formula>Q7&lt;0</formula>
    </cfRule>
  </conditionalFormatting>
  <conditionalFormatting sqref="Q8">
    <cfRule type="expression" dxfId="675" priority="49">
      <formula>Q8&gt;0</formula>
    </cfRule>
    <cfRule type="expression" dxfId="674" priority="50">
      <formula>Q8&lt;0</formula>
    </cfRule>
  </conditionalFormatting>
  <conditionalFormatting sqref="Q10">
    <cfRule type="expression" dxfId="673" priority="47">
      <formula>Q10&gt;0</formula>
    </cfRule>
    <cfRule type="expression" dxfId="672" priority="48">
      <formula>Q10&lt;0</formula>
    </cfRule>
  </conditionalFormatting>
  <conditionalFormatting sqref="F60">
    <cfRule type="expression" dxfId="671" priority="45">
      <formula>F60&gt;0</formula>
    </cfRule>
    <cfRule type="expression" dxfId="670" priority="46">
      <formula>F60&lt;0</formula>
    </cfRule>
  </conditionalFormatting>
  <conditionalFormatting sqref="F60">
    <cfRule type="expression" dxfId="669" priority="43">
      <formula>F60&gt;0</formula>
    </cfRule>
    <cfRule type="expression" dxfId="668" priority="44">
      <formula>F60&lt;0</formula>
    </cfRule>
  </conditionalFormatting>
  <conditionalFormatting sqref="H60">
    <cfRule type="expression" dxfId="667" priority="41">
      <formula>H60&gt;0</formula>
    </cfRule>
    <cfRule type="expression" dxfId="666" priority="42">
      <formula>H60&lt;0</formula>
    </cfRule>
  </conditionalFormatting>
  <conditionalFormatting sqref="F92">
    <cfRule type="expression" dxfId="665" priority="39">
      <formula>F92&gt;0</formula>
    </cfRule>
    <cfRule type="expression" dxfId="664" priority="40">
      <formula>F92&lt;0</formula>
    </cfRule>
  </conditionalFormatting>
  <conditionalFormatting sqref="F92">
    <cfRule type="expression" dxfId="663" priority="37">
      <formula>F92&gt;0</formula>
    </cfRule>
    <cfRule type="expression" dxfId="662" priority="38">
      <formula>F92&lt;0</formula>
    </cfRule>
  </conditionalFormatting>
  <conditionalFormatting sqref="H92">
    <cfRule type="expression" dxfId="661" priority="35">
      <formula>H92&gt;0</formula>
    </cfRule>
    <cfRule type="expression" dxfId="660" priority="36">
      <formula>H92&lt;0</formula>
    </cfRule>
  </conditionalFormatting>
  <conditionalFormatting sqref="F169:F183 F185:F215 F217:F226">
    <cfRule type="expression" dxfId="659" priority="31">
      <formula>F169&gt;0</formula>
    </cfRule>
    <cfRule type="expression" dxfId="658" priority="32">
      <formula>F169&lt;0</formula>
    </cfRule>
  </conditionalFormatting>
  <conditionalFormatting sqref="F164:F168">
    <cfRule type="expression" dxfId="657" priority="33">
      <formula>F164&gt;0</formula>
    </cfRule>
    <cfRule type="expression" dxfId="656" priority="34">
      <formula>F164&lt;0</formula>
    </cfRule>
  </conditionalFormatting>
  <conditionalFormatting sqref="F169:F183 F185:F215 F217:F226">
    <cfRule type="expression" dxfId="655" priority="29">
      <formula>F169&gt;0</formula>
    </cfRule>
    <cfRule type="expression" dxfId="654" priority="30">
      <formula>F169&lt;0</formula>
    </cfRule>
  </conditionalFormatting>
  <conditionalFormatting sqref="H164:H183 H185:H215 H217:H226">
    <cfRule type="expression" dxfId="653" priority="27">
      <formula>H164&gt;0</formula>
    </cfRule>
    <cfRule type="expression" dxfId="652" priority="28">
      <formula>H164&lt;0</formula>
    </cfRule>
  </conditionalFormatting>
  <conditionalFormatting sqref="F160:F163">
    <cfRule type="expression" dxfId="651" priority="25">
      <formula>F160&gt;0</formula>
    </cfRule>
    <cfRule type="expression" dxfId="650" priority="26">
      <formula>F160&lt;0</formula>
    </cfRule>
  </conditionalFormatting>
  <conditionalFormatting sqref="H160:H163">
    <cfRule type="expression" dxfId="649" priority="23">
      <formula>H160&gt;0</formula>
    </cfRule>
    <cfRule type="expression" dxfId="648" priority="24">
      <formula>H160&lt;0</formula>
    </cfRule>
  </conditionalFormatting>
  <conditionalFormatting sqref="F184">
    <cfRule type="expression" dxfId="647" priority="21">
      <formula>F184&gt;0</formula>
    </cfRule>
    <cfRule type="expression" dxfId="646" priority="22">
      <formula>F184&lt;0</formula>
    </cfRule>
  </conditionalFormatting>
  <conditionalFormatting sqref="F184">
    <cfRule type="expression" dxfId="645" priority="19">
      <formula>F184&gt;0</formula>
    </cfRule>
    <cfRule type="expression" dxfId="644" priority="20">
      <formula>F184&lt;0</formula>
    </cfRule>
  </conditionalFormatting>
  <conditionalFormatting sqref="H184">
    <cfRule type="expression" dxfId="643" priority="17">
      <formula>H184&gt;0</formula>
    </cfRule>
    <cfRule type="expression" dxfId="642" priority="18">
      <formula>H184&lt;0</formula>
    </cfRule>
  </conditionalFormatting>
  <conditionalFormatting sqref="F216">
    <cfRule type="expression" dxfId="641" priority="15">
      <formula>F216&gt;0</formula>
    </cfRule>
    <cfRule type="expression" dxfId="640" priority="16">
      <formula>F216&lt;0</formula>
    </cfRule>
  </conditionalFormatting>
  <conditionalFormatting sqref="F216">
    <cfRule type="expression" dxfId="639" priority="13">
      <formula>F216&gt;0</formula>
    </cfRule>
    <cfRule type="expression" dxfId="638" priority="14">
      <formula>F216&lt;0</formula>
    </cfRule>
  </conditionalFormatting>
  <conditionalFormatting sqref="H216">
    <cfRule type="expression" dxfId="637" priority="11">
      <formula>H216&gt;0</formula>
    </cfRule>
    <cfRule type="expression" dxfId="636" priority="12">
      <formula>H216&lt;0</formula>
    </cfRule>
  </conditionalFormatting>
  <conditionalFormatting sqref="J38:J39">
    <cfRule type="expression" dxfId="635" priority="9">
      <formula>J38&gt;0</formula>
    </cfRule>
    <cfRule type="expression" dxfId="634" priority="10">
      <formula>J38&lt;0</formula>
    </cfRule>
  </conditionalFormatting>
  <conditionalFormatting sqref="J41:J54">
    <cfRule type="expression" dxfId="633" priority="7">
      <formula>J41&gt;0</formula>
    </cfRule>
    <cfRule type="expression" dxfId="632" priority="8">
      <formula>J41&lt;0</formula>
    </cfRule>
  </conditionalFormatting>
  <conditionalFormatting sqref="J55">
    <cfRule type="expression" dxfId="631" priority="3">
      <formula>J55&gt;0</formula>
    </cfRule>
    <cfRule type="expression" dxfId="630" priority="4">
      <formula>J55&lt;0</formula>
    </cfRule>
  </conditionalFormatting>
  <conditionalFormatting sqref="J56">
    <cfRule type="expression" dxfId="629" priority="1">
      <formula>J56&gt;0</formula>
    </cfRule>
    <cfRule type="expression" dxfId="62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605</v>
      </c>
      <c r="AJ2">
        <f>$Q$2*$Q$4</f>
        <v>6728</v>
      </c>
      <c r="AK2">
        <f ca="1">AJ2*EXP(-$X$2 * AI2/365.25)</f>
        <v>40253.204958099821</v>
      </c>
      <c r="AM2" s="2">
        <f>Q10</f>
        <v>0</v>
      </c>
      <c r="AO2">
        <f ca="1" xml:space="preserve"> (SUM(AB:AB) - SUM(AE:AE) - SUM(AH:AH) - SUM(AK:AK))/SUM(AB:AB)</f>
        <v>-1.9588042321033348</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605</v>
      </c>
      <c r="AJ3">
        <f t="shared" ref="AJ3:AJ17" si="11">$Q$2*$Q$4</f>
        <v>6728</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16.82</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605</v>
      </c>
      <c r="AJ4">
        <f t="shared" si="11"/>
        <v>6728</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6728</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605</v>
      </c>
      <c r="AJ5">
        <f t="shared" si="11"/>
        <v>6728</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605</v>
      </c>
      <c r="AJ6">
        <f t="shared" si="11"/>
        <v>6728</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-3484.489999999998</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605</v>
      </c>
      <c r="AJ7">
        <f t="shared" si="11"/>
        <v>6728</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-3484.489999999998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605</v>
      </c>
      <c r="AJ8">
        <f t="shared" si="11"/>
        <v>6728</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-0.34119886531100629</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605</v>
      </c>
      <c r="AJ9">
        <f t="shared" si="11"/>
        <v>6728</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605</v>
      </c>
      <c r="AJ10">
        <f t="shared" si="11"/>
        <v>6728</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6.1831153388822828E-2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605</v>
      </c>
      <c r="AJ11">
        <f t="shared" si="11"/>
        <v>6728</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605</v>
      </c>
      <c r="AJ12">
        <f t="shared" si="11"/>
        <v>6728</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9.8941176470588239</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605</v>
      </c>
      <c r="AJ13">
        <f t="shared" si="11"/>
        <v>6728</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605</v>
      </c>
      <c r="AJ14">
        <f t="shared" si="11"/>
        <v>6728</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605</v>
      </c>
      <c r="AJ15">
        <f t="shared" si="11"/>
        <v>6728</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605</v>
      </c>
      <c r="AJ16">
        <f t="shared" si="11"/>
        <v>6728</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605</v>
      </c>
      <c r="AJ17">
        <f t="shared" si="11"/>
        <v>6728</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18.502000000000002</v>
      </c>
      <c r="W19" s="132"/>
    </row>
    <row r="20" spans="1:39" x14ac:dyDescent="0.25">
      <c r="B20" s="70">
        <v>43440</v>
      </c>
      <c r="C20" s="7">
        <v>100</v>
      </c>
      <c r="D20" s="43">
        <v>23.38</v>
      </c>
      <c r="E20" s="43">
        <v>0</v>
      </c>
      <c r="F20" s="43">
        <f t="shared" si="12"/>
        <v>2338</v>
      </c>
      <c r="G20" s="4"/>
      <c r="H20" s="68"/>
      <c r="O20" s="79">
        <v>1.0900000000000001</v>
      </c>
      <c r="P20" s="79">
        <f t="shared" ref="P20:P39" si="13">O20*$Q$4</f>
        <v>18.3338</v>
      </c>
      <c r="T20" s="1">
        <v>43244</v>
      </c>
      <c r="U20" t="s">
        <v>1072</v>
      </c>
      <c r="W20" s="132"/>
    </row>
    <row r="21" spans="1:39" x14ac:dyDescent="0.25">
      <c r="B21" s="70">
        <v>43647</v>
      </c>
      <c r="C21" s="7">
        <v>100</v>
      </c>
      <c r="D21" s="43">
        <v>22.215</v>
      </c>
      <c r="E21" s="43">
        <v>0</v>
      </c>
      <c r="F21" s="43">
        <f t="shared" si="12"/>
        <v>2221.5</v>
      </c>
      <c r="O21" s="79">
        <v>1.08</v>
      </c>
      <c r="P21" s="79">
        <f t="shared" si="13"/>
        <v>18.165600000000001</v>
      </c>
      <c r="W21" s="132"/>
    </row>
    <row r="22" spans="1:39" x14ac:dyDescent="0.25">
      <c r="B22" s="70">
        <v>43657</v>
      </c>
      <c r="C22" s="4">
        <v>100</v>
      </c>
      <c r="D22" s="3">
        <v>21.35</v>
      </c>
      <c r="E22" s="3">
        <v>0</v>
      </c>
      <c r="F22" s="3">
        <f t="shared" si="12"/>
        <v>2135</v>
      </c>
      <c r="H22" s="68"/>
      <c r="O22" s="79">
        <v>1.07</v>
      </c>
      <c r="P22" s="79">
        <f t="shared" si="13"/>
        <v>17.997400000000003</v>
      </c>
      <c r="T22" s="688">
        <v>43288</v>
      </c>
      <c r="U22" t="s">
        <v>1153</v>
      </c>
      <c r="W22" s="132"/>
    </row>
    <row r="23" spans="1:39" x14ac:dyDescent="0.25">
      <c r="B23" s="399">
        <v>43682</v>
      </c>
      <c r="C23" s="4">
        <v>100</v>
      </c>
      <c r="D23" s="2">
        <v>18.600000000000001</v>
      </c>
      <c r="E23" s="2">
        <v>0</v>
      </c>
      <c r="F23" s="2">
        <f t="shared" si="12"/>
        <v>1860.0000000000002</v>
      </c>
      <c r="O23" s="79">
        <v>1.06</v>
      </c>
      <c r="P23" s="79">
        <f t="shared" si="13"/>
        <v>17.8292</v>
      </c>
      <c r="T23" s="703"/>
      <c r="W23" s="132"/>
    </row>
    <row r="24" spans="1:39" x14ac:dyDescent="0.25">
      <c r="C24" s="4"/>
      <c r="D24" s="3"/>
      <c r="E24" s="3"/>
      <c r="F24" s="3"/>
      <c r="H24" s="68"/>
      <c r="O24" s="79">
        <v>1.05</v>
      </c>
      <c r="P24" s="79">
        <f t="shared" si="13"/>
        <v>17.661000000000001</v>
      </c>
      <c r="T24" s="703"/>
      <c r="W24" s="132"/>
    </row>
    <row r="25" spans="1:39" x14ac:dyDescent="0.25">
      <c r="O25" s="79">
        <v>1.04</v>
      </c>
      <c r="P25" s="79">
        <f t="shared" si="13"/>
        <v>17.492800000000003</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17.3246</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17.156400000000001</v>
      </c>
      <c r="T27" s="1">
        <v>43342</v>
      </c>
      <c r="U27" t="s">
        <v>1256</v>
      </c>
      <c r="W27" s="132"/>
    </row>
    <row r="28" spans="1:39" x14ac:dyDescent="0.25">
      <c r="O28" s="79">
        <v>1.01</v>
      </c>
      <c r="P28" s="79">
        <f t="shared" si="13"/>
        <v>16.988199999999999</v>
      </c>
      <c r="U28" s="400" t="s">
        <v>1257</v>
      </c>
      <c r="W28" s="132"/>
    </row>
    <row r="29" spans="1:39" x14ac:dyDescent="0.25">
      <c r="O29" s="79">
        <v>1</v>
      </c>
      <c r="P29" s="79">
        <f t="shared" si="13"/>
        <v>16.82</v>
      </c>
      <c r="U29" t="s">
        <v>1258</v>
      </c>
      <c r="W29" s="132"/>
    </row>
    <row r="30" spans="1:39" x14ac:dyDescent="0.25">
      <c r="O30" s="79">
        <v>0.99</v>
      </c>
      <c r="P30" s="79">
        <f t="shared" si="13"/>
        <v>16.651800000000001</v>
      </c>
      <c r="W30" s="132"/>
    </row>
    <row r="31" spans="1:39" x14ac:dyDescent="0.25">
      <c r="O31" s="79">
        <v>0.98</v>
      </c>
      <c r="P31" s="79">
        <f t="shared" si="13"/>
        <v>16.483599999999999</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16.3154</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16.147199999999998</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15.978999999999999</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15.810799999999999</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15.642600000000002</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15.474400000000001</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15.3062</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15.138</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627" priority="43">
      <formula>F33&gt;0</formula>
    </cfRule>
    <cfRule type="expression" dxfId="626" priority="44">
      <formula>F33&lt;0</formula>
    </cfRule>
  </conditionalFormatting>
  <conditionalFormatting sqref="Q7">
    <cfRule type="expression" dxfId="625" priority="41">
      <formula>Q7&gt;0</formula>
    </cfRule>
    <cfRule type="expression" dxfId="624" priority="42">
      <formula>Q7&lt;0</formula>
    </cfRule>
  </conditionalFormatting>
  <conditionalFormatting sqref="Q8">
    <cfRule type="expression" dxfId="623" priority="39">
      <formula>Q8&gt;0</formula>
    </cfRule>
    <cfRule type="expression" dxfId="622" priority="40">
      <formula>Q8&lt;0</formula>
    </cfRule>
  </conditionalFormatting>
  <conditionalFormatting sqref="F126:F147">
    <cfRule type="expression" dxfId="621" priority="33">
      <formula>F126&gt;0</formula>
    </cfRule>
    <cfRule type="expression" dxfId="620" priority="34">
      <formula>F126&lt;0</formula>
    </cfRule>
  </conditionalFormatting>
  <conditionalFormatting sqref="H126:H147">
    <cfRule type="expression" dxfId="619" priority="31">
      <formula>H126&gt;0</formula>
    </cfRule>
    <cfRule type="expression" dxfId="618" priority="32">
      <formula>H126&lt;0</formula>
    </cfRule>
  </conditionalFormatting>
  <conditionalFormatting sqref="Q10">
    <cfRule type="expression" dxfId="617" priority="29">
      <formula>Q10&gt;0</formula>
    </cfRule>
    <cfRule type="expression" dxfId="616" priority="30">
      <formula>Q10&lt;0</formula>
    </cfRule>
  </conditionalFormatting>
  <conditionalFormatting sqref="J33:J46">
    <cfRule type="expression" dxfId="615" priority="27">
      <formula>J33&gt;0</formula>
    </cfRule>
    <cfRule type="expression" dxfId="614" priority="28">
      <formula>J33&lt;0</formula>
    </cfRule>
  </conditionalFormatting>
  <conditionalFormatting sqref="K33:K46">
    <cfRule type="expression" dxfId="613" priority="25">
      <formula>K33&gt;0</formula>
    </cfRule>
    <cfRule type="expression" dxfId="612" priority="26">
      <formula>K33&lt;0</formula>
    </cfRule>
  </conditionalFormatting>
  <conditionalFormatting sqref="L33:L46">
    <cfRule type="expression" dxfId="611" priority="23">
      <formula>L33&gt;0</formula>
    </cfRule>
    <cfRule type="expression" dxfId="610" priority="24">
      <formula>L33&lt;0</formula>
    </cfRule>
  </conditionalFormatting>
  <conditionalFormatting sqref="H68:H74 F68:F74">
    <cfRule type="expression" dxfId="609" priority="21">
      <formula>F68&gt;0</formula>
    </cfRule>
    <cfRule type="expression" dxfId="608" priority="22">
      <formula>F68&lt;0</formula>
    </cfRule>
  </conditionalFormatting>
  <conditionalFormatting sqref="H75:H78 F75:F78">
    <cfRule type="expression" dxfId="607" priority="19">
      <formula>F75&gt;0</formula>
    </cfRule>
    <cfRule type="expression" dxfId="606" priority="20">
      <formula>F75&lt;0</formula>
    </cfRule>
  </conditionalFormatting>
  <conditionalFormatting sqref="F85:F87 H85:H87">
    <cfRule type="expression" dxfId="605" priority="17">
      <formula>F85&gt;0</formula>
    </cfRule>
    <cfRule type="expression" dxfId="604" priority="18">
      <formula>F85&lt;0</formula>
    </cfRule>
  </conditionalFormatting>
  <conditionalFormatting sqref="F84 H84">
    <cfRule type="expression" dxfId="603" priority="15">
      <formula>F84&gt;0</formula>
    </cfRule>
    <cfRule type="expression" dxfId="602" priority="16">
      <formula>F84&lt;0</formula>
    </cfRule>
  </conditionalFormatting>
  <conditionalFormatting sqref="F81:F83 H81:H83">
    <cfRule type="expression" dxfId="601" priority="13">
      <formula>F81&gt;0</formula>
    </cfRule>
    <cfRule type="expression" dxfId="600" priority="14">
      <formula>F81&lt;0</formula>
    </cfRule>
  </conditionalFormatting>
  <conditionalFormatting sqref="F89:F91 H89:H91">
    <cfRule type="expression" dxfId="599" priority="9">
      <formula>F89&gt;0</formula>
    </cfRule>
    <cfRule type="expression" dxfId="598" priority="10">
      <formula>F89&lt;0</formula>
    </cfRule>
  </conditionalFormatting>
  <conditionalFormatting sqref="F88 H88">
    <cfRule type="expression" dxfId="597" priority="7">
      <formula>F88&gt;0</formula>
    </cfRule>
    <cfRule type="expression" dxfId="596" priority="8">
      <formula>F88&lt;0</formula>
    </cfRule>
  </conditionalFormatting>
  <conditionalFormatting sqref="F97:F99 H97:H99">
    <cfRule type="expression" dxfId="595" priority="5">
      <formula>F97&gt;0</formula>
    </cfRule>
    <cfRule type="expression" dxfId="594" priority="6">
      <formula>F97&lt;0</formula>
    </cfRule>
  </conditionalFormatting>
  <conditionalFormatting sqref="F95:F96 H95:H96">
    <cfRule type="expression" dxfId="593" priority="3">
      <formula>F95&gt;0</formula>
    </cfRule>
    <cfRule type="expression" dxfId="592" priority="4">
      <formula>F95&lt;0</formula>
    </cfRule>
  </conditionalFormatting>
  <conditionalFormatting sqref="F92:F94 H92:H94">
    <cfRule type="expression" dxfId="591" priority="1">
      <formula>F92&gt;0</formula>
    </cfRule>
    <cfRule type="expression" dxfId="590"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89" priority="67">
      <formula>F37&gt;0</formula>
    </cfRule>
    <cfRule type="expression" dxfId="588" priority="68">
      <formula>F37&lt;0</formula>
    </cfRule>
  </conditionalFormatting>
  <conditionalFormatting sqref="Q7">
    <cfRule type="expression" dxfId="587" priority="65">
      <formula>Q7&gt;0</formula>
    </cfRule>
    <cfRule type="expression" dxfId="586" priority="66">
      <formula>Q7&lt;0</formula>
    </cfRule>
  </conditionalFormatting>
  <conditionalFormatting sqref="Q8">
    <cfRule type="expression" dxfId="585" priority="63">
      <formula>Q8&gt;0</formula>
    </cfRule>
    <cfRule type="expression" dxfId="584" priority="64">
      <formula>Q8&lt;0</formula>
    </cfRule>
  </conditionalFormatting>
  <conditionalFormatting sqref="Q10">
    <cfRule type="expression" dxfId="583" priority="57">
      <formula>Q10&gt;0</formula>
    </cfRule>
    <cfRule type="expression" dxfId="582" priority="58">
      <formula>Q10&lt;0</formula>
    </cfRule>
  </conditionalFormatting>
  <conditionalFormatting sqref="H32:H36">
    <cfRule type="expression" dxfId="581" priority="37">
      <formula>H32&gt;0</formula>
    </cfRule>
    <cfRule type="expression" dxfId="580" priority="38">
      <formula>H32&lt;0</formula>
    </cfRule>
  </conditionalFormatting>
  <conditionalFormatting sqref="K32:K45">
    <cfRule type="expression" dxfId="579" priority="53">
      <formula>K32&gt;0</formula>
    </cfRule>
    <cfRule type="expression" dxfId="578" priority="54">
      <formula>K32&lt;0</formula>
    </cfRule>
  </conditionalFormatting>
  <conditionalFormatting sqref="L32:L40">
    <cfRule type="expression" dxfId="577" priority="51">
      <formula>L32&gt;0</formula>
    </cfRule>
    <cfRule type="expression" dxfId="576" priority="52">
      <formula>L32&lt;0</formula>
    </cfRule>
  </conditionalFormatting>
  <conditionalFormatting sqref="F117:F138">
    <cfRule type="expression" dxfId="575" priority="49">
      <formula>F117&gt;0</formula>
    </cfRule>
    <cfRule type="expression" dxfId="574" priority="50">
      <formula>F117&lt;0</formula>
    </cfRule>
  </conditionalFormatting>
  <conditionalFormatting sqref="H117:H138">
    <cfRule type="expression" dxfId="573" priority="47">
      <formula>H117&gt;0</formula>
    </cfRule>
    <cfRule type="expression" dxfId="572" priority="48">
      <formula>H117&lt;0</formula>
    </cfRule>
  </conditionalFormatting>
  <conditionalFormatting sqref="J117:J130">
    <cfRule type="expression" dxfId="571" priority="45">
      <formula>J117&gt;0</formula>
    </cfRule>
    <cfRule type="expression" dxfId="570" priority="46">
      <formula>J117&lt;0</formula>
    </cfRule>
  </conditionalFormatting>
  <conditionalFormatting sqref="K117:K130">
    <cfRule type="expression" dxfId="569" priority="43">
      <formula>K117&gt;0</formula>
    </cfRule>
    <cfRule type="expression" dxfId="568" priority="44">
      <formula>K117&lt;0</formula>
    </cfRule>
  </conditionalFormatting>
  <conditionalFormatting sqref="L117:L130">
    <cfRule type="expression" dxfId="567" priority="41">
      <formula>L117&gt;0</formula>
    </cfRule>
    <cfRule type="expression" dxfId="566" priority="42">
      <formula>L117&lt;0</formula>
    </cfRule>
  </conditionalFormatting>
  <conditionalFormatting sqref="F32:F36">
    <cfRule type="expression" dxfId="565" priority="39">
      <formula>F32&gt;0</formula>
    </cfRule>
    <cfRule type="expression" dxfId="564" priority="40">
      <formula>F32&lt;0</formula>
    </cfRule>
  </conditionalFormatting>
  <conditionalFormatting sqref="Q9">
    <cfRule type="expression" dxfId="563" priority="35">
      <formula>Q9&gt;0</formula>
    </cfRule>
    <cfRule type="expression" dxfId="562" priority="36">
      <formula>Q9&lt;0</formula>
    </cfRule>
  </conditionalFormatting>
  <conditionalFormatting sqref="H67:H69 F67:F69">
    <cfRule type="expression" dxfId="561" priority="33">
      <formula>F67&gt;0</formula>
    </cfRule>
    <cfRule type="expression" dxfId="560" priority="34">
      <formula>F67&lt;0</formula>
    </cfRule>
  </conditionalFormatting>
  <conditionalFormatting sqref="H70:H72 F70:F72">
    <cfRule type="expression" dxfId="559" priority="31">
      <formula>F70&gt;0</formula>
    </cfRule>
    <cfRule type="expression" dxfId="558" priority="32">
      <formula>F70&lt;0</formula>
    </cfRule>
  </conditionalFormatting>
  <conditionalFormatting sqref="F77 H77">
    <cfRule type="expression" dxfId="557" priority="27">
      <formula>F77&gt;0</formula>
    </cfRule>
    <cfRule type="expression" dxfId="556" priority="28">
      <formula>F77&lt;0</formula>
    </cfRule>
  </conditionalFormatting>
  <conditionalFormatting sqref="F74:F76 H74:H76">
    <cfRule type="expression" dxfId="555" priority="25">
      <formula>F74&gt;0</formula>
    </cfRule>
    <cfRule type="expression" dxfId="554" priority="26">
      <formula>F74&lt;0</formula>
    </cfRule>
  </conditionalFormatting>
  <conditionalFormatting sqref="H79:H81 F79:F81">
    <cfRule type="expression" dxfId="553" priority="23">
      <formula>F79&gt;0</formula>
    </cfRule>
    <cfRule type="expression" dxfId="552" priority="24">
      <formula>F79&lt;0</formula>
    </cfRule>
  </conditionalFormatting>
  <conditionalFormatting sqref="H82:H84 F82:F84">
    <cfRule type="expression" dxfId="551" priority="21">
      <formula>F82&gt;0</formula>
    </cfRule>
    <cfRule type="expression" dxfId="550" priority="22">
      <formula>F82&lt;0</formula>
    </cfRule>
  </conditionalFormatting>
  <conditionalFormatting sqref="H85:H87 F85:F87">
    <cfRule type="expression" dxfId="549" priority="19">
      <formula>F85&gt;0</formula>
    </cfRule>
    <cfRule type="expression" dxfId="548" priority="20">
      <formula>F85&lt;0</formula>
    </cfRule>
  </conditionalFormatting>
  <conditionalFormatting sqref="J37:J66 J73 J78">
    <cfRule type="expression" dxfId="547" priority="17">
      <formula>J37&gt;0</formula>
    </cfRule>
    <cfRule type="expression" dxfId="546" priority="18">
      <formula>J37&lt;0</formula>
    </cfRule>
  </conditionalFormatting>
  <conditionalFormatting sqref="J32:J36">
    <cfRule type="expression" dxfId="545" priority="15">
      <formula>J32&gt;0</formula>
    </cfRule>
    <cfRule type="expression" dxfId="544" priority="16">
      <formula>J32&lt;0</formula>
    </cfRule>
  </conditionalFormatting>
  <conditionalFormatting sqref="J67:J69">
    <cfRule type="expression" dxfId="543" priority="13">
      <formula>J67&gt;0</formula>
    </cfRule>
    <cfRule type="expression" dxfId="542" priority="14">
      <formula>J67&lt;0</formula>
    </cfRule>
  </conditionalFormatting>
  <conditionalFormatting sqref="J70:J72">
    <cfRule type="expression" dxfId="541" priority="11">
      <formula>J70&gt;0</formula>
    </cfRule>
    <cfRule type="expression" dxfId="540" priority="12">
      <formula>J70&lt;0</formula>
    </cfRule>
  </conditionalFormatting>
  <conditionalFormatting sqref="J77">
    <cfRule type="expression" dxfId="539" priority="9">
      <formula>J77&gt;0</formula>
    </cfRule>
    <cfRule type="expression" dxfId="538" priority="10">
      <formula>J77&lt;0</formula>
    </cfRule>
  </conditionalFormatting>
  <conditionalFormatting sqref="J74:J76">
    <cfRule type="expression" dxfId="537" priority="7">
      <formula>J74&gt;0</formula>
    </cfRule>
    <cfRule type="expression" dxfId="536" priority="8">
      <formula>J74&lt;0</formula>
    </cfRule>
  </conditionalFormatting>
  <conditionalFormatting sqref="J79:J81">
    <cfRule type="expression" dxfId="535" priority="5">
      <formula>J79&gt;0</formula>
    </cfRule>
    <cfRule type="expression" dxfId="534" priority="6">
      <formula>J79&lt;0</formula>
    </cfRule>
  </conditionalFormatting>
  <conditionalFormatting sqref="J82:J84">
    <cfRule type="expression" dxfId="533" priority="3">
      <formula>J82&gt;0</formula>
    </cfRule>
    <cfRule type="expression" dxfId="532" priority="4">
      <formula>J82&lt;0</formula>
    </cfRule>
  </conditionalFormatting>
  <conditionalFormatting sqref="J85:J87">
    <cfRule type="expression" dxfId="531" priority="1">
      <formula>J85&gt;0</formula>
    </cfRule>
    <cfRule type="expression" dxfId="53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5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5" si="1">H2*I2-J2</f>
        <v>4005.91</v>
      </c>
      <c r="L2" s="70"/>
      <c r="M2" s="3"/>
      <c r="O2" s="11" t="s">
        <v>57</v>
      </c>
      <c r="Q2" s="68">
        <f>C34-H34</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11.377320000000006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7.42</v>
      </c>
      <c r="R4" s="419">
        <v>-3.6999999999999998E-2</v>
      </c>
      <c r="U4" t="s">
        <v>753</v>
      </c>
    </row>
    <row r="5" spans="1:29" x14ac:dyDescent="0.25">
      <c r="B5" s="70">
        <v>43178</v>
      </c>
      <c r="C5" s="7">
        <v>100</v>
      </c>
      <c r="D5" s="43">
        <v>17.75</v>
      </c>
      <c r="E5" s="43">
        <v>0</v>
      </c>
      <c r="F5" s="43">
        <f t="shared" si="0"/>
        <v>1775</v>
      </c>
      <c r="G5" s="363">
        <v>43355</v>
      </c>
      <c r="H5" s="78">
        <v>200</v>
      </c>
      <c r="I5" s="43">
        <v>22.33</v>
      </c>
      <c r="J5" s="43">
        <v>0.06</v>
      </c>
      <c r="K5" s="43">
        <f t="shared" si="1"/>
        <v>4465.9399999999996</v>
      </c>
      <c r="L5" s="70"/>
      <c r="M5" s="3"/>
      <c r="O5" s="11" t="s">
        <v>67</v>
      </c>
      <c r="Q5" s="3">
        <f>Q4*Q2</f>
        <v>18550</v>
      </c>
    </row>
    <row r="6" spans="1:29" x14ac:dyDescent="0.25">
      <c r="B6" s="70">
        <v>43224</v>
      </c>
      <c r="C6" s="7">
        <v>200</v>
      </c>
      <c r="D6" s="43">
        <v>17.45</v>
      </c>
      <c r="E6" s="43">
        <v>0</v>
      </c>
      <c r="F6" s="43">
        <f t="shared" si="0"/>
        <v>3490</v>
      </c>
      <c r="G6" s="363">
        <v>43405</v>
      </c>
      <c r="H6" s="78">
        <v>200</v>
      </c>
      <c r="I6" s="43">
        <v>22.55</v>
      </c>
      <c r="J6" s="43">
        <v>0.06</v>
      </c>
      <c r="K6" s="43">
        <f t="shared" si="1"/>
        <v>4509.9399999999996</v>
      </c>
      <c r="L6" s="70"/>
      <c r="M6" s="4"/>
      <c r="O6" s="11" t="s">
        <v>64</v>
      </c>
      <c r="Q6" s="2">
        <f>Q3*Q2</f>
        <v>28443.300000000017</v>
      </c>
    </row>
    <row r="7" spans="1:29" x14ac:dyDescent="0.25">
      <c r="B7" s="70">
        <v>43314</v>
      </c>
      <c r="C7" s="7">
        <v>200</v>
      </c>
      <c r="D7" s="43">
        <v>21.88</v>
      </c>
      <c r="E7" s="43">
        <v>0</v>
      </c>
      <c r="F7" s="43">
        <f t="shared" si="0"/>
        <v>4376</v>
      </c>
      <c r="G7" s="363">
        <v>43411</v>
      </c>
      <c r="H7" s="78">
        <v>159</v>
      </c>
      <c r="I7" s="43">
        <v>23.76</v>
      </c>
      <c r="J7" s="43">
        <v>0.79</v>
      </c>
      <c r="K7" s="43">
        <f t="shared" si="1"/>
        <v>3777.05</v>
      </c>
      <c r="L7" s="4"/>
      <c r="M7" s="4"/>
      <c r="O7" s="11" t="s">
        <v>177</v>
      </c>
      <c r="Q7" s="2">
        <f>Q10+Q8</f>
        <v>-9608.3300000000127</v>
      </c>
      <c r="R7">
        <v>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-9893.3000000000175</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-0.34782532265946675</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M97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3.0285714285714285</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O16" s="482" t="s">
        <v>78</v>
      </c>
      <c r="P16" s="482"/>
    </row>
    <row r="17" spans="1:21" ht="15.75" thickTop="1" x14ac:dyDescent="0.25">
      <c r="A17" s="895"/>
      <c r="B17" s="363">
        <v>43598</v>
      </c>
      <c r="C17" s="4">
        <v>400</v>
      </c>
      <c r="D17" s="3">
        <v>12.61</v>
      </c>
      <c r="E17" s="3">
        <v>0</v>
      </c>
      <c r="F17" s="3">
        <f t="shared" si="0"/>
        <v>5044</v>
      </c>
      <c r="O17" s="79">
        <v>1.1000000000000001</v>
      </c>
      <c r="P17" s="79">
        <f>O17*$Q$4</f>
        <v>8.1620000000000008</v>
      </c>
      <c r="T17" s="1">
        <v>43235</v>
      </c>
      <c r="U17" t="s">
        <v>1051</v>
      </c>
    </row>
    <row r="18" spans="1:21" x14ac:dyDescent="0.25">
      <c r="A18" s="895"/>
      <c r="B18" s="363">
        <v>43608</v>
      </c>
      <c r="C18" s="4">
        <v>400</v>
      </c>
      <c r="D18" s="3">
        <v>11.1</v>
      </c>
      <c r="E18" s="3">
        <v>0</v>
      </c>
      <c r="F18" s="3">
        <f t="shared" si="0"/>
        <v>4440</v>
      </c>
      <c r="O18" s="79">
        <v>1.0900000000000001</v>
      </c>
      <c r="P18" s="79">
        <f t="shared" ref="P18:P37" si="2">O18*$Q$4</f>
        <v>8.0877999999999997</v>
      </c>
      <c r="U18" t="s">
        <v>1052</v>
      </c>
    </row>
    <row r="19" spans="1:21" x14ac:dyDescent="0.25">
      <c r="A19" s="895"/>
      <c r="B19" s="363">
        <v>43613</v>
      </c>
      <c r="C19" s="4">
        <v>400</v>
      </c>
      <c r="D19" s="3">
        <v>9.32</v>
      </c>
      <c r="E19" s="3">
        <v>0</v>
      </c>
      <c r="F19" s="3">
        <f t="shared" si="0"/>
        <v>3728</v>
      </c>
      <c r="O19" s="79">
        <v>1.08</v>
      </c>
      <c r="P19" s="79">
        <f t="shared" si="2"/>
        <v>8.0136000000000003</v>
      </c>
    </row>
    <row r="20" spans="1:21" x14ac:dyDescent="0.25">
      <c r="A20" t="s">
        <v>942</v>
      </c>
      <c r="B20" s="363">
        <v>43628</v>
      </c>
      <c r="C20" s="7">
        <v>600</v>
      </c>
      <c r="D20" s="43">
        <v>8.2799999999999994</v>
      </c>
      <c r="E20" s="43">
        <v>0</v>
      </c>
      <c r="F20" s="43">
        <f t="shared" si="0"/>
        <v>4968</v>
      </c>
      <c r="O20" s="79">
        <v>1.07</v>
      </c>
      <c r="P20" s="79">
        <f t="shared" si="2"/>
        <v>7.9394</v>
      </c>
    </row>
    <row r="21" spans="1:21" x14ac:dyDescent="0.25">
      <c r="A21" t="s">
        <v>942</v>
      </c>
      <c r="B21" s="363">
        <v>43628</v>
      </c>
      <c r="C21" s="7">
        <v>800</v>
      </c>
      <c r="D21" s="43">
        <v>8.2799999999999994</v>
      </c>
      <c r="E21" s="43">
        <v>0</v>
      </c>
      <c r="F21" s="43">
        <f t="shared" ref="F21" si="3">C21*D21+E21</f>
        <v>6623.9999999999991</v>
      </c>
      <c r="O21" s="79">
        <v>1.06</v>
      </c>
      <c r="P21" s="79">
        <f t="shared" si="2"/>
        <v>7.8652000000000006</v>
      </c>
      <c r="T21" s="688">
        <v>43314</v>
      </c>
      <c r="U21" t="s">
        <v>1196</v>
      </c>
    </row>
    <row r="22" spans="1:21" x14ac:dyDescent="0.25">
      <c r="B22" s="363">
        <v>43628</v>
      </c>
      <c r="C22" s="7">
        <v>1400</v>
      </c>
      <c r="D22" s="43">
        <v>8.2799999999999994</v>
      </c>
      <c r="E22" s="43">
        <v>0</v>
      </c>
      <c r="F22" s="43">
        <f>C22*D22+E22</f>
        <v>11592</v>
      </c>
      <c r="O22" s="79">
        <v>1.05</v>
      </c>
      <c r="P22" s="79">
        <f t="shared" si="2"/>
        <v>7.7910000000000004</v>
      </c>
    </row>
    <row r="23" spans="1:21" x14ac:dyDescent="0.25">
      <c r="B23" s="363">
        <v>43631</v>
      </c>
      <c r="C23" s="4">
        <v>200</v>
      </c>
      <c r="D23" s="2">
        <v>8.23</v>
      </c>
      <c r="E23" s="2">
        <v>0</v>
      </c>
      <c r="F23" s="2">
        <f>C23*D23+E23</f>
        <v>1646</v>
      </c>
      <c r="O23" s="79">
        <v>1.04</v>
      </c>
      <c r="P23" s="79">
        <f t="shared" si="2"/>
        <v>7.7168000000000001</v>
      </c>
      <c r="T23" s="1">
        <v>43358</v>
      </c>
      <c r="U23" t="s">
        <v>1267</v>
      </c>
    </row>
    <row r="24" spans="1:21" x14ac:dyDescent="0.25">
      <c r="B24" s="363">
        <v>43636</v>
      </c>
      <c r="C24" s="7">
        <v>400</v>
      </c>
      <c r="D24" s="43">
        <v>8.1</v>
      </c>
      <c r="E24" s="43">
        <v>0</v>
      </c>
      <c r="F24" s="43">
        <f>C24*D24+E24</f>
        <v>3240</v>
      </c>
      <c r="O24" s="79">
        <v>1.03</v>
      </c>
      <c r="P24" s="79">
        <f t="shared" si="2"/>
        <v>7.6425999999999998</v>
      </c>
    </row>
    <row r="25" spans="1:21" x14ac:dyDescent="0.25">
      <c r="B25" s="399">
        <v>43683</v>
      </c>
      <c r="C25" s="4">
        <v>500</v>
      </c>
      <c r="D25" s="3">
        <v>7.45</v>
      </c>
      <c r="E25" s="3">
        <v>0</v>
      </c>
      <c r="F25" s="3">
        <f>C25*D25+E25</f>
        <v>3725</v>
      </c>
      <c r="O25" s="79">
        <v>1.02</v>
      </c>
      <c r="P25" s="79">
        <f t="shared" si="2"/>
        <v>7.5684000000000005</v>
      </c>
    </row>
    <row r="26" spans="1:21" x14ac:dyDescent="0.25">
      <c r="B26" s="399">
        <v>43692</v>
      </c>
      <c r="C26" s="7">
        <v>1500</v>
      </c>
      <c r="D26" s="43">
        <v>6.08</v>
      </c>
      <c r="E26" s="43">
        <v>0</v>
      </c>
      <c r="F26" s="43">
        <f>C26*D26+E26</f>
        <v>9120</v>
      </c>
      <c r="O26" s="79">
        <v>1.01</v>
      </c>
      <c r="P26" s="79">
        <f t="shared" si="2"/>
        <v>7.4942000000000002</v>
      </c>
    </row>
    <row r="27" spans="1:21" x14ac:dyDescent="0.25">
      <c r="O27" s="79">
        <v>1</v>
      </c>
      <c r="P27" s="79">
        <f t="shared" si="2"/>
        <v>7.42</v>
      </c>
    </row>
    <row r="28" spans="1:21" x14ac:dyDescent="0.25">
      <c r="C28" s="4"/>
      <c r="D28" s="3"/>
      <c r="E28" s="3"/>
      <c r="F28" s="3"/>
      <c r="O28" s="79">
        <v>0.99</v>
      </c>
      <c r="P28" s="79">
        <f t="shared" si="2"/>
        <v>7.3457999999999997</v>
      </c>
    </row>
    <row r="29" spans="1:21" x14ac:dyDescent="0.25">
      <c r="O29" s="79">
        <v>0.98</v>
      </c>
      <c r="P29" s="79">
        <f t="shared" si="2"/>
        <v>7.2715999999999994</v>
      </c>
    </row>
    <row r="30" spans="1:21" x14ac:dyDescent="0.25">
      <c r="C30" s="4"/>
      <c r="D30" s="3"/>
      <c r="E30" s="3"/>
      <c r="F30" s="3"/>
      <c r="O30" s="79">
        <v>0.97</v>
      </c>
      <c r="P30" s="79">
        <f t="shared" si="2"/>
        <v>7.1974</v>
      </c>
    </row>
    <row r="31" spans="1:21" x14ac:dyDescent="0.25">
      <c r="O31" s="79">
        <v>0.96</v>
      </c>
      <c r="P31" s="79">
        <f t="shared" si="2"/>
        <v>7.1231999999999998</v>
      </c>
    </row>
    <row r="32" spans="1:21" x14ac:dyDescent="0.25">
      <c r="C32" s="4"/>
      <c r="D32" s="3"/>
      <c r="E32" s="3"/>
      <c r="F32" s="3"/>
      <c r="O32" s="79">
        <v>0.95</v>
      </c>
      <c r="P32" s="79">
        <f t="shared" si="2"/>
        <v>7.0489999999999995</v>
      </c>
    </row>
    <row r="33" spans="1:18" x14ac:dyDescent="0.25">
      <c r="O33" s="79">
        <v>0.94</v>
      </c>
      <c r="P33" s="79">
        <f t="shared" si="2"/>
        <v>6.9747999999999992</v>
      </c>
    </row>
    <row r="34" spans="1:18" x14ac:dyDescent="0.25">
      <c r="A34" s="31" t="s">
        <v>81</v>
      </c>
      <c r="B34" s="14"/>
      <c r="C34" s="14">
        <f>SUM(C2:C33)</f>
        <v>9400</v>
      </c>
      <c r="D34" s="18"/>
      <c r="E34" s="18"/>
      <c r="F34" s="18">
        <f>SUM(F2:F33)</f>
        <v>105800</v>
      </c>
      <c r="G34" s="14"/>
      <c r="H34" s="69">
        <f>SUM(H2:H15)</f>
        <v>6900</v>
      </c>
      <c r="I34" s="18"/>
      <c r="J34" s="18"/>
      <c r="K34" s="18">
        <f>SUM(K2:K33)</f>
        <v>77356.699999999983</v>
      </c>
      <c r="L34" s="14"/>
      <c r="M34" s="18">
        <f>SUM(M2:M33)</f>
        <v>0</v>
      </c>
      <c r="O34" s="79">
        <v>0.93</v>
      </c>
      <c r="P34" s="79">
        <f t="shared" si="2"/>
        <v>6.9006000000000007</v>
      </c>
    </row>
    <row r="35" spans="1:18" ht="15.75" thickBot="1" x14ac:dyDescent="0.3">
      <c r="A35" s="275" t="s">
        <v>191</v>
      </c>
      <c r="B35" s="276"/>
      <c r="C35" s="277">
        <f>SumByColor($A$35,C2:C33)</f>
        <v>5900</v>
      </c>
      <c r="D35" s="277"/>
      <c r="E35" s="277"/>
      <c r="F35" s="278">
        <f>SumByColor($A$35,F2:F33)</f>
        <v>59741</v>
      </c>
      <c r="G35" s="277"/>
      <c r="H35" s="277">
        <f>SumByColor($A$35,H2:H33)</f>
        <v>5900</v>
      </c>
      <c r="I35" s="277"/>
      <c r="J35" s="277"/>
      <c r="K35" s="278">
        <f>SumByColor($A$35,K3:K33)</f>
        <v>65082</v>
      </c>
      <c r="L35" s="277"/>
      <c r="M35" s="278">
        <f>SumByColor($A$35,M2:M33)</f>
        <v>0</v>
      </c>
      <c r="O35" s="79">
        <v>0.92</v>
      </c>
      <c r="P35" s="79">
        <f t="shared" si="2"/>
        <v>6.8264000000000005</v>
      </c>
    </row>
    <row r="36" spans="1:18" x14ac:dyDescent="0.25">
      <c r="O36" s="79">
        <v>0.91</v>
      </c>
      <c r="P36" s="79">
        <f t="shared" si="2"/>
        <v>6.7522000000000002</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6.6779999999999999</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 si="27">C92*(E92-D92)</f>
        <v>-9825.0000000000018</v>
      </c>
      <c r="G92" s="39">
        <f>D92*C92</f>
        <v>28450.000000000004</v>
      </c>
      <c r="H92" s="178">
        <f t="shared" ref="H92" si="28">(E92-D92)/D92</f>
        <v>-0.34534270650263621</v>
      </c>
      <c r="I92" s="178"/>
      <c r="J92" s="771">
        <f t="shared" ref="J92" si="29">F92+$Q$10</f>
        <v>-9540.029999999997</v>
      </c>
      <c r="K92" s="178"/>
      <c r="L92" s="39"/>
    </row>
    <row r="93" spans="1:12" x14ac:dyDescent="0.25">
      <c r="A93" s="10"/>
      <c r="B93" s="10"/>
      <c r="C93" s="10"/>
      <c r="D93" s="39"/>
      <c r="E93" s="39"/>
      <c r="F93" s="39"/>
      <c r="G93" s="39"/>
      <c r="H93" s="178"/>
      <c r="I93" s="178"/>
      <c r="J93" s="771"/>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7" spans="1:13" x14ac:dyDescent="0.25">
      <c r="L97" t="s">
        <v>205</v>
      </c>
      <c r="M97" s="2">
        <f>M116+K116-F116</f>
        <v>284.9700000000048</v>
      </c>
    </row>
    <row r="98" spans="1:13" x14ac:dyDescent="0.25">
      <c r="A98" s="299" t="s">
        <v>1</v>
      </c>
      <c r="B98" s="299" t="s">
        <v>2</v>
      </c>
      <c r="C98" s="299" t="s">
        <v>4</v>
      </c>
      <c r="D98" s="301" t="s">
        <v>5</v>
      </c>
      <c r="E98" s="301" t="s">
        <v>94</v>
      </c>
      <c r="F98" s="301" t="s">
        <v>60</v>
      </c>
      <c r="G98" s="299" t="s">
        <v>3</v>
      </c>
      <c r="H98" s="299" t="s">
        <v>6</v>
      </c>
      <c r="I98" s="301" t="s">
        <v>7</v>
      </c>
      <c r="J98" s="301" t="s">
        <v>95</v>
      </c>
      <c r="K98" s="301" t="s">
        <v>61</v>
      </c>
      <c r="L98" s="299" t="s">
        <v>77</v>
      </c>
      <c r="M98" s="299" t="s">
        <v>38</v>
      </c>
    </row>
    <row r="99" spans="1:13" x14ac:dyDescent="0.25">
      <c r="A99" s="302" t="s">
        <v>321</v>
      </c>
      <c r="B99" s="363">
        <v>42746</v>
      </c>
      <c r="C99" s="7">
        <v>80</v>
      </c>
      <c r="D99" s="43">
        <v>34.020000000000003</v>
      </c>
      <c r="E99" s="43">
        <v>0</v>
      </c>
      <c r="F99" s="43">
        <f t="shared" ref="F99:F107" si="30">C99*D99+E99</f>
        <v>2721.6000000000004</v>
      </c>
      <c r="G99" s="363">
        <v>42760</v>
      </c>
      <c r="H99" s="78">
        <v>80</v>
      </c>
      <c r="I99" s="43">
        <v>33.68</v>
      </c>
      <c r="J99" s="43">
        <v>0.06</v>
      </c>
      <c r="K99" s="43">
        <f t="shared" ref="K99:K107" si="31">H99*I99-J99</f>
        <v>2694.34</v>
      </c>
      <c r="L99" s="70">
        <v>42908</v>
      </c>
      <c r="M99" s="43">
        <v>54.4</v>
      </c>
    </row>
    <row r="100" spans="1:13" x14ac:dyDescent="0.25">
      <c r="A100" s="303" t="s">
        <v>71</v>
      </c>
      <c r="B100" s="363">
        <v>42758</v>
      </c>
      <c r="C100" s="7">
        <v>40</v>
      </c>
      <c r="D100" s="43">
        <v>32.28</v>
      </c>
      <c r="E100" s="43">
        <v>0</v>
      </c>
      <c r="F100" s="43">
        <f t="shared" si="30"/>
        <v>1291.2</v>
      </c>
      <c r="G100" s="363">
        <v>42766</v>
      </c>
      <c r="H100" s="78">
        <v>40</v>
      </c>
      <c r="I100" s="43">
        <v>31.8</v>
      </c>
      <c r="J100" s="43">
        <v>0.03</v>
      </c>
      <c r="K100" s="43">
        <f t="shared" si="31"/>
        <v>1271.97</v>
      </c>
      <c r="L100" s="70">
        <v>42908</v>
      </c>
      <c r="M100" s="43">
        <v>-8.16</v>
      </c>
    </row>
    <row r="101" spans="1:13" x14ac:dyDescent="0.25">
      <c r="A101" s="293"/>
      <c r="B101" s="363">
        <v>42843</v>
      </c>
      <c r="C101" s="7">
        <v>80</v>
      </c>
      <c r="D101" s="43">
        <v>31.08</v>
      </c>
      <c r="E101" s="43">
        <v>0</v>
      </c>
      <c r="F101" s="43">
        <f t="shared" si="30"/>
        <v>2486.3999999999996</v>
      </c>
      <c r="G101" s="363">
        <v>42901</v>
      </c>
      <c r="H101" s="78">
        <v>80</v>
      </c>
      <c r="I101" s="43">
        <v>31.3</v>
      </c>
      <c r="J101" s="43">
        <v>0.05</v>
      </c>
      <c r="K101" s="43">
        <f t="shared" si="31"/>
        <v>2503.9499999999998</v>
      </c>
      <c r="L101" s="70">
        <v>42992</v>
      </c>
      <c r="M101" s="43">
        <v>15.3</v>
      </c>
    </row>
    <row r="102" spans="1:13" x14ac:dyDescent="0.25">
      <c r="A102" s="293"/>
      <c r="B102" s="363">
        <v>42873</v>
      </c>
      <c r="C102" s="7">
        <v>80</v>
      </c>
      <c r="D102" s="43">
        <v>29.68</v>
      </c>
      <c r="E102" s="43">
        <v>0</v>
      </c>
      <c r="F102" s="43">
        <f t="shared" si="30"/>
        <v>2374.4</v>
      </c>
      <c r="G102" s="363">
        <v>42989</v>
      </c>
      <c r="H102" s="78">
        <v>100</v>
      </c>
      <c r="I102" s="43">
        <v>18.559999999999999</v>
      </c>
      <c r="J102" s="43">
        <v>0.04</v>
      </c>
      <c r="K102" s="43">
        <f t="shared" si="31"/>
        <v>1855.9599999999998</v>
      </c>
      <c r="L102" s="70">
        <v>42992</v>
      </c>
      <c r="M102" s="43">
        <v>-2.2999999999999998</v>
      </c>
    </row>
    <row r="103" spans="1:13" x14ac:dyDescent="0.25">
      <c r="A103" s="293"/>
      <c r="B103" s="363">
        <v>42957</v>
      </c>
      <c r="C103" s="7">
        <v>100</v>
      </c>
      <c r="D103" s="43">
        <v>17.28</v>
      </c>
      <c r="E103" s="43">
        <v>0</v>
      </c>
      <c r="F103" s="43">
        <f t="shared" si="30"/>
        <v>1728</v>
      </c>
      <c r="G103" s="363">
        <v>43010</v>
      </c>
      <c r="H103" s="78">
        <v>80</v>
      </c>
      <c r="I103" s="43">
        <v>18.68</v>
      </c>
      <c r="J103" s="43">
        <v>0.03</v>
      </c>
      <c r="K103" s="43">
        <f t="shared" si="31"/>
        <v>1494.3700000000001</v>
      </c>
      <c r="L103" s="70">
        <v>43082</v>
      </c>
      <c r="M103" s="7">
        <f>23.8-3.57</f>
        <v>20.23</v>
      </c>
    </row>
    <row r="104" spans="1:13" x14ac:dyDescent="0.25">
      <c r="A104" s="293"/>
      <c r="B104" s="363">
        <v>42996</v>
      </c>
      <c r="C104" s="7">
        <v>100</v>
      </c>
      <c r="D104" s="43">
        <v>17.68</v>
      </c>
      <c r="E104" s="43">
        <v>0</v>
      </c>
      <c r="F104" s="43">
        <f t="shared" si="30"/>
        <v>1768</v>
      </c>
      <c r="G104" s="363">
        <v>43045</v>
      </c>
      <c r="H104" s="78">
        <v>200</v>
      </c>
      <c r="I104" s="43">
        <v>12.08</v>
      </c>
      <c r="J104" s="43">
        <v>0.06</v>
      </c>
      <c r="K104" s="43">
        <f t="shared" si="31"/>
        <v>2415.94</v>
      </c>
      <c r="L104" s="4"/>
      <c r="M104" s="4"/>
    </row>
    <row r="105" spans="1:13" x14ac:dyDescent="0.25">
      <c r="A105" s="293"/>
      <c r="B105" s="363">
        <v>43011</v>
      </c>
      <c r="C105" s="7">
        <v>80</v>
      </c>
      <c r="D105" s="43">
        <v>17.95</v>
      </c>
      <c r="E105" s="43">
        <v>0</v>
      </c>
      <c r="F105" s="43">
        <f t="shared" si="30"/>
        <v>1436</v>
      </c>
      <c r="G105" s="363">
        <v>43070</v>
      </c>
      <c r="H105" s="78">
        <v>80</v>
      </c>
      <c r="I105" s="43">
        <v>15.27</v>
      </c>
      <c r="J105" s="43">
        <v>0.03</v>
      </c>
      <c r="K105" s="43">
        <f t="shared" si="31"/>
        <v>1221.57</v>
      </c>
    </row>
    <row r="106" spans="1:13" x14ac:dyDescent="0.25">
      <c r="A106" s="293"/>
      <c r="B106" s="363">
        <v>43013</v>
      </c>
      <c r="C106" s="7">
        <v>100</v>
      </c>
      <c r="D106" s="43">
        <v>15.8</v>
      </c>
      <c r="E106" s="43">
        <v>0</v>
      </c>
      <c r="F106" s="43">
        <f t="shared" si="30"/>
        <v>1580</v>
      </c>
      <c r="G106" s="363">
        <v>43111</v>
      </c>
      <c r="H106" s="78">
        <v>100</v>
      </c>
      <c r="I106" s="43">
        <v>21.31</v>
      </c>
      <c r="J106" s="43">
        <v>-0.05</v>
      </c>
      <c r="K106" s="43">
        <f t="shared" si="31"/>
        <v>2131.0500000000002</v>
      </c>
    </row>
    <row r="107" spans="1:13" x14ac:dyDescent="0.25">
      <c r="A107" s="293"/>
      <c r="B107" s="363">
        <v>43041</v>
      </c>
      <c r="C107" s="7">
        <v>200</v>
      </c>
      <c r="D107" s="43">
        <v>11.28</v>
      </c>
      <c r="E107" s="43">
        <v>0</v>
      </c>
      <c r="F107" s="43">
        <f t="shared" si="30"/>
        <v>2256</v>
      </c>
      <c r="G107" s="363">
        <v>43112</v>
      </c>
      <c r="H107" s="78">
        <v>100</v>
      </c>
      <c r="I107" s="43">
        <v>22.58</v>
      </c>
      <c r="J107" s="43">
        <v>0.05</v>
      </c>
      <c r="K107" s="43">
        <f t="shared" si="31"/>
        <v>2257.9499999999998</v>
      </c>
    </row>
    <row r="108" spans="1:13" x14ac:dyDescent="0.25">
      <c r="A108" s="293"/>
      <c r="B108" s="293"/>
      <c r="C108" s="293"/>
      <c r="D108" s="294"/>
      <c r="E108" s="294"/>
      <c r="F108" s="294"/>
      <c r="G108" s="293"/>
      <c r="H108" s="293"/>
      <c r="I108" s="294"/>
      <c r="J108" s="294"/>
      <c r="K108" s="294"/>
      <c r="L108" s="293"/>
      <c r="M108" s="293"/>
    </row>
    <row r="109" spans="1:13" x14ac:dyDescent="0.25">
      <c r="A109" s="293"/>
      <c r="B109" s="293"/>
      <c r="C109" s="293"/>
      <c r="D109" s="294"/>
      <c r="E109" s="294"/>
      <c r="F109" s="294"/>
      <c r="G109" s="293"/>
      <c r="H109" s="293"/>
      <c r="I109" s="294"/>
      <c r="J109" s="294"/>
      <c r="K109" s="294"/>
      <c r="L109" s="293"/>
      <c r="M109" s="293"/>
    </row>
    <row r="110" spans="1:13" x14ac:dyDescent="0.25">
      <c r="A110" s="293"/>
      <c r="B110" s="293"/>
      <c r="C110" s="293"/>
      <c r="D110" s="294"/>
      <c r="E110" s="294"/>
      <c r="F110" s="294"/>
      <c r="G110" s="293"/>
      <c r="H110" s="293"/>
      <c r="I110" s="294"/>
      <c r="J110" s="294"/>
      <c r="K110" s="294"/>
      <c r="L110" s="293"/>
      <c r="M110" s="293"/>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35" t="s">
        <v>81</v>
      </c>
      <c r="B116" s="36"/>
      <c r="C116" s="36">
        <f>SUM(C99:C115)</f>
        <v>860</v>
      </c>
      <c r="D116" s="37"/>
      <c r="E116" s="37"/>
      <c r="F116" s="37">
        <f>SUM(F99:F115)</f>
        <v>17641.599999999999</v>
      </c>
      <c r="G116" s="36"/>
      <c r="H116" s="158">
        <f>SUM(H99:H115)</f>
        <v>860</v>
      </c>
      <c r="I116" s="37"/>
      <c r="J116" s="37"/>
      <c r="K116" s="37">
        <f>SUM(K99:K115)</f>
        <v>17847.100000000002</v>
      </c>
      <c r="L116" s="37"/>
      <c r="M116" s="37">
        <f>SUM(M99:M115)</f>
        <v>79.47</v>
      </c>
    </row>
    <row r="117" spans="1:13" x14ac:dyDescent="0.25">
      <c r="G117" s="2"/>
    </row>
    <row r="121" spans="1:13" x14ac:dyDescent="0.25">
      <c r="A121" s="670" t="s">
        <v>224</v>
      </c>
      <c r="B121" s="670" t="s">
        <v>113</v>
      </c>
      <c r="C121" s="670" t="s">
        <v>145</v>
      </c>
      <c r="D121" s="671" t="s">
        <v>144</v>
      </c>
      <c r="E121" s="672" t="s">
        <v>146</v>
      </c>
      <c r="F121" s="673" t="s">
        <v>65</v>
      </c>
      <c r="G121" s="674" t="s">
        <v>150</v>
      </c>
      <c r="H121" s="673" t="s">
        <v>88</v>
      </c>
      <c r="I121" s="673" t="s">
        <v>153</v>
      </c>
    </row>
    <row r="122" spans="1:13" x14ac:dyDescent="0.25">
      <c r="A122" s="675"/>
      <c r="B122" s="676"/>
      <c r="C122" s="675"/>
      <c r="D122" s="677"/>
      <c r="E122" s="677"/>
      <c r="F122" s="677"/>
      <c r="G122" s="677"/>
      <c r="H122" s="678"/>
      <c r="I122" s="678"/>
    </row>
    <row r="123" spans="1:13" x14ac:dyDescent="0.25">
      <c r="A123" s="675"/>
      <c r="B123" s="676">
        <v>42746</v>
      </c>
      <c r="C123" s="675">
        <v>80</v>
      </c>
      <c r="D123" s="677">
        <v>34.020000000000003</v>
      </c>
      <c r="E123" s="677">
        <v>34.28</v>
      </c>
      <c r="F123" s="677">
        <f>C123*(E123-D123)</f>
        <v>20.799999999999841</v>
      </c>
      <c r="G123" s="677">
        <f>D123*C123</f>
        <v>2721.6000000000004</v>
      </c>
      <c r="H123" s="678">
        <f>(E123-D123)/D123</f>
        <v>7.6425631981186948E-3</v>
      </c>
      <c r="I123" s="678"/>
    </row>
    <row r="124" spans="1:13" x14ac:dyDescent="0.25">
      <c r="A124" s="675"/>
      <c r="B124" s="676">
        <v>42758</v>
      </c>
      <c r="C124" s="675">
        <v>120</v>
      </c>
      <c r="D124" s="677">
        <v>33.44</v>
      </c>
      <c r="E124" s="677">
        <v>32.71</v>
      </c>
      <c r="F124" s="677">
        <f>C124*(E124-D124)</f>
        <v>-87.599999999999625</v>
      </c>
      <c r="G124" s="677">
        <f>D124*C124</f>
        <v>4012.7999999999997</v>
      </c>
      <c r="H124" s="678">
        <f>(E124-D124)/D124</f>
        <v>-2.1830143540669766E-2</v>
      </c>
      <c r="I124" s="678"/>
    </row>
    <row r="125" spans="1:13" x14ac:dyDescent="0.25">
      <c r="A125" s="675" t="s">
        <v>352</v>
      </c>
      <c r="B125" s="676">
        <v>42760</v>
      </c>
      <c r="C125" s="675">
        <v>40</v>
      </c>
      <c r="D125" s="677">
        <v>32.961500000000001</v>
      </c>
      <c r="E125" s="677">
        <v>33.68</v>
      </c>
      <c r="F125" s="677">
        <f>C125*(E125-D125)</f>
        <v>28.739999999999952</v>
      </c>
      <c r="G125" s="677">
        <f>D125*C125</f>
        <v>1318.46</v>
      </c>
      <c r="H125" s="678">
        <f>(E125-D125)/D125</f>
        <v>2.1798158457594429E-2</v>
      </c>
      <c r="I125" s="678"/>
    </row>
    <row r="126" spans="1:13" x14ac:dyDescent="0.25">
      <c r="A126" s="675"/>
      <c r="B126" s="676">
        <v>42766</v>
      </c>
      <c r="C126" s="675">
        <v>0</v>
      </c>
      <c r="D126" s="677"/>
      <c r="E126" s="677"/>
      <c r="F126" s="677">
        <v>-46.49</v>
      </c>
      <c r="G126" s="677"/>
      <c r="H126" s="678"/>
      <c r="I126" s="678"/>
    </row>
    <row r="127" spans="1:13" x14ac:dyDescent="0.25">
      <c r="A127" s="675">
        <v>0</v>
      </c>
      <c r="B127" s="676">
        <v>42843</v>
      </c>
      <c r="C127" s="675">
        <v>80</v>
      </c>
      <c r="D127" s="677">
        <v>31.661100000000001</v>
      </c>
      <c r="E127" s="677">
        <v>30.99</v>
      </c>
      <c r="F127" s="677">
        <f t="shared" ref="F127:F146" si="32">C127*(E127-D127)</f>
        <v>-53.688000000000216</v>
      </c>
      <c r="G127" s="677">
        <f t="shared" ref="G127:G146" si="33">D127*C127</f>
        <v>2532.8879999999999</v>
      </c>
      <c r="H127" s="678">
        <f t="shared" ref="H127:H146" si="34">(E127-D127)/D127</f>
        <v>-2.1196357675507253E-2</v>
      </c>
      <c r="I127" s="679"/>
    </row>
    <row r="128" spans="1:13" x14ac:dyDescent="0.25">
      <c r="A128" s="675">
        <v>0</v>
      </c>
      <c r="B128" s="676">
        <v>42873</v>
      </c>
      <c r="C128" s="675">
        <v>160</v>
      </c>
      <c r="D128" s="677">
        <v>30.6706</v>
      </c>
      <c r="E128" s="677">
        <v>29.73</v>
      </c>
      <c r="F128" s="677">
        <f t="shared" si="32"/>
        <v>-150.49599999999998</v>
      </c>
      <c r="G128" s="677">
        <f t="shared" si="33"/>
        <v>4907.2960000000003</v>
      </c>
      <c r="H128" s="679">
        <f t="shared" si="34"/>
        <v>-3.0667805651014322E-2</v>
      </c>
      <c r="I128" s="679"/>
    </row>
    <row r="129" spans="1:9" x14ac:dyDescent="0.25">
      <c r="A129" s="675"/>
      <c r="B129" s="676">
        <v>42901</v>
      </c>
      <c r="C129" s="675">
        <v>80</v>
      </c>
      <c r="D129" s="677">
        <v>30.041799999999999</v>
      </c>
      <c r="E129" s="677">
        <v>30.43</v>
      </c>
      <c r="F129" s="677">
        <f t="shared" si="32"/>
        <v>31.056000000000097</v>
      </c>
      <c r="G129" s="677">
        <f t="shared" si="33"/>
        <v>2403.3440000000001</v>
      </c>
      <c r="H129" s="679">
        <f t="shared" si="34"/>
        <v>1.2921995353141331E-2</v>
      </c>
      <c r="I129" s="679"/>
    </row>
    <row r="130" spans="1:9" x14ac:dyDescent="0.25">
      <c r="A130" s="675">
        <v>80</v>
      </c>
      <c r="B130" s="676">
        <v>42917</v>
      </c>
      <c r="C130" s="675">
        <v>80</v>
      </c>
      <c r="D130" s="677">
        <v>29.463799999999999</v>
      </c>
      <c r="E130" s="677">
        <v>33.22</v>
      </c>
      <c r="F130" s="677">
        <f t="shared" si="32"/>
        <v>300.49599999999998</v>
      </c>
      <c r="G130" s="677">
        <f t="shared" si="33"/>
        <v>2357.1039999999998</v>
      </c>
      <c r="H130" s="679">
        <f t="shared" si="34"/>
        <v>0.12748525309023276</v>
      </c>
      <c r="I130" s="679"/>
    </row>
    <row r="131" spans="1:9" x14ac:dyDescent="0.25">
      <c r="A131" s="675">
        <v>80</v>
      </c>
      <c r="B131" s="676">
        <v>42957</v>
      </c>
      <c r="C131" s="675">
        <v>180</v>
      </c>
      <c r="D131" s="677">
        <v>22.695</v>
      </c>
      <c r="E131" s="677">
        <v>17.190000000000001</v>
      </c>
      <c r="F131" s="677">
        <f t="shared" si="32"/>
        <v>-990.89999999999986</v>
      </c>
      <c r="G131" s="677">
        <f t="shared" si="33"/>
        <v>4085.1</v>
      </c>
      <c r="H131" s="679">
        <f t="shared" si="34"/>
        <v>-0.24256444150693982</v>
      </c>
      <c r="I131" s="679"/>
    </row>
    <row r="132" spans="1:9" x14ac:dyDescent="0.25">
      <c r="A132" s="675">
        <v>80</v>
      </c>
      <c r="B132" s="676">
        <v>42983</v>
      </c>
      <c r="C132" s="675">
        <v>180</v>
      </c>
      <c r="D132" s="677">
        <v>22.695</v>
      </c>
      <c r="E132" s="677">
        <v>15.41</v>
      </c>
      <c r="F132" s="677">
        <f t="shared" si="32"/>
        <v>-1311.3</v>
      </c>
      <c r="G132" s="677">
        <f t="shared" si="33"/>
        <v>4085.1</v>
      </c>
      <c r="H132" s="679">
        <f t="shared" si="34"/>
        <v>-0.32099581405595945</v>
      </c>
      <c r="I132" s="679"/>
    </row>
    <row r="133" spans="1:9" x14ac:dyDescent="0.25">
      <c r="A133" s="675">
        <v>80</v>
      </c>
      <c r="B133" s="676">
        <v>42989</v>
      </c>
      <c r="C133" s="675">
        <v>80</v>
      </c>
      <c r="D133" s="677">
        <v>27.8643</v>
      </c>
      <c r="E133" s="677">
        <v>18.5</v>
      </c>
      <c r="F133" s="677">
        <f t="shared" si="32"/>
        <v>-749.14400000000001</v>
      </c>
      <c r="G133" s="677">
        <f t="shared" si="33"/>
        <v>2229.1440000000002</v>
      </c>
      <c r="H133" s="679">
        <f t="shared" si="34"/>
        <v>-0.33606801534580089</v>
      </c>
      <c r="I133" s="679"/>
    </row>
    <row r="134" spans="1:9" x14ac:dyDescent="0.25">
      <c r="A134" s="675">
        <v>80</v>
      </c>
      <c r="B134" s="676">
        <v>42996</v>
      </c>
      <c r="C134" s="675">
        <v>180</v>
      </c>
      <c r="D134" s="677">
        <v>22.1341</v>
      </c>
      <c r="E134" s="677">
        <v>16.989999999999998</v>
      </c>
      <c r="F134" s="677">
        <f t="shared" si="32"/>
        <v>-925.93800000000033</v>
      </c>
      <c r="G134" s="677">
        <f t="shared" si="33"/>
        <v>3984.1379999999999</v>
      </c>
      <c r="H134" s="679">
        <f t="shared" si="34"/>
        <v>-0.23240610641498871</v>
      </c>
      <c r="I134" s="679"/>
    </row>
    <row r="135" spans="1:9" x14ac:dyDescent="0.25">
      <c r="A135" s="675">
        <v>0</v>
      </c>
      <c r="B135" s="676">
        <v>43010</v>
      </c>
      <c r="C135" s="675">
        <v>100</v>
      </c>
      <c r="D135" s="677">
        <v>24.8977</v>
      </c>
      <c r="E135" s="677">
        <v>18.47</v>
      </c>
      <c r="F135" s="677">
        <f t="shared" si="32"/>
        <v>-642.77000000000021</v>
      </c>
      <c r="G135" s="677">
        <f t="shared" si="33"/>
        <v>2489.77</v>
      </c>
      <c r="H135" s="679">
        <f t="shared" si="34"/>
        <v>-0.25816440876064861</v>
      </c>
      <c r="I135" s="679"/>
    </row>
    <row r="136" spans="1:9" x14ac:dyDescent="0.25">
      <c r="A136" s="675">
        <v>0</v>
      </c>
      <c r="B136" s="676">
        <v>43011</v>
      </c>
      <c r="C136" s="675">
        <v>180</v>
      </c>
      <c r="D136" s="677">
        <v>21.809799999999999</v>
      </c>
      <c r="E136" s="677">
        <v>18.82</v>
      </c>
      <c r="F136" s="677">
        <f t="shared" si="32"/>
        <v>-538.16399999999976</v>
      </c>
      <c r="G136" s="677">
        <f t="shared" si="33"/>
        <v>3925.7639999999997</v>
      </c>
      <c r="H136" s="679">
        <f t="shared" si="34"/>
        <v>-0.13708516355033054</v>
      </c>
      <c r="I136" s="677">
        <v>21.5</v>
      </c>
    </row>
    <row r="137" spans="1:9" x14ac:dyDescent="0.25">
      <c r="A137" s="675">
        <v>0</v>
      </c>
      <c r="B137" s="676">
        <v>43012</v>
      </c>
      <c r="C137" s="675">
        <v>180</v>
      </c>
      <c r="D137" s="677">
        <v>21.81</v>
      </c>
      <c r="E137" s="677">
        <v>16.079999999999998</v>
      </c>
      <c r="F137" s="677">
        <f t="shared" si="32"/>
        <v>-1031.4000000000001</v>
      </c>
      <c r="G137" s="677">
        <f t="shared" si="33"/>
        <v>3925.7999999999997</v>
      </c>
      <c r="H137" s="679">
        <f t="shared" si="34"/>
        <v>-0.2627235213204952</v>
      </c>
      <c r="I137" s="679"/>
    </row>
    <row r="138" spans="1:9" x14ac:dyDescent="0.25">
      <c r="A138" s="675">
        <v>0</v>
      </c>
      <c r="B138" s="676">
        <v>43013</v>
      </c>
      <c r="C138" s="675">
        <v>280</v>
      </c>
      <c r="D138" s="677">
        <v>19.663499999999999</v>
      </c>
      <c r="E138" s="677">
        <v>15.68</v>
      </c>
      <c r="F138" s="677">
        <f t="shared" si="32"/>
        <v>-1115.3799999999999</v>
      </c>
      <c r="G138" s="677">
        <f t="shared" si="33"/>
        <v>5505.78</v>
      </c>
      <c r="H138" s="679">
        <f t="shared" si="34"/>
        <v>-0.2025834668294047</v>
      </c>
      <c r="I138" s="677">
        <v>19.5</v>
      </c>
    </row>
    <row r="139" spans="1:9" x14ac:dyDescent="0.25">
      <c r="A139" s="675">
        <v>100</v>
      </c>
      <c r="B139" s="676">
        <v>43031</v>
      </c>
      <c r="C139" s="675">
        <v>280</v>
      </c>
      <c r="D139" s="677">
        <v>19.663499999999999</v>
      </c>
      <c r="E139" s="677">
        <v>14.54</v>
      </c>
      <c r="F139" s="677">
        <f t="shared" si="32"/>
        <v>-1434.58</v>
      </c>
      <c r="G139" s="677">
        <f t="shared" si="33"/>
        <v>5505.78</v>
      </c>
      <c r="H139" s="679">
        <f t="shared" si="34"/>
        <v>-0.26055890355226691</v>
      </c>
      <c r="I139" s="677"/>
    </row>
    <row r="140" spans="1:9" x14ac:dyDescent="0.25">
      <c r="A140" s="675"/>
      <c r="B140" s="676">
        <v>43044</v>
      </c>
      <c r="C140" s="675">
        <v>480</v>
      </c>
      <c r="D140" s="677">
        <v>16.170000000000002</v>
      </c>
      <c r="E140" s="677">
        <v>11.4</v>
      </c>
      <c r="F140" s="677">
        <f t="shared" si="32"/>
        <v>-2289.6000000000008</v>
      </c>
      <c r="G140" s="677">
        <f t="shared" si="33"/>
        <v>7761.6</v>
      </c>
      <c r="H140" s="679">
        <f t="shared" si="34"/>
        <v>-0.29499072356215217</v>
      </c>
      <c r="I140" s="679"/>
    </row>
    <row r="141" spans="1:9" x14ac:dyDescent="0.25">
      <c r="A141" s="675">
        <v>80</v>
      </c>
      <c r="B141" s="676">
        <v>43045</v>
      </c>
      <c r="C141" s="675">
        <v>280</v>
      </c>
      <c r="D141" s="677">
        <v>19.092300000000002</v>
      </c>
      <c r="E141" s="677">
        <v>12.41</v>
      </c>
      <c r="F141" s="677">
        <f t="shared" si="32"/>
        <v>-1871.0440000000003</v>
      </c>
      <c r="G141" s="677">
        <f t="shared" si="33"/>
        <v>5345.8440000000001</v>
      </c>
      <c r="H141" s="679">
        <f t="shared" si="34"/>
        <v>-0.34999973811431839</v>
      </c>
      <c r="I141" s="680" t="s">
        <v>739</v>
      </c>
    </row>
    <row r="142" spans="1:9" x14ac:dyDescent="0.25">
      <c r="A142" s="675">
        <v>0</v>
      </c>
      <c r="B142" s="676">
        <v>43070</v>
      </c>
      <c r="C142" s="675">
        <v>200</v>
      </c>
      <c r="D142" s="677">
        <v>20.621300000000002</v>
      </c>
      <c r="E142" s="677">
        <v>15.26</v>
      </c>
      <c r="F142" s="677">
        <f t="shared" si="32"/>
        <v>-1072.2600000000004</v>
      </c>
      <c r="G142" s="677">
        <f t="shared" si="33"/>
        <v>4124.26</v>
      </c>
      <c r="H142" s="679">
        <f t="shared" si="34"/>
        <v>-0.25998845853559188</v>
      </c>
      <c r="I142" s="679"/>
    </row>
    <row r="143" spans="1:9" x14ac:dyDescent="0.25">
      <c r="A143" s="675">
        <v>200</v>
      </c>
      <c r="B143" s="676">
        <v>43077</v>
      </c>
      <c r="C143" s="675">
        <v>200</v>
      </c>
      <c r="D143" s="677">
        <v>20.62</v>
      </c>
      <c r="E143" s="677">
        <v>16.059999999999999</v>
      </c>
      <c r="F143" s="677">
        <f t="shared" si="32"/>
        <v>-912.00000000000045</v>
      </c>
      <c r="G143" s="677">
        <f t="shared" si="33"/>
        <v>4124</v>
      </c>
      <c r="H143" s="679">
        <f t="shared" si="34"/>
        <v>-0.22114451988360825</v>
      </c>
      <c r="I143" s="679"/>
    </row>
    <row r="144" spans="1:9" x14ac:dyDescent="0.25">
      <c r="A144" s="675">
        <v>200</v>
      </c>
      <c r="B144" s="676">
        <v>43082</v>
      </c>
      <c r="C144" s="675">
        <v>200</v>
      </c>
      <c r="D144" s="677">
        <v>20.52</v>
      </c>
      <c r="E144" s="677">
        <v>15.7</v>
      </c>
      <c r="F144" s="677">
        <f t="shared" si="32"/>
        <v>-964</v>
      </c>
      <c r="G144" s="677">
        <f t="shared" si="33"/>
        <v>4104</v>
      </c>
      <c r="H144" s="679">
        <f t="shared" si="34"/>
        <v>-0.23489278752436649</v>
      </c>
      <c r="I144" s="679" t="s">
        <v>184</v>
      </c>
    </row>
    <row r="145" spans="1:9" x14ac:dyDescent="0.25">
      <c r="A145" s="675">
        <v>200</v>
      </c>
      <c r="B145" s="676">
        <v>43083</v>
      </c>
      <c r="C145" s="675">
        <v>200</v>
      </c>
      <c r="D145" s="677">
        <v>20.520199999999999</v>
      </c>
      <c r="E145" s="677">
        <v>19.22</v>
      </c>
      <c r="F145" s="677">
        <f t="shared" si="32"/>
        <v>-260.04000000000008</v>
      </c>
      <c r="G145" s="677">
        <f t="shared" si="33"/>
        <v>4104.04</v>
      </c>
      <c r="H145" s="679">
        <f t="shared" si="34"/>
        <v>-6.3361955536495762E-2</v>
      </c>
      <c r="I145" s="679"/>
    </row>
    <row r="146" spans="1:9" x14ac:dyDescent="0.25">
      <c r="A146" s="675">
        <v>100</v>
      </c>
      <c r="B146" s="676">
        <v>43111</v>
      </c>
      <c r="C146" s="675">
        <v>100</v>
      </c>
      <c r="D146" s="677">
        <v>19.73</v>
      </c>
      <c r="E146" s="677">
        <v>21.74</v>
      </c>
      <c r="F146" s="677">
        <f t="shared" si="32"/>
        <v>200.9999999999998</v>
      </c>
      <c r="G146" s="677">
        <f t="shared" si="33"/>
        <v>1973</v>
      </c>
      <c r="H146" s="679">
        <f t="shared" si="34"/>
        <v>0.10187531677648241</v>
      </c>
      <c r="I146" s="679"/>
    </row>
    <row r="147" spans="1:9" x14ac:dyDescent="0.25">
      <c r="A147" s="675"/>
      <c r="B147" s="676">
        <v>43112</v>
      </c>
      <c r="C147" s="675">
        <v>0</v>
      </c>
      <c r="D147" s="677"/>
      <c r="E147" s="677">
        <v>22.07</v>
      </c>
      <c r="F147" s="677">
        <v>284.97000000000003</v>
      </c>
      <c r="G147" s="677"/>
      <c r="H147" s="679"/>
      <c r="I147" s="679"/>
    </row>
    <row r="148" spans="1:9" x14ac:dyDescent="0.25">
      <c r="A148" s="675"/>
      <c r="B148" s="676"/>
      <c r="C148" s="675"/>
      <c r="D148" s="677"/>
      <c r="E148" s="677"/>
      <c r="F148" s="677"/>
      <c r="G148" s="677"/>
      <c r="H148" s="679"/>
      <c r="I148" s="679"/>
    </row>
    <row r="149" spans="1:9" x14ac:dyDescent="0.25">
      <c r="A149" s="675"/>
      <c r="B149" s="676"/>
      <c r="C149" s="675"/>
      <c r="D149" s="677"/>
      <c r="E149" s="677"/>
      <c r="F149" s="677"/>
      <c r="G149" s="677"/>
      <c r="H149" s="679"/>
      <c r="I149" s="679"/>
    </row>
    <row r="150" spans="1:9" x14ac:dyDescent="0.25">
      <c r="A150" s="675"/>
      <c r="B150" s="676"/>
      <c r="C150" s="675"/>
      <c r="D150" s="677"/>
      <c r="E150" s="677"/>
      <c r="F150" s="677"/>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sheetData>
  <mergeCells count="1">
    <mergeCell ref="A13:A19"/>
  </mergeCells>
  <conditionalFormatting sqref="O17:O37">
    <cfRule type="colorScale" priority="159">
      <colorScale>
        <cfvo type="min"/>
        <cfvo type="percentile" val="50"/>
        <cfvo type="max"/>
        <color rgb="FFF8696B"/>
        <color rgb="FFFFEB84"/>
        <color rgb="FF63BE7B"/>
      </colorScale>
    </cfRule>
  </conditionalFormatting>
  <conditionalFormatting sqref="P17:P37">
    <cfRule type="colorScale" priority="158">
      <colorScale>
        <cfvo type="min"/>
        <cfvo type="percentile" val="50"/>
        <cfvo type="max"/>
        <color rgb="FFF8696B"/>
        <color rgb="FFFFEB84"/>
        <color rgb="FF63BE7B"/>
      </colorScale>
    </cfRule>
  </conditionalFormatting>
  <conditionalFormatting sqref="Q46:Q63">
    <cfRule type="colorScale" priority="157">
      <colorScale>
        <cfvo type="min"/>
        <cfvo type="percentile" val="50"/>
        <cfvo type="max"/>
        <color rgb="FFF8696B"/>
        <color rgb="FFFFEB84"/>
        <color rgb="FF63BE7B"/>
      </colorScale>
    </cfRule>
  </conditionalFormatting>
  <conditionalFormatting sqref="F44:F47 H55:H70 I60:K70 F55:F70 L70 H95:L95 H94:K94 J71:J76 J94:J95 J84:J88 F94:F95 H90:L91 H92:J92 F90:F92">
    <cfRule type="expression" dxfId="529" priority="153">
      <formula>F44&gt;0</formula>
    </cfRule>
    <cfRule type="expression" dxfId="528" priority="154">
      <formula>F44&lt;0</formula>
    </cfRule>
  </conditionalFormatting>
  <conditionalFormatting sqref="H44:H46">
    <cfRule type="expression" dxfId="527" priority="151">
      <formula>H44&gt;0</formula>
    </cfRule>
    <cfRule type="expression" dxfId="526" priority="152">
      <formula>H44&lt;0</formula>
    </cfRule>
  </conditionalFormatting>
  <conditionalFormatting sqref="H47">
    <cfRule type="expression" dxfId="525" priority="147">
      <formula>H47&gt;0</formula>
    </cfRule>
    <cfRule type="expression" dxfId="524" priority="148">
      <formula>H47&lt;0</formula>
    </cfRule>
  </conditionalFormatting>
  <conditionalFormatting sqref="H48:H52">
    <cfRule type="expression" dxfId="523" priority="145">
      <formula>H48&gt;0</formula>
    </cfRule>
    <cfRule type="expression" dxfId="522" priority="146">
      <formula>H48&lt;0</formula>
    </cfRule>
  </conditionalFormatting>
  <conditionalFormatting sqref="F48">
    <cfRule type="expression" dxfId="521" priority="139">
      <formula>F48&gt;0</formula>
    </cfRule>
    <cfRule type="expression" dxfId="520" priority="140">
      <formula>F48&lt;0</formula>
    </cfRule>
  </conditionalFormatting>
  <conditionalFormatting sqref="I42:I46">
    <cfRule type="expression" dxfId="519" priority="137">
      <formula>I42&gt;0</formula>
    </cfRule>
    <cfRule type="expression" dxfId="518" priority="138">
      <formula>I42&lt;0</formula>
    </cfRule>
  </conditionalFormatting>
  <conditionalFormatting sqref="I47:I50 I52 I55 K55 J38:J56 I57:K58 J59:K59">
    <cfRule type="expression" dxfId="517" priority="131">
      <formula>I38&gt;0</formula>
    </cfRule>
    <cfRule type="expression" dxfId="516" priority="132">
      <formula>I38&lt;0</formula>
    </cfRule>
  </conditionalFormatting>
  <conditionalFormatting sqref="I38:I41 K38:K41">
    <cfRule type="expression" dxfId="515" priority="129">
      <formula>I38&gt;0</formula>
    </cfRule>
    <cfRule type="expression" dxfId="514" priority="130">
      <formula>I38&lt;0</formula>
    </cfRule>
  </conditionalFormatting>
  <conditionalFormatting sqref="F49:F52">
    <cfRule type="expression" dxfId="513" priority="127">
      <formula>F49&gt;0</formula>
    </cfRule>
    <cfRule type="expression" dxfId="512" priority="128">
      <formula>F49&lt;0</formula>
    </cfRule>
  </conditionalFormatting>
  <conditionalFormatting sqref="Q8">
    <cfRule type="expression" dxfId="511" priority="123">
      <formula>Q8&gt;0</formula>
    </cfRule>
    <cfRule type="expression" dxfId="510" priority="124">
      <formula>Q8&lt;0</formula>
    </cfRule>
  </conditionalFormatting>
  <conditionalFormatting sqref="Q7">
    <cfRule type="expression" dxfId="509" priority="125">
      <formula>Q7&gt;0</formula>
    </cfRule>
    <cfRule type="expression" dxfId="508" priority="126">
      <formula>Q7&lt;0</formula>
    </cfRule>
  </conditionalFormatting>
  <conditionalFormatting sqref="F122">
    <cfRule type="expression" dxfId="507" priority="111">
      <formula>F122&gt;0</formula>
    </cfRule>
    <cfRule type="expression" dxfId="506" priority="112">
      <formula>F122&lt;0</formula>
    </cfRule>
  </conditionalFormatting>
  <conditionalFormatting sqref="H122">
    <cfRule type="expression" dxfId="505" priority="109">
      <formula>H122&gt;0</formula>
    </cfRule>
    <cfRule type="expression" dxfId="504" priority="110">
      <formula>H122&lt;0</formula>
    </cfRule>
  </conditionalFormatting>
  <conditionalFormatting sqref="I122">
    <cfRule type="expression" dxfId="503" priority="97">
      <formula>I122&gt;0</formula>
    </cfRule>
    <cfRule type="expression" dxfId="502" priority="98">
      <formula>I122&lt;0</formula>
    </cfRule>
  </conditionalFormatting>
  <conditionalFormatting sqref="F42:F43">
    <cfRule type="expression" dxfId="501" priority="93">
      <formula>F42&gt;0</formula>
    </cfRule>
    <cfRule type="expression" dxfId="500" priority="94">
      <formula>F42&lt;0</formula>
    </cfRule>
  </conditionalFormatting>
  <conditionalFormatting sqref="H42:H43">
    <cfRule type="expression" dxfId="499" priority="91">
      <formula>H42&gt;0</formula>
    </cfRule>
    <cfRule type="expression" dxfId="498" priority="92">
      <formula>H42&lt;0</formula>
    </cfRule>
  </conditionalFormatting>
  <conditionalFormatting sqref="F128:F132">
    <cfRule type="expression" dxfId="497" priority="89">
      <formula>F128&gt;0</formula>
    </cfRule>
    <cfRule type="expression" dxfId="496" priority="90">
      <formula>F128&lt;0</formula>
    </cfRule>
  </conditionalFormatting>
  <conditionalFormatting sqref="H128:H130">
    <cfRule type="expression" dxfId="495" priority="87">
      <formula>H128&gt;0</formula>
    </cfRule>
    <cfRule type="expression" dxfId="494" priority="88">
      <formula>H128&lt;0</formula>
    </cfRule>
  </conditionalFormatting>
  <conditionalFormatting sqref="H131:H132">
    <cfRule type="expression" dxfId="493" priority="85">
      <formula>H131&gt;0</formula>
    </cfRule>
    <cfRule type="expression" dxfId="492" priority="86">
      <formula>H131&lt;0</formula>
    </cfRule>
  </conditionalFormatting>
  <conditionalFormatting sqref="H133:H158">
    <cfRule type="expression" dxfId="491" priority="83">
      <formula>H133&gt;0</formula>
    </cfRule>
    <cfRule type="expression" dxfId="490" priority="84">
      <formula>H133&lt;0</formula>
    </cfRule>
  </conditionalFormatting>
  <conditionalFormatting sqref="F123:F126">
    <cfRule type="expression" dxfId="489" priority="81">
      <formula>F123&gt;0</formula>
    </cfRule>
    <cfRule type="expression" dxfId="488" priority="82">
      <formula>F123&lt;0</formula>
    </cfRule>
  </conditionalFormatting>
  <conditionalFormatting sqref="H123:H126">
    <cfRule type="expression" dxfId="487" priority="79">
      <formula>H123&gt;0</formula>
    </cfRule>
    <cfRule type="expression" dxfId="486" priority="80">
      <formula>H123&lt;0</formula>
    </cfRule>
  </conditionalFormatting>
  <conditionalFormatting sqref="F133">
    <cfRule type="expression" dxfId="485" priority="77">
      <formula>F133&gt;0</formula>
    </cfRule>
    <cfRule type="expression" dxfId="484" priority="78">
      <formula>F133&lt;0</formula>
    </cfRule>
  </conditionalFormatting>
  <conditionalFormatting sqref="I127:I129">
    <cfRule type="expression" dxfId="483" priority="75">
      <formula>I127&gt;0</formula>
    </cfRule>
    <cfRule type="expression" dxfId="482" priority="76">
      <formula>I127&lt;0</formula>
    </cfRule>
  </conditionalFormatting>
  <conditionalFormatting sqref="I130">
    <cfRule type="expression" dxfId="481" priority="73">
      <formula>I130&gt;0</formula>
    </cfRule>
    <cfRule type="expression" dxfId="480" priority="74">
      <formula>I130&lt;0</formula>
    </cfRule>
  </conditionalFormatting>
  <conditionalFormatting sqref="I131">
    <cfRule type="expression" dxfId="479" priority="71">
      <formula>I131&gt;0</formula>
    </cfRule>
    <cfRule type="expression" dxfId="478" priority="72">
      <formula>I131&lt;0</formula>
    </cfRule>
  </conditionalFormatting>
  <conditionalFormatting sqref="I132:I135 I137 I140 I142:I158">
    <cfRule type="expression" dxfId="477" priority="69">
      <formula>I132&gt;0</formula>
    </cfRule>
    <cfRule type="expression" dxfId="476" priority="70">
      <formula>I132&lt;0</formula>
    </cfRule>
  </conditionalFormatting>
  <conditionalFormatting sqref="I123:I126">
    <cfRule type="expression" dxfId="475" priority="67">
      <formula>I123&gt;0</formula>
    </cfRule>
    <cfRule type="expression" dxfId="474" priority="68">
      <formula>I123&lt;0</formula>
    </cfRule>
  </conditionalFormatting>
  <conditionalFormatting sqref="F134:F158">
    <cfRule type="expression" dxfId="473" priority="65">
      <formula>F134&gt;0</formula>
    </cfRule>
    <cfRule type="expression" dxfId="472" priority="66">
      <formula>F134&lt;0</formula>
    </cfRule>
  </conditionalFormatting>
  <conditionalFormatting sqref="F127">
    <cfRule type="expression" dxfId="471" priority="63">
      <formula>F127&gt;0</formula>
    </cfRule>
    <cfRule type="expression" dxfId="470" priority="64">
      <formula>F127&lt;0</formula>
    </cfRule>
  </conditionalFormatting>
  <conditionalFormatting sqref="H127">
    <cfRule type="expression" dxfId="469" priority="61">
      <formula>H127&gt;0</formula>
    </cfRule>
    <cfRule type="expression" dxfId="468" priority="62">
      <formula>H127&lt;0</formula>
    </cfRule>
  </conditionalFormatting>
  <conditionalFormatting sqref="F38:F41">
    <cfRule type="expression" dxfId="467" priority="59">
      <formula>F38&gt;0</formula>
    </cfRule>
    <cfRule type="expression" dxfId="466" priority="60">
      <formula>F38&lt;0</formula>
    </cfRule>
  </conditionalFormatting>
  <conditionalFormatting sqref="H38:H41">
    <cfRule type="expression" dxfId="465" priority="57">
      <formula>H38&gt;0</formula>
    </cfRule>
    <cfRule type="expression" dxfId="464" priority="58">
      <formula>H38&lt;0</formula>
    </cfRule>
  </conditionalFormatting>
  <conditionalFormatting sqref="K42:K44 K47:K54">
    <cfRule type="expression" dxfId="463" priority="55">
      <formula>K42&gt;0</formula>
    </cfRule>
    <cfRule type="expression" dxfId="462" priority="56">
      <formula>K42&lt;0</formula>
    </cfRule>
  </conditionalFormatting>
  <conditionalFormatting sqref="H54">
    <cfRule type="expression" dxfId="461" priority="53">
      <formula>H54&gt;0</formula>
    </cfRule>
    <cfRule type="expression" dxfId="460" priority="54">
      <formula>H54&lt;0</formula>
    </cfRule>
  </conditionalFormatting>
  <conditionalFormatting sqref="F54">
    <cfRule type="expression" dxfId="459" priority="51">
      <formula>F54&gt;0</formula>
    </cfRule>
    <cfRule type="expression" dxfId="458" priority="52">
      <formula>F54&lt;0</formula>
    </cfRule>
  </conditionalFormatting>
  <conditionalFormatting sqref="H53">
    <cfRule type="expression" dxfId="457" priority="47">
      <formula>H53&gt;0</formula>
    </cfRule>
    <cfRule type="expression" dxfId="456" priority="48">
      <formula>H53&lt;0</formula>
    </cfRule>
  </conditionalFormatting>
  <conditionalFormatting sqref="F53">
    <cfRule type="expression" dxfId="455" priority="45">
      <formula>F53&gt;0</formula>
    </cfRule>
    <cfRule type="expression" dxfId="454" priority="46">
      <formula>F53&lt;0</formula>
    </cfRule>
  </conditionalFormatting>
  <conditionalFormatting sqref="L55 L68">
    <cfRule type="expression" dxfId="453" priority="41">
      <formula>L55&gt;0</formula>
    </cfRule>
    <cfRule type="expression" dxfId="452" priority="42">
      <formula>L55&lt;0</formula>
    </cfRule>
  </conditionalFormatting>
  <conditionalFormatting sqref="L38:L41">
    <cfRule type="expression" dxfId="451" priority="39">
      <formula>L38&gt;0</formula>
    </cfRule>
    <cfRule type="expression" dxfId="450" priority="40">
      <formula>L38&lt;0</formula>
    </cfRule>
  </conditionalFormatting>
  <conditionalFormatting sqref="L42:L44 L47:L54">
    <cfRule type="expression" dxfId="449" priority="37">
      <formula>L42&gt;0</formula>
    </cfRule>
    <cfRule type="expression" dxfId="448" priority="38">
      <formula>L42&lt;0</formula>
    </cfRule>
  </conditionalFormatting>
  <conditionalFormatting sqref="F71:F72 H71:I72 K71:K72">
    <cfRule type="expression" dxfId="447" priority="35">
      <formula>F71&gt;0</formula>
    </cfRule>
    <cfRule type="expression" dxfId="446" priority="36">
      <formula>F71&lt;0</formula>
    </cfRule>
  </conditionalFormatting>
  <conditionalFormatting sqref="K73:K74 F73:F75 H73:I75">
    <cfRule type="expression" dxfId="445" priority="31">
      <formula>F73&gt;0</formula>
    </cfRule>
    <cfRule type="expression" dxfId="444" priority="32">
      <formula>F73&lt;0</formula>
    </cfRule>
  </conditionalFormatting>
  <conditionalFormatting sqref="H76:I76 F76 K75 K76:L76">
    <cfRule type="expression" dxfId="443" priority="25">
      <formula>F75&gt;0</formula>
    </cfRule>
    <cfRule type="expression" dxfId="442" priority="26">
      <formula>F75&lt;0</formula>
    </cfRule>
  </conditionalFormatting>
  <conditionalFormatting sqref="H81:K81 H82:L82 F81:F83 H83:J83">
    <cfRule type="expression" dxfId="441" priority="23">
      <formula>F81&gt;0</formula>
    </cfRule>
    <cfRule type="expression" dxfId="440" priority="24">
      <formula>F81&lt;0</formula>
    </cfRule>
  </conditionalFormatting>
  <conditionalFormatting sqref="H80:K80 K79 F80 J81:J83">
    <cfRule type="expression" dxfId="439" priority="21">
      <formula>F79&gt;0</formula>
    </cfRule>
    <cfRule type="expression" dxfId="438" priority="22">
      <formula>F79&lt;0</formula>
    </cfRule>
  </conditionalFormatting>
  <conditionalFormatting sqref="H78:L78 H77:I77 K77 H79:J79 F77:F79 J80:J83">
    <cfRule type="expression" dxfId="437" priority="19">
      <formula>F77&gt;0</formula>
    </cfRule>
    <cfRule type="expression" dxfId="436" priority="20">
      <formula>F77&lt;0</formula>
    </cfRule>
  </conditionalFormatting>
  <conditionalFormatting sqref="J77:J83">
    <cfRule type="expression" dxfId="435" priority="17">
      <formula>J77&gt;0</formula>
    </cfRule>
    <cfRule type="expression" dxfId="434" priority="18">
      <formula>J77&lt;0</formula>
    </cfRule>
  </conditionalFormatting>
  <conditionalFormatting sqref="H84:I84 K83 F84 K84:L84">
    <cfRule type="expression" dxfId="433" priority="15">
      <formula>F83&gt;0</formula>
    </cfRule>
    <cfRule type="expression" dxfId="432" priority="16">
      <formula>F83&lt;0</formula>
    </cfRule>
  </conditionalFormatting>
  <conditionalFormatting sqref="H85:K85 H86:L86 K87:L87 H87:J88 F85:F88">
    <cfRule type="expression" dxfId="431" priority="5">
      <formula>F85&gt;0</formula>
    </cfRule>
    <cfRule type="expression" dxfId="430" priority="6">
      <formula>F85&lt;0</formula>
    </cfRule>
  </conditionalFormatting>
  <conditionalFormatting sqref="H89:L89 K88 F89">
    <cfRule type="expression" dxfId="429" priority="3">
      <formula>F88&gt;0</formula>
    </cfRule>
    <cfRule type="expression" dxfId="428" priority="4">
      <formula>F88&lt;0</formula>
    </cfRule>
  </conditionalFormatting>
  <conditionalFormatting sqref="H93:L93 K92 F93">
    <cfRule type="expression" dxfId="427" priority="1">
      <formula>F92&gt;0</formula>
    </cfRule>
    <cfRule type="expression" dxfId="426" priority="2">
      <formula>F92&lt;0</formula>
    </cfRule>
  </conditionalFormatting>
  <hyperlinks>
    <hyperlink ref="A3" location="ACTIVE!A1" display="Back"/>
    <hyperlink ref="A10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425" priority="15">
      <formula>F25&gt;0</formula>
    </cfRule>
    <cfRule type="expression" dxfId="424" priority="16">
      <formula>F25&lt;0</formula>
    </cfRule>
  </conditionalFormatting>
  <conditionalFormatting sqref="F32:F70">
    <cfRule type="expression" dxfId="423" priority="11">
      <formula>F32&gt;0</formula>
    </cfRule>
    <cfRule type="expression" dxfId="422" priority="12">
      <formula>F32&lt;0</formula>
    </cfRule>
  </conditionalFormatting>
  <conditionalFormatting sqref="F32:F70">
    <cfRule type="expression" dxfId="421" priority="13">
      <formula>F32&gt;0</formula>
    </cfRule>
    <cfRule type="expression" dxfId="420" priority="14">
      <formula>F32&lt;0</formula>
    </cfRule>
  </conditionalFormatting>
  <conditionalFormatting sqref="H25 H30:H70">
    <cfRule type="expression" dxfId="419" priority="9">
      <formula>H25&gt;0</formula>
    </cfRule>
    <cfRule type="expression" dxfId="418" priority="10">
      <formula>H25&lt;0</formula>
    </cfRule>
  </conditionalFormatting>
  <conditionalFormatting sqref="F26:F29">
    <cfRule type="expression" dxfId="417" priority="7">
      <formula>F26&gt;0</formula>
    </cfRule>
    <cfRule type="expression" dxfId="416" priority="8">
      <formula>F26&lt;0</formula>
    </cfRule>
  </conditionalFormatting>
  <conditionalFormatting sqref="H26:H29">
    <cfRule type="expression" dxfId="415" priority="5">
      <formula>H26&gt;0</formula>
    </cfRule>
    <cfRule type="expression" dxfId="414" priority="6">
      <formula>H26&lt;0</formula>
    </cfRule>
  </conditionalFormatting>
  <conditionalFormatting sqref="Q7">
    <cfRule type="expression" dxfId="413" priority="3">
      <formula>Q7&gt;0</formula>
    </cfRule>
    <cfRule type="expression" dxfId="412" priority="4">
      <formula>Q7&lt;0</formula>
    </cfRule>
  </conditionalFormatting>
  <conditionalFormatting sqref="Q8">
    <cfRule type="expression" dxfId="411" priority="1">
      <formula>Q8&gt;0</formula>
    </cfRule>
    <cfRule type="expression" dxfId="41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409" priority="25">
      <formula>F34&gt;0</formula>
    </cfRule>
    <cfRule type="expression" dxfId="408" priority="26">
      <formula>F34&lt;0</formula>
    </cfRule>
  </conditionalFormatting>
  <conditionalFormatting sqref="H124:H131">
    <cfRule type="expression" dxfId="407" priority="23">
      <formula>H124&gt;0</formula>
    </cfRule>
    <cfRule type="expression" dxfId="406" priority="24">
      <formula>H124&lt;0</formula>
    </cfRule>
  </conditionalFormatting>
  <conditionalFormatting sqref="H132">
    <cfRule type="expression" dxfId="405" priority="21">
      <formula>H132&gt;0</formula>
    </cfRule>
    <cfRule type="expression" dxfId="404" priority="22">
      <formula>H132&lt;0</formula>
    </cfRule>
  </conditionalFormatting>
  <conditionalFormatting sqref="Q8">
    <cfRule type="expression" dxfId="403" priority="11">
      <formula>Q8&gt;0</formula>
    </cfRule>
    <cfRule type="expression" dxfId="402" priority="12">
      <formula>Q8&lt;0</formula>
    </cfRule>
  </conditionalFormatting>
  <conditionalFormatting sqref="Q7">
    <cfRule type="expression" dxfId="401" priority="13">
      <formula>Q7&gt;0</formula>
    </cfRule>
    <cfRule type="expression" dxfId="400" priority="14">
      <formula>Q7&lt;0</formula>
    </cfRule>
  </conditionalFormatting>
  <conditionalFormatting sqref="F36:F39">
    <cfRule type="expression" dxfId="399" priority="9">
      <formula>F36&gt;0</formula>
    </cfRule>
    <cfRule type="expression" dxfId="398" priority="10">
      <formula>F36&lt;0</formula>
    </cfRule>
  </conditionalFormatting>
  <conditionalFormatting sqref="H36:H39">
    <cfRule type="expression" dxfId="397" priority="7">
      <formula>H36&gt;0</formula>
    </cfRule>
    <cfRule type="expression" dxfId="396" priority="8">
      <formula>H36&lt;0</formula>
    </cfRule>
  </conditionalFormatting>
  <conditionalFormatting sqref="K65:K99">
    <cfRule type="expression" dxfId="395" priority="5">
      <formula>K65&gt;0</formula>
    </cfRule>
    <cfRule type="expression" dxfId="394" priority="6">
      <formula>K65&lt;0</formula>
    </cfRule>
  </conditionalFormatting>
  <conditionalFormatting sqref="K72">
    <cfRule type="expression" dxfId="393" priority="3">
      <formula>K72&gt;0</formula>
    </cfRule>
    <cfRule type="expression" dxfId="392" priority="4">
      <formula>K72&lt;0</formula>
    </cfRule>
  </conditionalFormatting>
  <conditionalFormatting sqref="M69">
    <cfRule type="expression" dxfId="391" priority="1">
      <formula>M69&gt;0</formula>
    </cfRule>
    <cfRule type="expression" dxfId="39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1408</v>
      </c>
      <c r="B2" s="399">
        <v>43692</v>
      </c>
      <c r="C2" s="4">
        <v>100</v>
      </c>
      <c r="D2" s="3">
        <v>31.2</v>
      </c>
      <c r="E2" s="3">
        <v>0</v>
      </c>
      <c r="F2" s="3">
        <f>C2*D2+E2</f>
        <v>3120</v>
      </c>
      <c r="G2" s="70"/>
      <c r="H2" s="159"/>
      <c r="I2" s="3"/>
      <c r="J2" s="3"/>
      <c r="K2" s="3"/>
      <c r="L2" s="70"/>
      <c r="M2" s="3"/>
      <c r="O2" s="11" t="s">
        <v>57</v>
      </c>
      <c r="Q2">
        <f>C18-H18</f>
        <v>100</v>
      </c>
      <c r="T2" s="1"/>
    </row>
    <row r="3" spans="1:21" x14ac:dyDescent="0.25">
      <c r="A3" s="22" t="s">
        <v>71</v>
      </c>
      <c r="B3" s="115"/>
      <c r="C3" s="4"/>
      <c r="D3" s="3"/>
      <c r="E3" s="3"/>
      <c r="F3" s="3"/>
      <c r="G3" s="70"/>
      <c r="H3" s="159"/>
      <c r="I3" s="3"/>
      <c r="J3" s="3"/>
      <c r="K3" s="3"/>
      <c r="L3" s="4"/>
      <c r="M3" s="4"/>
      <c r="O3" s="11" t="s">
        <v>58</v>
      </c>
      <c r="Q3" s="176">
        <f>IF(Q2=0, Q4, (F18-K18-M18)/Q2)</f>
        <v>31.2</v>
      </c>
      <c r="T3" s="1"/>
    </row>
    <row r="4" spans="1:21" x14ac:dyDescent="0.25">
      <c r="B4" s="115"/>
      <c r="C4" s="4"/>
      <c r="D4" s="3"/>
      <c r="E4" s="3"/>
      <c r="F4" s="3"/>
      <c r="G4" s="70"/>
      <c r="H4" s="159"/>
      <c r="I4" s="3"/>
      <c r="J4" s="3"/>
      <c r="K4" s="3"/>
      <c r="L4" s="4"/>
      <c r="M4" s="4"/>
      <c r="O4" s="11" t="s">
        <v>66</v>
      </c>
      <c r="Q4" s="53">
        <v>30.535</v>
      </c>
      <c r="R4" s="420">
        <v>-5.4000000000000003E-3</v>
      </c>
      <c r="T4" s="688"/>
      <c r="U4" s="30"/>
    </row>
    <row r="5" spans="1:21" x14ac:dyDescent="0.25">
      <c r="B5" s="70"/>
      <c r="C5" s="4"/>
      <c r="D5" s="3"/>
      <c r="E5" s="3"/>
      <c r="F5" s="3"/>
      <c r="G5" s="70"/>
      <c r="H5" s="159"/>
      <c r="I5" s="3"/>
      <c r="J5" s="3"/>
      <c r="K5" s="3"/>
      <c r="L5" s="4"/>
      <c r="M5" s="4"/>
      <c r="O5" s="11" t="s">
        <v>67</v>
      </c>
      <c r="Q5" s="3">
        <f>Q4*Q2</f>
        <v>3053.5</v>
      </c>
    </row>
    <row r="6" spans="1:21" x14ac:dyDescent="0.25">
      <c r="B6" s="70"/>
      <c r="C6" s="4"/>
      <c r="D6" s="3"/>
      <c r="E6" s="3"/>
      <c r="F6" s="3"/>
      <c r="G6" s="70"/>
      <c r="H6" s="159"/>
      <c r="I6" s="3"/>
      <c r="J6" s="3"/>
      <c r="K6" s="3"/>
      <c r="L6" s="4"/>
      <c r="M6" s="4"/>
      <c r="O6" s="11" t="s">
        <v>64</v>
      </c>
      <c r="Q6" s="2">
        <f>Q3*Q2</f>
        <v>3120</v>
      </c>
    </row>
    <row r="7" spans="1:21" x14ac:dyDescent="0.25">
      <c r="B7" s="70"/>
      <c r="C7" s="4"/>
      <c r="D7" s="3"/>
      <c r="E7" s="3"/>
      <c r="F7" s="3"/>
      <c r="G7" s="70"/>
      <c r="H7" s="159"/>
      <c r="I7" s="3"/>
      <c r="J7" s="3"/>
      <c r="K7" s="3"/>
      <c r="L7" s="4"/>
      <c r="M7" s="4"/>
      <c r="O7" s="11" t="s">
        <v>177</v>
      </c>
      <c r="Q7" s="2">
        <f>Q10+Q8</f>
        <v>-66.5</v>
      </c>
      <c r="R7" s="29">
        <v>43724</v>
      </c>
      <c r="T7" s="1"/>
    </row>
    <row r="8" spans="1:21" x14ac:dyDescent="0.25">
      <c r="B8" s="70"/>
      <c r="C8" s="4"/>
      <c r="D8" s="3"/>
      <c r="E8" s="3"/>
      <c r="F8" s="3"/>
      <c r="G8" s="70"/>
      <c r="H8" s="159"/>
      <c r="I8" s="3"/>
      <c r="J8" s="3"/>
      <c r="K8" s="3"/>
      <c r="L8" s="4"/>
      <c r="M8" s="4"/>
      <c r="O8" s="11" t="s">
        <v>179</v>
      </c>
      <c r="P8" s="33"/>
      <c r="Q8" s="2">
        <f>K18+M18-F18+Q2*Q4</f>
        <v>-66.5</v>
      </c>
    </row>
    <row r="9" spans="1:21" x14ac:dyDescent="0.25">
      <c r="B9" s="4"/>
      <c r="C9" s="4"/>
      <c r="D9" s="3"/>
      <c r="E9" s="3"/>
      <c r="F9" s="3"/>
      <c r="G9" s="4"/>
      <c r="H9" s="159"/>
      <c r="I9" s="3"/>
      <c r="J9" s="3"/>
      <c r="K9" s="3"/>
      <c r="L9" s="4"/>
      <c r="M9" s="4"/>
      <c r="O9" s="11" t="s">
        <v>204</v>
      </c>
      <c r="Q9" s="132">
        <f>IF(Q2=0, 0, Q8/Q6)</f>
        <v>-2.1314102564102565E-2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2.8819387588013754E-2</v>
      </c>
      <c r="R11">
        <f>0.88/4</f>
        <v>0.22</v>
      </c>
    </row>
    <row r="12" spans="1:21" x14ac:dyDescent="0.25">
      <c r="H12" s="68"/>
      <c r="O12" s="11" t="s">
        <v>921</v>
      </c>
      <c r="Q12" s="1" t="s">
        <v>1405</v>
      </c>
    </row>
    <row r="13" spans="1:21" x14ac:dyDescent="0.25">
      <c r="H13" s="68"/>
      <c r="O13" s="11" t="s">
        <v>947</v>
      </c>
      <c r="Q13" s="2">
        <f>Q4/4.4</f>
        <v>6.939772727272727</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33.588500000000003</v>
      </c>
    </row>
    <row r="18" spans="1:16" x14ac:dyDescent="0.25">
      <c r="A18" s="31" t="s">
        <v>81</v>
      </c>
      <c r="B18" s="14"/>
      <c r="C18" s="14">
        <f>SUM(C2:C9)</f>
        <v>100</v>
      </c>
      <c r="D18" s="18"/>
      <c r="E18" s="18"/>
      <c r="F18" s="18">
        <f>SUM(F2:F9)</f>
        <v>3120</v>
      </c>
      <c r="G18" s="14"/>
      <c r="H18" s="69">
        <f>SUM(H2:H8)</f>
        <v>0</v>
      </c>
      <c r="I18" s="18"/>
      <c r="J18" s="18"/>
      <c r="K18" s="18">
        <f>SUM(K2:K8)</f>
        <v>0</v>
      </c>
      <c r="L18" s="14"/>
      <c r="M18" s="18">
        <f>SUM(M2:M10)</f>
        <v>0</v>
      </c>
      <c r="O18" s="79">
        <v>1.0900000000000001</v>
      </c>
      <c r="P18" s="79">
        <f t="shared" ref="P18:P37" si="0">O18*$Q$4</f>
        <v>33.283149999999999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32.977800000000002</v>
      </c>
    </row>
    <row r="20" spans="1:16" x14ac:dyDescent="0.25">
      <c r="O20" s="79">
        <v>1.07</v>
      </c>
      <c r="P20" s="79">
        <f t="shared" si="0"/>
        <v>32.672450000000005</v>
      </c>
    </row>
    <row r="21" spans="1:16" x14ac:dyDescent="0.25">
      <c r="O21" s="79">
        <v>1.06</v>
      </c>
      <c r="P21" s="79">
        <f t="shared" si="0"/>
        <v>32.367100000000001</v>
      </c>
    </row>
    <row r="22" spans="1:16" x14ac:dyDescent="0.25">
      <c r="O22" s="79">
        <v>1.05</v>
      </c>
      <c r="P22" s="79">
        <f t="shared" si="0"/>
        <v>32.061750000000004</v>
      </c>
    </row>
    <row r="23" spans="1:16" x14ac:dyDescent="0.25">
      <c r="O23" s="79">
        <v>1.04</v>
      </c>
      <c r="P23" s="79">
        <f t="shared" si="0"/>
        <v>31.756400000000003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31.451050000000002</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31.145700000000001</v>
      </c>
    </row>
    <row r="26" spans="1:16" x14ac:dyDescent="0.25">
      <c r="B26" s="162"/>
      <c r="C26" s="10"/>
      <c r="D26" s="39"/>
      <c r="E26" s="39"/>
      <c r="F26" s="39"/>
      <c r="G26" s="39"/>
      <c r="H26" s="177"/>
      <c r="I26" s="39"/>
      <c r="J26" s="39"/>
      <c r="K26" s="39"/>
      <c r="L26" s="39"/>
      <c r="O26" s="79">
        <v>1.01</v>
      </c>
      <c r="P26" s="79">
        <f t="shared" si="0"/>
        <v>30.840350000000001</v>
      </c>
    </row>
    <row r="27" spans="1:16" x14ac:dyDescent="0.25">
      <c r="B27" s="162"/>
      <c r="C27" s="10"/>
      <c r="D27" s="39"/>
      <c r="E27" s="39"/>
      <c r="F27" s="39"/>
      <c r="G27" s="39"/>
      <c r="H27" s="177"/>
      <c r="I27" s="39"/>
      <c r="J27" s="39"/>
      <c r="K27" s="39"/>
      <c r="L27" s="39"/>
      <c r="O27" s="79">
        <v>1</v>
      </c>
      <c r="P27" s="79">
        <f t="shared" si="0"/>
        <v>30.535</v>
      </c>
    </row>
    <row r="28" spans="1:16" x14ac:dyDescent="0.25">
      <c r="B28" s="162"/>
      <c r="C28" s="10"/>
      <c r="D28" s="39"/>
      <c r="E28" s="39"/>
      <c r="F28" s="39"/>
      <c r="G28" s="39"/>
      <c r="H28" s="177"/>
      <c r="I28" s="39"/>
      <c r="J28" s="39"/>
      <c r="K28" s="39"/>
      <c r="L28" s="39"/>
      <c r="O28" s="79">
        <v>0.99</v>
      </c>
      <c r="P28" s="79">
        <f t="shared" si="0"/>
        <v>30.229649999999999</v>
      </c>
    </row>
    <row r="29" spans="1:16" x14ac:dyDescent="0.25">
      <c r="B29" s="162"/>
      <c r="C29" s="10"/>
      <c r="D29" s="39"/>
      <c r="E29" s="39"/>
      <c r="F29" s="39"/>
      <c r="G29" s="39"/>
      <c r="H29" s="177"/>
      <c r="I29" s="39"/>
      <c r="J29" s="39"/>
      <c r="K29" s="39"/>
      <c r="L29" s="39"/>
      <c r="O29" s="79">
        <v>0.98</v>
      </c>
      <c r="P29" s="79">
        <f t="shared" si="0"/>
        <v>29.924299999999999</v>
      </c>
    </row>
    <row r="30" spans="1:16" x14ac:dyDescent="0.25">
      <c r="B30" s="162"/>
      <c r="C30" s="10"/>
      <c r="D30" s="39"/>
      <c r="E30" s="39"/>
      <c r="F30" s="39"/>
      <c r="G30" s="39"/>
      <c r="H30" s="177"/>
      <c r="I30" s="39"/>
      <c r="J30" s="39"/>
      <c r="K30" s="39"/>
      <c r="L30" s="39"/>
      <c r="O30" s="79">
        <v>0.97</v>
      </c>
      <c r="P30" s="79">
        <f t="shared" si="0"/>
        <v>29.618949999999998</v>
      </c>
    </row>
    <row r="31" spans="1:16" x14ac:dyDescent="0.25">
      <c r="B31" s="162"/>
      <c r="C31" s="10"/>
      <c r="D31" s="39"/>
      <c r="E31" s="39"/>
      <c r="F31" s="39"/>
      <c r="G31" s="39"/>
      <c r="H31" s="177"/>
      <c r="I31" s="39"/>
      <c r="J31" s="39"/>
      <c r="K31" s="39"/>
      <c r="L31" s="39"/>
      <c r="O31" s="79">
        <v>0.96</v>
      </c>
      <c r="P31" s="79">
        <f t="shared" si="0"/>
        <v>29.313599999999997</v>
      </c>
    </row>
    <row r="32" spans="1:16" x14ac:dyDescent="0.25">
      <c r="B32" s="162"/>
      <c r="C32" s="10"/>
      <c r="D32" s="39"/>
      <c r="E32" s="39"/>
      <c r="F32" s="39"/>
      <c r="G32" s="39"/>
      <c r="H32" s="177"/>
      <c r="I32" s="39"/>
      <c r="J32" s="39"/>
      <c r="K32" s="39"/>
      <c r="L32" s="39"/>
      <c r="O32" s="79">
        <v>0.95</v>
      </c>
      <c r="P32" s="79">
        <f t="shared" si="0"/>
        <v>29.00825</v>
      </c>
    </row>
    <row r="33" spans="2:17" x14ac:dyDescent="0.25">
      <c r="B33" s="162"/>
      <c r="C33" s="10"/>
      <c r="D33" s="39"/>
      <c r="E33" s="39"/>
      <c r="F33" s="39"/>
      <c r="G33" s="39"/>
      <c r="H33" s="177"/>
      <c r="I33" s="39"/>
      <c r="J33" s="39"/>
      <c r="K33" s="39"/>
      <c r="L33" s="39"/>
      <c r="O33" s="79">
        <v>0.94</v>
      </c>
      <c r="P33" s="79">
        <f t="shared" si="0"/>
        <v>28.7029</v>
      </c>
    </row>
    <row r="34" spans="2:17" x14ac:dyDescent="0.25">
      <c r="B34" s="162"/>
      <c r="C34" s="10"/>
      <c r="D34" s="39"/>
      <c r="E34" s="39"/>
      <c r="F34" s="39"/>
      <c r="G34" s="39"/>
      <c r="H34" s="177"/>
      <c r="I34" s="39"/>
      <c r="J34" s="39"/>
      <c r="K34" s="39"/>
      <c r="L34" s="39"/>
      <c r="O34" s="79">
        <v>0.93</v>
      </c>
      <c r="P34" s="79">
        <f t="shared" si="0"/>
        <v>28.397550000000003</v>
      </c>
    </row>
    <row r="35" spans="2:17" x14ac:dyDescent="0.25">
      <c r="B35" s="162"/>
      <c r="C35" s="10"/>
      <c r="D35" s="39"/>
      <c r="E35" s="39"/>
      <c r="F35" s="39"/>
      <c r="G35" s="39"/>
      <c r="H35" s="177"/>
      <c r="I35" s="39"/>
      <c r="J35" s="39"/>
      <c r="K35" s="39"/>
      <c r="L35" s="39"/>
      <c r="O35" s="79">
        <v>0.92</v>
      </c>
      <c r="P35" s="79">
        <f t="shared" si="0"/>
        <v>28.092200000000002</v>
      </c>
    </row>
    <row r="36" spans="2:17" x14ac:dyDescent="0.25">
      <c r="B36" s="162"/>
      <c r="C36" s="10"/>
      <c r="D36" s="39"/>
      <c r="E36" s="39"/>
      <c r="F36" s="39"/>
      <c r="G36" s="39"/>
      <c r="H36" s="177"/>
      <c r="I36" s="39"/>
      <c r="J36" s="39"/>
      <c r="K36" s="39"/>
      <c r="L36" s="39"/>
      <c r="O36" s="79">
        <v>0.91</v>
      </c>
      <c r="P36" s="79">
        <f t="shared" si="0"/>
        <v>27.786850000000001</v>
      </c>
    </row>
    <row r="37" spans="2:17" x14ac:dyDescent="0.25">
      <c r="B37" s="162"/>
      <c r="C37" s="10"/>
      <c r="D37" s="39"/>
      <c r="E37" s="39"/>
      <c r="F37" s="39"/>
      <c r="G37" s="39"/>
      <c r="H37" s="177"/>
      <c r="I37" s="39"/>
      <c r="J37" s="39"/>
      <c r="K37" s="39"/>
      <c r="L37" s="39"/>
      <c r="O37" s="79">
        <v>0.9</v>
      </c>
      <c r="P37" s="79">
        <f t="shared" si="0"/>
        <v>27.4815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89" priority="43">
      <formula>F54&gt;0</formula>
    </cfRule>
    <cfRule type="expression" dxfId="388" priority="44">
      <formula>F54&lt;0</formula>
    </cfRule>
  </conditionalFormatting>
  <conditionalFormatting sqref="Q7">
    <cfRule type="expression" dxfId="387" priority="41">
      <formula>Q7&gt;0</formula>
    </cfRule>
    <cfRule type="expression" dxfId="386" priority="42">
      <formula>Q7&lt;0</formula>
    </cfRule>
  </conditionalFormatting>
  <conditionalFormatting sqref="Q8">
    <cfRule type="expression" dxfId="385" priority="39">
      <formula>Q8&gt;0</formula>
    </cfRule>
    <cfRule type="expression" dxfId="384" priority="40">
      <formula>Q8&lt;0</formula>
    </cfRule>
  </conditionalFormatting>
  <conditionalFormatting sqref="F33:F36 F38:F53">
    <cfRule type="expression" dxfId="383" priority="37">
      <formula>F33&gt;0</formula>
    </cfRule>
    <cfRule type="expression" dxfId="382" priority="38">
      <formula>F33&lt;0</formula>
    </cfRule>
  </conditionalFormatting>
  <conditionalFormatting sqref="H33:H36 H38:H53">
    <cfRule type="expression" dxfId="381" priority="35">
      <formula>H33&gt;0</formula>
    </cfRule>
    <cfRule type="expression" dxfId="380" priority="36">
      <formula>H33&lt;0</formula>
    </cfRule>
  </conditionalFormatting>
  <conditionalFormatting sqref="Q10">
    <cfRule type="expression" dxfId="379" priority="33">
      <formula>Q10&gt;0</formula>
    </cfRule>
    <cfRule type="expression" dxfId="378" priority="34">
      <formula>Q10&lt;0</formula>
    </cfRule>
  </conditionalFormatting>
  <conditionalFormatting sqref="J25:J37">
    <cfRule type="expression" dxfId="377" priority="31">
      <formula>J25&gt;0</formula>
    </cfRule>
    <cfRule type="expression" dxfId="376" priority="32">
      <formula>J25&lt;0</formula>
    </cfRule>
  </conditionalFormatting>
  <conditionalFormatting sqref="K25:K38">
    <cfRule type="expression" dxfId="375" priority="29">
      <formula>K25&gt;0</formula>
    </cfRule>
    <cfRule type="expression" dxfId="374" priority="30">
      <formula>K25&lt;0</formula>
    </cfRule>
  </conditionalFormatting>
  <conditionalFormatting sqref="L25">
    <cfRule type="expression" dxfId="373" priority="27">
      <formula>L25&gt;0</formula>
    </cfRule>
    <cfRule type="expression" dxfId="372" priority="28">
      <formula>L25&lt;0</formula>
    </cfRule>
  </conditionalFormatting>
  <conditionalFormatting sqref="F89:F110">
    <cfRule type="expression" dxfId="371" priority="25">
      <formula>F89&gt;0</formula>
    </cfRule>
    <cfRule type="expression" dxfId="370" priority="26">
      <formula>F89&lt;0</formula>
    </cfRule>
  </conditionalFormatting>
  <conditionalFormatting sqref="H89:H110">
    <cfRule type="expression" dxfId="369" priority="23">
      <formula>H89&gt;0</formula>
    </cfRule>
    <cfRule type="expression" dxfId="368" priority="24">
      <formula>H89&lt;0</formula>
    </cfRule>
  </conditionalFormatting>
  <conditionalFormatting sqref="J89:J102">
    <cfRule type="expression" dxfId="367" priority="21">
      <formula>J89&gt;0</formula>
    </cfRule>
    <cfRule type="expression" dxfId="366" priority="22">
      <formula>J89&lt;0</formula>
    </cfRule>
  </conditionalFormatting>
  <conditionalFormatting sqref="K89:K102">
    <cfRule type="expression" dxfId="365" priority="19">
      <formula>K89&gt;0</formula>
    </cfRule>
    <cfRule type="expression" dxfId="364" priority="20">
      <formula>K89&lt;0</formula>
    </cfRule>
  </conditionalFormatting>
  <conditionalFormatting sqref="L89:L102">
    <cfRule type="expression" dxfId="363" priority="17">
      <formula>L89&gt;0</formula>
    </cfRule>
    <cfRule type="expression" dxfId="362" priority="18">
      <formula>L89&lt;0</formula>
    </cfRule>
  </conditionalFormatting>
  <conditionalFormatting sqref="F29:F32">
    <cfRule type="expression" dxfId="361" priority="15">
      <formula>F29&gt;0</formula>
    </cfRule>
    <cfRule type="expression" dxfId="360" priority="16">
      <formula>F29&lt;0</formula>
    </cfRule>
  </conditionalFormatting>
  <conditionalFormatting sqref="H29:H32">
    <cfRule type="expression" dxfId="359" priority="13">
      <formula>H29&gt;0</formula>
    </cfRule>
    <cfRule type="expression" dxfId="358" priority="14">
      <formula>H29&lt;0</formula>
    </cfRule>
  </conditionalFormatting>
  <conditionalFormatting sqref="F37">
    <cfRule type="expression" dxfId="357" priority="11">
      <formula>F37&gt;0</formula>
    </cfRule>
    <cfRule type="expression" dxfId="356" priority="12">
      <formula>F37&lt;0</formula>
    </cfRule>
  </conditionalFormatting>
  <conditionalFormatting sqref="H37">
    <cfRule type="expression" dxfId="355" priority="9">
      <formula>H37&gt;0</formula>
    </cfRule>
    <cfRule type="expression" dxfId="354" priority="10">
      <formula>H37&lt;0</formula>
    </cfRule>
  </conditionalFormatting>
  <conditionalFormatting sqref="J49">
    <cfRule type="expression" dxfId="353" priority="7">
      <formula>J49&gt;0</formula>
    </cfRule>
    <cfRule type="expression" dxfId="352" priority="8">
      <formula>J49&lt;0</formula>
    </cfRule>
  </conditionalFormatting>
  <conditionalFormatting sqref="J38:J48">
    <cfRule type="expression" dxfId="351" priority="5">
      <formula>J38&gt;0</formula>
    </cfRule>
    <cfRule type="expression" dxfId="350" priority="6">
      <formula>J38&lt;0</formula>
    </cfRule>
  </conditionalFormatting>
  <conditionalFormatting sqref="F25:F28">
    <cfRule type="expression" dxfId="349" priority="3">
      <formula>F25&gt;0</formula>
    </cfRule>
    <cfRule type="expression" dxfId="348" priority="4">
      <formula>F25&lt;0</formula>
    </cfRule>
  </conditionalFormatting>
  <conditionalFormatting sqref="H25:H28">
    <cfRule type="expression" dxfId="347" priority="1">
      <formula>H25&gt;0</formula>
    </cfRule>
    <cfRule type="expression" dxfId="346"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300</v>
      </c>
      <c r="T2" s="1"/>
    </row>
    <row r="3" spans="1:21" x14ac:dyDescent="0.25">
      <c r="A3" s="22" t="s">
        <v>71</v>
      </c>
      <c r="B3" s="493">
        <v>43634</v>
      </c>
      <c r="C3" s="7">
        <v>100</v>
      </c>
      <c r="D3" s="43">
        <v>28.28</v>
      </c>
      <c r="E3" s="43">
        <v>0</v>
      </c>
      <c r="F3" s="43">
        <f>C3*D3+E3</f>
        <v>2828</v>
      </c>
      <c r="G3" s="70"/>
      <c r="H3" s="159"/>
      <c r="I3" s="3"/>
      <c r="J3" s="3"/>
      <c r="K3" s="3"/>
      <c r="L3" s="4"/>
      <c r="M3" s="4"/>
      <c r="O3" s="11" t="s">
        <v>58</v>
      </c>
      <c r="Q3" s="176">
        <f>IF(Q2=0, Q4, (F18-K18-M18)/Q2)</f>
        <v>27.367266666666669</v>
      </c>
      <c r="T3" s="1"/>
    </row>
    <row r="4" spans="1:21" x14ac:dyDescent="0.25">
      <c r="B4" s="115">
        <v>43634</v>
      </c>
      <c r="C4" s="7">
        <v>100</v>
      </c>
      <c r="D4" s="43">
        <v>28.28</v>
      </c>
      <c r="E4" s="43">
        <v>0</v>
      </c>
      <c r="F4" s="43">
        <f>C4*D4+E4</f>
        <v>2828</v>
      </c>
      <c r="G4" s="70"/>
      <c r="H4" s="159"/>
      <c r="I4" s="3"/>
      <c r="J4" s="3"/>
      <c r="K4" s="3"/>
      <c r="L4" s="4"/>
      <c r="M4" s="4"/>
      <c r="O4" s="11" t="s">
        <v>66</v>
      </c>
      <c r="Q4" s="53">
        <v>26.37</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7911</v>
      </c>
    </row>
    <row r="6" spans="1:21" x14ac:dyDescent="0.25">
      <c r="B6" s="399">
        <v>43699</v>
      </c>
      <c r="C6" s="4">
        <v>100</v>
      </c>
      <c r="D6" s="3">
        <v>26.8</v>
      </c>
      <c r="E6" s="3">
        <v>0</v>
      </c>
      <c r="F6" s="3">
        <f>C6*D6+E6</f>
        <v>2680</v>
      </c>
      <c r="G6" s="70"/>
      <c r="H6" s="159"/>
      <c r="I6" s="3"/>
      <c r="J6" s="3"/>
      <c r="K6" s="3"/>
      <c r="L6" s="4"/>
      <c r="M6" s="4"/>
      <c r="O6" s="11" t="s">
        <v>64</v>
      </c>
      <c r="Q6" s="2">
        <f>Q3*Q2</f>
        <v>8210.18</v>
      </c>
    </row>
    <row r="7" spans="1:21" x14ac:dyDescent="0.25">
      <c r="B7" s="70"/>
      <c r="C7" s="4"/>
      <c r="D7" s="3"/>
      <c r="E7" s="3"/>
      <c r="F7" s="3"/>
      <c r="G7" s="70"/>
      <c r="H7" s="159"/>
      <c r="I7" s="3"/>
      <c r="J7" s="3"/>
      <c r="K7" s="3"/>
      <c r="L7" s="4"/>
      <c r="M7" s="4"/>
      <c r="O7" s="11" t="s">
        <v>177</v>
      </c>
      <c r="Q7" s="2">
        <f>Q10+Q8</f>
        <v>-299.18000000000029</v>
      </c>
      <c r="R7">
        <v>200</v>
      </c>
      <c r="T7" s="1"/>
    </row>
    <row r="8" spans="1:21" x14ac:dyDescent="0.25">
      <c r="B8" s="70"/>
      <c r="C8" s="4"/>
      <c r="D8" s="3"/>
      <c r="E8" s="3"/>
      <c r="F8" s="3"/>
      <c r="G8" s="70"/>
      <c r="H8" s="159"/>
      <c r="I8" s="3"/>
      <c r="J8" s="3"/>
      <c r="K8" s="3"/>
      <c r="L8" s="4"/>
      <c r="M8" s="4"/>
      <c r="O8" s="11" t="s">
        <v>179</v>
      </c>
      <c r="P8" s="33"/>
      <c r="Q8" s="2">
        <f>K18+M18-F18+Q2*Q4</f>
        <v>-299.18000000000029</v>
      </c>
    </row>
    <row r="9" spans="1:21" x14ac:dyDescent="0.25">
      <c r="B9" s="4"/>
      <c r="C9" s="4"/>
      <c r="D9" s="3"/>
      <c r="E9" s="3"/>
      <c r="F9" s="3"/>
      <c r="G9" s="4"/>
      <c r="H9" s="159"/>
      <c r="I9" s="3"/>
      <c r="J9" s="3"/>
      <c r="K9" s="3"/>
      <c r="L9" s="4"/>
      <c r="M9" s="4"/>
      <c r="O9" s="11" t="s">
        <v>204</v>
      </c>
      <c r="Q9" s="132">
        <f>IF(Q2=0, 0, Q8/Q6)</f>
        <v>-3.6440126769449667E-2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3.3371255214258627E-2</v>
      </c>
      <c r="R11">
        <f>0.88/4</f>
        <v>0.22</v>
      </c>
    </row>
    <row r="12" spans="1:21" x14ac:dyDescent="0.25">
      <c r="H12" s="68"/>
      <c r="O12" s="11" t="s">
        <v>921</v>
      </c>
      <c r="Q12" s="1" t="s">
        <v>1405</v>
      </c>
    </row>
    <row r="13" spans="1:21" x14ac:dyDescent="0.25">
      <c r="H13" s="68"/>
      <c r="O13" s="11" t="s">
        <v>947</v>
      </c>
      <c r="Q13" s="2">
        <f>Q4/4.4</f>
        <v>5.9931818181818182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29.007000000000005</v>
      </c>
    </row>
    <row r="18" spans="1:16" x14ac:dyDescent="0.25">
      <c r="A18" s="31" t="s">
        <v>81</v>
      </c>
      <c r="B18" s="14"/>
      <c r="C18" s="14">
        <f>SUM(C2:C9)</f>
        <v>600</v>
      </c>
      <c r="D18" s="18"/>
      <c r="E18" s="18"/>
      <c r="F18" s="18">
        <f>SUM(F2:F9)</f>
        <v>16878</v>
      </c>
      <c r="G18" s="14"/>
      <c r="H18" s="69">
        <f>SUM(H2:H8)</f>
        <v>300</v>
      </c>
      <c r="I18" s="18"/>
      <c r="J18" s="18"/>
      <c r="K18" s="18">
        <f>SUM(K2:K8)</f>
        <v>8603.82</v>
      </c>
      <c r="L18" s="14"/>
      <c r="M18" s="18">
        <f>SUM(M2:M10)</f>
        <v>64</v>
      </c>
      <c r="O18" s="79">
        <v>1.0900000000000001</v>
      </c>
      <c r="P18" s="79">
        <f t="shared" ref="P18:P37" si="0">O18*$Q$4</f>
        <v>28.743300000000005</v>
      </c>
    </row>
    <row r="19" spans="1:16" ht="15.75" thickBot="1" x14ac:dyDescent="0.3">
      <c r="A19" s="275" t="s">
        <v>191</v>
      </c>
      <c r="B19" s="276"/>
      <c r="C19" s="277">
        <f>SumByColor($A$19,C2:C17)</f>
        <v>300</v>
      </c>
      <c r="D19" s="277"/>
      <c r="E19" s="277"/>
      <c r="F19" s="278">
        <f>SumByColor($A$19,F2:F17)</f>
        <v>8384</v>
      </c>
      <c r="G19" s="277"/>
      <c r="H19" s="277">
        <f>SumByColor($A$19,H2:H17)</f>
        <v>0</v>
      </c>
      <c r="I19" s="277"/>
      <c r="J19" s="277"/>
      <c r="K19" s="278">
        <f>SumByColor($A$19,K2:K17)</f>
        <v>8604</v>
      </c>
      <c r="L19" s="277"/>
      <c r="M19" s="278">
        <f>SumByColor($A$19,M2:M17)</f>
        <v>0</v>
      </c>
      <c r="O19" s="79">
        <v>1.08</v>
      </c>
      <c r="P19" s="79">
        <f t="shared" si="0"/>
        <v>28.479600000000001</v>
      </c>
    </row>
    <row r="20" spans="1:16" x14ac:dyDescent="0.25">
      <c r="O20" s="79">
        <v>1.07</v>
      </c>
      <c r="P20" s="79">
        <f t="shared" si="0"/>
        <v>28.215900000000001</v>
      </c>
    </row>
    <row r="21" spans="1:16" x14ac:dyDescent="0.25">
      <c r="O21" s="79">
        <v>1.06</v>
      </c>
      <c r="P21" s="79">
        <f t="shared" si="0"/>
        <v>27.952200000000001</v>
      </c>
    </row>
    <row r="22" spans="1:16" x14ac:dyDescent="0.25">
      <c r="O22" s="79">
        <v>1.05</v>
      </c>
      <c r="P22" s="79">
        <f t="shared" si="0"/>
        <v>27.688500000000001</v>
      </c>
    </row>
    <row r="23" spans="1:16" x14ac:dyDescent="0.25">
      <c r="O23" s="79">
        <v>1.04</v>
      </c>
      <c r="P23" s="79">
        <f t="shared" si="0"/>
        <v>27.424800000000001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27.161100000000001</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26.897400000000001</v>
      </c>
    </row>
    <row r="26" spans="1:16" x14ac:dyDescent="0.25">
      <c r="B26" s="162">
        <v>43661</v>
      </c>
      <c r="C26" s="10">
        <v>500</v>
      </c>
      <c r="D26" s="39">
        <v>28.396000000000001</v>
      </c>
      <c r="E26" s="39">
        <v>27.48</v>
      </c>
      <c r="F26" s="39">
        <f t="shared" ref="F26:F29" si="4">C26*(E26-D26)</f>
        <v>-458.00000000000017</v>
      </c>
      <c r="G26" s="39">
        <f t="shared" ref="G26:G29" si="5">D26*C26</f>
        <v>14198</v>
      </c>
      <c r="H26" s="177">
        <f t="shared" ref="H26:H29" si="6">(E26-D26)/D26</f>
        <v>-3.2258064516129045E-2</v>
      </c>
      <c r="I26" s="39"/>
      <c r="J26" s="39"/>
      <c r="K26" s="39"/>
      <c r="L26" s="39"/>
      <c r="O26" s="79">
        <v>1.01</v>
      </c>
      <c r="P26" s="79">
        <f t="shared" si="0"/>
        <v>26.633700000000001</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26.37</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26.106300000000001</v>
      </c>
    </row>
    <row r="29" spans="1:16" x14ac:dyDescent="0.25">
      <c r="B29" s="162">
        <v>43702</v>
      </c>
      <c r="C29" s="10">
        <v>300</v>
      </c>
      <c r="D29" s="39">
        <v>27.3673</v>
      </c>
      <c r="E29" s="39">
        <v>26.26</v>
      </c>
      <c r="F29" s="39">
        <f t="shared" si="4"/>
        <v>-332.1899999999996</v>
      </c>
      <c r="G29" s="39">
        <f t="shared" si="5"/>
        <v>8210.19</v>
      </c>
      <c r="H29" s="177">
        <f t="shared" si="6"/>
        <v>-4.0460695793885351E-2</v>
      </c>
      <c r="I29" s="39"/>
      <c r="J29" s="39"/>
      <c r="K29" s="39"/>
      <c r="L29" s="39"/>
      <c r="O29" s="79">
        <v>0.98</v>
      </c>
      <c r="P29" s="79">
        <f t="shared" si="0"/>
        <v>25.842600000000001</v>
      </c>
    </row>
    <row r="30" spans="1:16" x14ac:dyDescent="0.25">
      <c r="B30" s="162"/>
      <c r="C30" s="10"/>
      <c r="D30" s="39"/>
      <c r="E30" s="39"/>
      <c r="F30" s="39"/>
      <c r="G30" s="39"/>
      <c r="H30" s="177"/>
      <c r="I30" s="39"/>
      <c r="J30" s="39"/>
      <c r="K30" s="39"/>
      <c r="L30" s="39"/>
      <c r="O30" s="79">
        <v>0.97</v>
      </c>
      <c r="P30" s="79">
        <f t="shared" si="0"/>
        <v>25.578900000000001</v>
      </c>
    </row>
    <row r="31" spans="1:16" x14ac:dyDescent="0.25">
      <c r="B31" s="162"/>
      <c r="C31" s="10"/>
      <c r="D31" s="39"/>
      <c r="E31" s="39"/>
      <c r="F31" s="39"/>
      <c r="G31" s="39"/>
      <c r="H31" s="177"/>
      <c r="I31" s="39"/>
      <c r="J31" s="39"/>
      <c r="K31" s="39"/>
      <c r="L31" s="39"/>
      <c r="O31" s="79">
        <v>0.96</v>
      </c>
      <c r="P31" s="79">
        <f t="shared" si="0"/>
        <v>25.315200000000001</v>
      </c>
    </row>
    <row r="32" spans="1:16" x14ac:dyDescent="0.25">
      <c r="B32" s="162"/>
      <c r="C32" s="10"/>
      <c r="D32" s="39"/>
      <c r="E32" s="39"/>
      <c r="F32" s="39"/>
      <c r="G32" s="39"/>
      <c r="H32" s="177"/>
      <c r="I32" s="39"/>
      <c r="J32" s="39"/>
      <c r="K32" s="39"/>
      <c r="L32" s="39"/>
      <c r="O32" s="79">
        <v>0.95</v>
      </c>
      <c r="P32" s="79">
        <f t="shared" si="0"/>
        <v>25.051500000000001</v>
      </c>
    </row>
    <row r="33" spans="2:17" x14ac:dyDescent="0.25">
      <c r="B33" s="162"/>
      <c r="C33" s="10"/>
      <c r="D33" s="39"/>
      <c r="E33" s="39"/>
      <c r="F33" s="39"/>
      <c r="G33" s="39"/>
      <c r="H33" s="177"/>
      <c r="I33" s="39"/>
      <c r="J33" s="39"/>
      <c r="K33" s="39"/>
      <c r="L33" s="39"/>
      <c r="O33" s="79">
        <v>0.94</v>
      </c>
      <c r="P33" s="79">
        <f t="shared" si="0"/>
        <v>24.787800000000001</v>
      </c>
    </row>
    <row r="34" spans="2:17" x14ac:dyDescent="0.25">
      <c r="B34" s="162"/>
      <c r="C34" s="10"/>
      <c r="D34" s="39"/>
      <c r="E34" s="39"/>
      <c r="F34" s="39"/>
      <c r="G34" s="39"/>
      <c r="H34" s="177"/>
      <c r="I34" s="39"/>
      <c r="J34" s="39"/>
      <c r="K34" s="39"/>
      <c r="L34" s="39"/>
      <c r="O34" s="79">
        <v>0.93</v>
      </c>
      <c r="P34" s="79">
        <f t="shared" si="0"/>
        <v>24.524100000000001</v>
      </c>
    </row>
    <row r="35" spans="2:17" x14ac:dyDescent="0.25">
      <c r="B35" s="162"/>
      <c r="C35" s="10"/>
      <c r="D35" s="39"/>
      <c r="E35" s="39"/>
      <c r="F35" s="39"/>
      <c r="G35" s="39"/>
      <c r="H35" s="177"/>
      <c r="I35" s="39"/>
      <c r="J35" s="39"/>
      <c r="K35" s="39"/>
      <c r="L35" s="39"/>
      <c r="O35" s="79">
        <v>0.92</v>
      </c>
      <c r="P35" s="79">
        <f t="shared" si="0"/>
        <v>24.260400000000001</v>
      </c>
    </row>
    <row r="36" spans="2:17" x14ac:dyDescent="0.25">
      <c r="B36" s="162"/>
      <c r="C36" s="10"/>
      <c r="D36" s="39"/>
      <c r="E36" s="39"/>
      <c r="F36" s="39"/>
      <c r="G36" s="39"/>
      <c r="H36" s="177"/>
      <c r="I36" s="39"/>
      <c r="J36" s="39"/>
      <c r="K36" s="39"/>
      <c r="L36" s="39"/>
      <c r="O36" s="79">
        <v>0.91</v>
      </c>
      <c r="P36" s="79">
        <f t="shared" si="0"/>
        <v>23.996700000000001</v>
      </c>
    </row>
    <row r="37" spans="2:17" x14ac:dyDescent="0.25">
      <c r="B37" s="162"/>
      <c r="C37" s="10"/>
      <c r="D37" s="39"/>
      <c r="E37" s="39"/>
      <c r="F37" s="39"/>
      <c r="G37" s="39"/>
      <c r="H37" s="177"/>
      <c r="I37" s="39"/>
      <c r="J37" s="39"/>
      <c r="K37" s="39"/>
      <c r="L37" s="39"/>
      <c r="O37" s="79">
        <v>0.9</v>
      </c>
      <c r="P37" s="79">
        <f t="shared" si="0"/>
        <v>23.733000000000001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45" priority="47">
      <formula>F54&gt;0</formula>
    </cfRule>
    <cfRule type="expression" dxfId="344" priority="48">
      <formula>F54&lt;0</formula>
    </cfRule>
  </conditionalFormatting>
  <conditionalFormatting sqref="Q7">
    <cfRule type="expression" dxfId="343" priority="45">
      <formula>Q7&gt;0</formula>
    </cfRule>
    <cfRule type="expression" dxfId="342" priority="46">
      <formula>Q7&lt;0</formula>
    </cfRule>
  </conditionalFormatting>
  <conditionalFormatting sqref="Q8">
    <cfRule type="expression" dxfId="341" priority="43">
      <formula>Q8&gt;0</formula>
    </cfRule>
    <cfRule type="expression" dxfId="340" priority="44">
      <formula>Q8&lt;0</formula>
    </cfRule>
  </conditionalFormatting>
  <conditionalFormatting sqref="F33:F36 F38:F53">
    <cfRule type="expression" dxfId="339" priority="41">
      <formula>F33&gt;0</formula>
    </cfRule>
    <cfRule type="expression" dxfId="338" priority="42">
      <formula>F33&lt;0</formula>
    </cfRule>
  </conditionalFormatting>
  <conditionalFormatting sqref="H33:H36 H38:H53">
    <cfRule type="expression" dxfId="337" priority="39">
      <formula>H33&gt;0</formula>
    </cfRule>
    <cfRule type="expression" dxfId="336" priority="40">
      <formula>H33&lt;0</formula>
    </cfRule>
  </conditionalFormatting>
  <conditionalFormatting sqref="Q10">
    <cfRule type="expression" dxfId="335" priority="37">
      <formula>Q10&gt;0</formula>
    </cfRule>
    <cfRule type="expression" dxfId="334" priority="38">
      <formula>Q10&lt;0</formula>
    </cfRule>
  </conditionalFormatting>
  <conditionalFormatting sqref="J25:J37">
    <cfRule type="expression" dxfId="333" priority="35">
      <formula>J25&gt;0</formula>
    </cfRule>
    <cfRule type="expression" dxfId="332" priority="36">
      <formula>J25&lt;0</formula>
    </cfRule>
  </conditionalFormatting>
  <conditionalFormatting sqref="K25:K38">
    <cfRule type="expression" dxfId="331" priority="33">
      <formula>K25&gt;0</formula>
    </cfRule>
    <cfRule type="expression" dxfId="330" priority="34">
      <formula>K25&lt;0</formula>
    </cfRule>
  </conditionalFormatting>
  <conditionalFormatting sqref="L25">
    <cfRule type="expression" dxfId="329" priority="31">
      <formula>L25&gt;0</formula>
    </cfRule>
    <cfRule type="expression" dxfId="328" priority="32">
      <formula>L25&lt;0</formula>
    </cfRule>
  </conditionalFormatting>
  <conditionalFormatting sqref="F89:F110">
    <cfRule type="expression" dxfId="327" priority="29">
      <formula>F89&gt;0</formula>
    </cfRule>
    <cfRule type="expression" dxfId="326" priority="30">
      <formula>F89&lt;0</formula>
    </cfRule>
  </conditionalFormatting>
  <conditionalFormatting sqref="H89:H110">
    <cfRule type="expression" dxfId="325" priority="27">
      <formula>H89&gt;0</formula>
    </cfRule>
    <cfRule type="expression" dxfId="324" priority="28">
      <formula>H89&lt;0</formula>
    </cfRule>
  </conditionalFormatting>
  <conditionalFormatting sqref="J89:J102">
    <cfRule type="expression" dxfId="323" priority="25">
      <formula>J89&gt;0</formula>
    </cfRule>
    <cfRule type="expression" dxfId="322" priority="26">
      <formula>J89&lt;0</formula>
    </cfRule>
  </conditionalFormatting>
  <conditionalFormatting sqref="K89:K102">
    <cfRule type="expression" dxfId="321" priority="23">
      <formula>K89&gt;0</formula>
    </cfRule>
    <cfRule type="expression" dxfId="320" priority="24">
      <formula>K89&lt;0</formula>
    </cfRule>
  </conditionalFormatting>
  <conditionalFormatting sqref="L89:L102">
    <cfRule type="expression" dxfId="319" priority="21">
      <formula>L89&gt;0</formula>
    </cfRule>
    <cfRule type="expression" dxfId="318" priority="22">
      <formula>L89&lt;0</formula>
    </cfRule>
  </conditionalFormatting>
  <conditionalFormatting sqref="F29:F32">
    <cfRule type="expression" dxfId="317" priority="19">
      <formula>F29&gt;0</formula>
    </cfRule>
    <cfRule type="expression" dxfId="316" priority="20">
      <formula>F29&lt;0</formula>
    </cfRule>
  </conditionalFormatting>
  <conditionalFormatting sqref="H29:H32">
    <cfRule type="expression" dxfId="315" priority="17">
      <formula>H29&gt;0</formula>
    </cfRule>
    <cfRule type="expression" dxfId="314" priority="18">
      <formula>H29&lt;0</formula>
    </cfRule>
  </conditionalFormatting>
  <conditionalFormatting sqref="F37">
    <cfRule type="expression" dxfId="313" priority="11">
      <formula>F37&gt;0</formula>
    </cfRule>
    <cfRule type="expression" dxfId="312" priority="12">
      <formula>F37&lt;0</formula>
    </cfRule>
  </conditionalFormatting>
  <conditionalFormatting sqref="H37">
    <cfRule type="expression" dxfId="311" priority="9">
      <formula>H37&gt;0</formula>
    </cfRule>
    <cfRule type="expression" dxfId="310" priority="10">
      <formula>H37&lt;0</formula>
    </cfRule>
  </conditionalFormatting>
  <conditionalFormatting sqref="J49">
    <cfRule type="expression" dxfId="309" priority="7">
      <formula>J49&gt;0</formula>
    </cfRule>
    <cfRule type="expression" dxfId="308" priority="8">
      <formula>J49&lt;0</formula>
    </cfRule>
  </conditionalFormatting>
  <conditionalFormatting sqref="J38:J48">
    <cfRule type="expression" dxfId="307" priority="5">
      <formula>J38&gt;0</formula>
    </cfRule>
    <cfRule type="expression" dxfId="306" priority="6">
      <formula>J38&lt;0</formula>
    </cfRule>
  </conditionalFormatting>
  <conditionalFormatting sqref="F25:F28">
    <cfRule type="expression" dxfId="305" priority="3">
      <formula>F25&gt;0</formula>
    </cfRule>
    <cfRule type="expression" dxfId="304" priority="4">
      <formula>F25&lt;0</formula>
    </cfRule>
  </conditionalFormatting>
  <conditionalFormatting sqref="H25:H28">
    <cfRule type="expression" dxfId="303" priority="1">
      <formula>H25&gt;0</formula>
    </cfRule>
    <cfRule type="expression" dxfId="302" priority="2">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44.98</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5397.5999999999995</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1770.2199999999948</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165.63999999999305</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3.1659263450025024E-2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3.8239217429968879E-2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1404</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9.9513274336283182</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49.478000000000002</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49.028199999999998</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48.578400000000002</v>
      </c>
      <c r="W19" s="2"/>
      <c r="X19" s="132"/>
      <c r="AD19" s="180"/>
      <c r="AG19" s="180"/>
    </row>
    <row r="20" spans="1:33" x14ac:dyDescent="0.25">
      <c r="P20" s="79">
        <v>1.07</v>
      </c>
      <c r="Q20" s="79">
        <f t="shared" si="2"/>
        <v>48.128599999999999</v>
      </c>
      <c r="W20" s="2"/>
      <c r="X20" s="132"/>
    </row>
    <row r="21" spans="1:33" x14ac:dyDescent="0.25">
      <c r="P21" s="79">
        <v>1.06</v>
      </c>
      <c r="Q21" s="79">
        <f t="shared" si="2"/>
        <v>47.678800000000003</v>
      </c>
      <c r="W21" s="2"/>
      <c r="X21" s="132"/>
      <c r="AD21" s="180"/>
      <c r="AG21" s="180"/>
    </row>
    <row r="22" spans="1:33" x14ac:dyDescent="0.25">
      <c r="P22" s="79">
        <v>1.05</v>
      </c>
      <c r="Q22" s="79">
        <f t="shared" si="2"/>
        <v>47.228999999999999</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46.779199999999996</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46.3294</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45.879599999999996</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45.4298</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44.98</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44.530199999999994</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44.080399999999997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43.630599999999994</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43.180799999999998</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42.730999999999995</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42.281199999999991</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41.831400000000002</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41.381599999999999</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40.931799999999996</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40.481999999999999</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5">
    <cfRule type="expression" dxfId="203" priority="7">
      <formula>F59&gt;0</formula>
    </cfRule>
    <cfRule type="expression" dxfId="202" priority="8">
      <formula>F59&lt;0</formula>
    </cfRule>
  </conditionalFormatting>
  <conditionalFormatting sqref="F59:F65">
    <cfRule type="expression" dxfId="201" priority="9">
      <formula>F59&gt;0</formula>
    </cfRule>
    <cfRule type="expression" dxfId="200" priority="10">
      <formula>F59&lt;0</formula>
    </cfRule>
  </conditionalFormatting>
  <conditionalFormatting sqref="H59:H65">
    <cfRule type="expression" dxfId="199" priority="5">
      <formula>H59&gt;0</formula>
    </cfRule>
    <cfRule type="expression" dxfId="198" priority="6">
      <formula>H59&lt;0</formula>
    </cfRule>
  </conditionalFormatting>
  <conditionalFormatting sqref="J62:J65">
    <cfRule type="expression" dxfId="197" priority="3">
      <formula>J62&gt;0</formula>
    </cfRule>
    <cfRule type="expression" dxfId="196" priority="4">
      <formula>J62&lt;0</formula>
    </cfRule>
  </conditionalFormatting>
  <conditionalFormatting sqref="J66:J68">
    <cfRule type="expression" dxfId="195" priority="1">
      <formula>J66&gt;0</formula>
    </cfRule>
    <cfRule type="expression" dxfId="19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42.259675000000023</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32.880000000000003</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13152.000000000002</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16903.87000000001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-3751.8700000000081</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-3751.8700000000081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-0.22195331601580029</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5.5352798053527975E-2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7.1478260869565231</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36.168000000000006</v>
      </c>
    </row>
    <row r="18" spans="1:20" x14ac:dyDescent="0.25">
      <c r="B18" s="399">
        <v>43682</v>
      </c>
      <c r="C18" s="4">
        <v>100</v>
      </c>
      <c r="D18" s="3">
        <v>35.200000000000003</v>
      </c>
      <c r="E18" s="3">
        <v>0</v>
      </c>
      <c r="F18" s="3">
        <f t="shared" si="0"/>
        <v>3520.0000000000005</v>
      </c>
      <c r="H18" s="68"/>
      <c r="O18" s="79">
        <v>1.0900000000000001</v>
      </c>
      <c r="P18" s="79">
        <f t="shared" ref="P18:P37" si="2">O18*$Q$4</f>
        <v>35.839200000000005</v>
      </c>
      <c r="T18" s="1"/>
    </row>
    <row r="19" spans="1:20" x14ac:dyDescent="0.25">
      <c r="O19" s="79">
        <v>1.08</v>
      </c>
      <c r="P19" s="79">
        <f t="shared" si="2"/>
        <v>35.510400000000004</v>
      </c>
    </row>
    <row r="20" spans="1:20" x14ac:dyDescent="0.25">
      <c r="C20" s="4"/>
      <c r="D20" s="3"/>
      <c r="E20" s="3"/>
      <c r="F20" s="3"/>
      <c r="H20" s="68"/>
      <c r="O20" s="79">
        <v>1.07</v>
      </c>
      <c r="P20" s="79">
        <f t="shared" si="2"/>
        <v>35.181600000000003</v>
      </c>
    </row>
    <row r="21" spans="1:20" x14ac:dyDescent="0.25">
      <c r="O21" s="79">
        <v>1.06</v>
      </c>
      <c r="P21" s="79">
        <f t="shared" si="2"/>
        <v>34.852800000000002</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728</v>
      </c>
      <c r="O22" s="79">
        <v>1.05</v>
      </c>
      <c r="P22" s="79">
        <f t="shared" si="2"/>
        <v>34.524000000000001</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728</v>
      </c>
      <c r="O23" s="79">
        <v>1.04</v>
      </c>
      <c r="P23" s="79">
        <f t="shared" si="2"/>
        <v>34.195200000000007</v>
      </c>
    </row>
    <row r="24" spans="1:20" x14ac:dyDescent="0.25">
      <c r="O24" s="79">
        <v>1.03</v>
      </c>
      <c r="P24" s="79">
        <f t="shared" si="2"/>
        <v>33.866400000000006</v>
      </c>
    </row>
    <row r="25" spans="1:20" x14ac:dyDescent="0.25">
      <c r="O25" s="79">
        <v>1.02</v>
      </c>
      <c r="P25" s="79">
        <f t="shared" si="2"/>
        <v>33.537600000000005</v>
      </c>
    </row>
    <row r="26" spans="1:20" x14ac:dyDescent="0.25">
      <c r="O26" s="79">
        <v>1.01</v>
      </c>
      <c r="P26" s="79">
        <f t="shared" si="2"/>
        <v>33.208800000000004</v>
      </c>
    </row>
    <row r="27" spans="1:20" x14ac:dyDescent="0.25">
      <c r="O27" s="79">
        <v>1</v>
      </c>
      <c r="P27" s="79">
        <f t="shared" si="2"/>
        <v>32.880000000000003</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32.551200000000001</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32.2224</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31.893600000000003</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31.564800000000002</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31.236000000000001</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30.9072</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30.578400000000006</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30.249600000000004</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29.920800000000003</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29.592000000000002</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H8" sqref="H8"/>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800</v>
      </c>
      <c r="T2" s="1"/>
    </row>
    <row r="3" spans="1:21" x14ac:dyDescent="0.25">
      <c r="A3" s="22" t="s">
        <v>71</v>
      </c>
      <c r="B3" s="115">
        <v>43663</v>
      </c>
      <c r="C3" s="4">
        <v>100</v>
      </c>
      <c r="D3" s="3">
        <v>24.7</v>
      </c>
      <c r="E3" s="3">
        <v>0</v>
      </c>
      <c r="F3" s="3">
        <f>C3*D3+E3</f>
        <v>2470</v>
      </c>
      <c r="G3" s="70"/>
      <c r="H3" s="159"/>
      <c r="I3" s="3"/>
      <c r="J3" s="3"/>
      <c r="K3" s="3"/>
      <c r="L3" s="4"/>
      <c r="M3" s="4"/>
      <c r="O3" s="11" t="s">
        <v>58</v>
      </c>
      <c r="Q3" s="176">
        <f>IF(Q2=0, Q4, (F18-K18-M18)/Q2)</f>
        <v>24.1213625</v>
      </c>
      <c r="T3" s="1"/>
    </row>
    <row r="4" spans="1:21" x14ac:dyDescent="0.25">
      <c r="B4" s="399">
        <v>43678</v>
      </c>
      <c r="C4" s="4">
        <v>200</v>
      </c>
      <c r="D4" s="3">
        <v>23.18</v>
      </c>
      <c r="E4" s="3">
        <v>0</v>
      </c>
      <c r="F4" s="3">
        <f>C4*D4+E4</f>
        <v>4636</v>
      </c>
      <c r="G4" s="70"/>
      <c r="H4" s="159"/>
      <c r="I4" s="3"/>
      <c r="J4" s="3"/>
      <c r="K4" s="3"/>
      <c r="L4" s="4"/>
      <c r="M4" s="4"/>
      <c r="O4" s="11" t="s">
        <v>66</v>
      </c>
      <c r="Q4" s="53">
        <v>20.9</v>
      </c>
      <c r="R4" s="420">
        <v>-9.2999999999999992E-3</v>
      </c>
      <c r="T4" s="688"/>
      <c r="U4" s="30"/>
    </row>
    <row r="5" spans="1:21" x14ac:dyDescent="0.25">
      <c r="B5" s="399">
        <v>43700</v>
      </c>
      <c r="C5" s="4">
        <v>100</v>
      </c>
      <c r="D5" s="3">
        <v>20.88</v>
      </c>
      <c r="E5" s="3">
        <v>0</v>
      </c>
      <c r="F5" s="3">
        <f>C5*D5+E5</f>
        <v>2088</v>
      </c>
      <c r="G5" s="70"/>
      <c r="H5" s="159"/>
      <c r="I5" s="3"/>
      <c r="J5" s="3"/>
      <c r="K5" s="3"/>
      <c r="L5" s="4"/>
      <c r="M5" s="4"/>
      <c r="O5" s="11" t="s">
        <v>67</v>
      </c>
      <c r="Q5" s="3">
        <f>Q4*Q2</f>
        <v>16720</v>
      </c>
    </row>
    <row r="6" spans="1:21" x14ac:dyDescent="0.25">
      <c r="B6" s="70"/>
      <c r="C6" s="4"/>
      <c r="D6" s="3"/>
      <c r="E6" s="3"/>
      <c r="F6" s="3"/>
      <c r="G6" s="70"/>
      <c r="H6" s="159"/>
      <c r="I6" s="3"/>
      <c r="J6" s="3"/>
      <c r="K6" s="3"/>
      <c r="L6" s="4"/>
      <c r="M6" s="4"/>
      <c r="O6" s="11" t="s">
        <v>64</v>
      </c>
      <c r="Q6" s="2">
        <f>Q3*Q2</f>
        <v>19297.09</v>
      </c>
    </row>
    <row r="7" spans="1:21" x14ac:dyDescent="0.25">
      <c r="B7" s="70"/>
      <c r="C7" s="4"/>
      <c r="D7" s="3"/>
      <c r="E7" s="3"/>
      <c r="F7" s="3"/>
      <c r="G7" s="70"/>
      <c r="H7" s="159"/>
      <c r="I7" s="3"/>
      <c r="J7" s="3"/>
      <c r="K7" s="3"/>
      <c r="L7" s="4"/>
      <c r="M7" s="4"/>
      <c r="O7" s="11" t="s">
        <v>177</v>
      </c>
      <c r="Q7" s="2">
        <f>Q10+Q8</f>
        <v>-2577.09</v>
      </c>
      <c r="R7">
        <v>500</v>
      </c>
      <c r="T7" s="1"/>
    </row>
    <row r="8" spans="1:21" x14ac:dyDescent="0.25">
      <c r="B8" s="70"/>
      <c r="C8" s="4"/>
      <c r="D8" s="3"/>
      <c r="E8" s="3"/>
      <c r="F8" s="3"/>
      <c r="G8" s="70"/>
      <c r="H8" s="159"/>
      <c r="I8" s="3"/>
      <c r="J8" s="3"/>
      <c r="K8" s="3"/>
      <c r="L8" s="4"/>
      <c r="M8" s="4"/>
      <c r="O8" s="11" t="s">
        <v>179</v>
      </c>
      <c r="P8" s="33"/>
      <c r="Q8" s="2">
        <f>K18+M18-F18+Q2*Q4</f>
        <v>-2577.09</v>
      </c>
    </row>
    <row r="9" spans="1:21" x14ac:dyDescent="0.25">
      <c r="B9" s="4"/>
      <c r="C9" s="4"/>
      <c r="D9" s="3"/>
      <c r="E9" s="3"/>
      <c r="F9" s="3"/>
      <c r="G9" s="4"/>
      <c r="H9" s="159"/>
      <c r="I9" s="3"/>
      <c r="J9" s="3"/>
      <c r="K9" s="3"/>
      <c r="L9" s="4"/>
      <c r="M9" s="4"/>
      <c r="O9" s="11" t="s">
        <v>204</v>
      </c>
      <c r="Q9" s="132">
        <f>IF(Q2=0, 0, Q8/Q6)</f>
        <v>-0.13354811528577626</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22.990000000000002</v>
      </c>
    </row>
    <row r="18" spans="1:16" x14ac:dyDescent="0.25">
      <c r="A18" s="31" t="s">
        <v>81</v>
      </c>
      <c r="B18" s="14"/>
      <c r="C18" s="14">
        <f>SUM(C2:C9)</f>
        <v>800</v>
      </c>
      <c r="D18" s="18"/>
      <c r="E18" s="18"/>
      <c r="F18" s="18">
        <f>SUM(F2:F9)</f>
        <v>19334</v>
      </c>
      <c r="G18" s="14"/>
      <c r="H18" s="69">
        <f>SUM(H2:H8)</f>
        <v>0</v>
      </c>
      <c r="I18" s="18"/>
      <c r="J18" s="18"/>
      <c r="K18" s="18">
        <f>SUM(K2:K8)</f>
        <v>0</v>
      </c>
      <c r="L18" s="14"/>
      <c r="M18" s="18">
        <f>SUM(M2:M10)</f>
        <v>36.909999999999997</v>
      </c>
      <c r="O18" s="79">
        <v>1.0900000000000001</v>
      </c>
      <c r="P18" s="79">
        <f t="shared" ref="P18:P37" si="0">O18*$Q$4</f>
        <v>22.780999999999999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22.571999999999999</v>
      </c>
    </row>
    <row r="20" spans="1:16" x14ac:dyDescent="0.25">
      <c r="O20" s="79">
        <v>1.07</v>
      </c>
      <c r="P20" s="79">
        <f t="shared" si="0"/>
        <v>22.363</v>
      </c>
    </row>
    <row r="21" spans="1:16" x14ac:dyDescent="0.25">
      <c r="O21" s="79">
        <v>1.06</v>
      </c>
      <c r="P21" s="79">
        <f t="shared" si="0"/>
        <v>22.154</v>
      </c>
    </row>
    <row r="22" spans="1:16" x14ac:dyDescent="0.25">
      <c r="O22" s="79">
        <v>1.05</v>
      </c>
      <c r="P22" s="79">
        <f t="shared" si="0"/>
        <v>21.945</v>
      </c>
    </row>
    <row r="23" spans="1:16" x14ac:dyDescent="0.25">
      <c r="O23" s="79">
        <v>1.04</v>
      </c>
      <c r="P23" s="79">
        <f t="shared" si="0"/>
        <v>21.736000000000001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21.526999999999997</v>
      </c>
    </row>
    <row r="25" spans="1:16" x14ac:dyDescent="0.25">
      <c r="B25" s="162">
        <v>43642</v>
      </c>
      <c r="C25" s="10">
        <v>400</v>
      </c>
      <c r="D25" s="39">
        <v>25.2577</v>
      </c>
      <c r="E25" s="39">
        <v>26.84</v>
      </c>
      <c r="F25" s="39">
        <f>(E25-D25)*C25</f>
        <v>632.92000000000007</v>
      </c>
      <c r="G25" s="39">
        <f>D25*C25</f>
        <v>10103.08</v>
      </c>
      <c r="H25" s="177">
        <f>F25/G25</f>
        <v>6.2646242531980353E-2</v>
      </c>
      <c r="I25" s="39"/>
      <c r="J25" s="39">
        <f>F25</f>
        <v>632.92000000000007</v>
      </c>
      <c r="K25" s="39"/>
      <c r="L25" s="39"/>
      <c r="O25" s="79">
        <v>1.02</v>
      </c>
      <c r="P25" s="79">
        <f t="shared" si="0"/>
        <v>21.317999999999998</v>
      </c>
    </row>
    <row r="26" spans="1:16" x14ac:dyDescent="0.25">
      <c r="B26" s="162">
        <v>43663</v>
      </c>
      <c r="C26" s="10">
        <v>500</v>
      </c>
      <c r="D26" s="39">
        <v>25.1462</v>
      </c>
      <c r="E26" s="39">
        <v>24.65</v>
      </c>
      <c r="F26" s="39">
        <f>(E26-D26)*C26</f>
        <v>-248.10000000000088</v>
      </c>
      <c r="G26" s="39">
        <f>D26*C26</f>
        <v>12573.1</v>
      </c>
      <c r="H26" s="177">
        <f>F26/G26</f>
        <v>-1.9732603733367337E-2</v>
      </c>
      <c r="I26" s="39"/>
      <c r="J26" s="39">
        <f>F26</f>
        <v>-248.10000000000088</v>
      </c>
      <c r="K26" s="39"/>
      <c r="L26" s="39"/>
      <c r="O26" s="79">
        <v>1.01</v>
      </c>
      <c r="P26" s="79">
        <f t="shared" si="0"/>
        <v>21.108999999999998</v>
      </c>
    </row>
    <row r="27" spans="1:16" x14ac:dyDescent="0.25">
      <c r="B27" s="162">
        <v>43678</v>
      </c>
      <c r="C27" s="10">
        <v>700</v>
      </c>
      <c r="D27" s="39">
        <v>24.584399999999999</v>
      </c>
      <c r="E27" s="39">
        <v>23.47</v>
      </c>
      <c r="F27" s="39">
        <f>(E27-D27)*C27</f>
        <v>-780.07999999999993</v>
      </c>
      <c r="G27" s="39">
        <f>D27*C27</f>
        <v>17209.079999999998</v>
      </c>
      <c r="H27" s="177">
        <f>F27/G27</f>
        <v>-4.5329558581864923E-2</v>
      </c>
      <c r="I27" s="39"/>
      <c r="J27" s="39">
        <f>F27</f>
        <v>-780.07999999999993</v>
      </c>
      <c r="K27" s="39"/>
      <c r="L27" s="39"/>
      <c r="O27" s="79">
        <v>1</v>
      </c>
      <c r="P27" s="79">
        <f t="shared" si="0"/>
        <v>20.9</v>
      </c>
    </row>
    <row r="28" spans="1:16" x14ac:dyDescent="0.25">
      <c r="B28" s="162">
        <v>43683</v>
      </c>
      <c r="C28" s="10">
        <v>700</v>
      </c>
      <c r="D28" s="39">
        <v>24.584399999999999</v>
      </c>
      <c r="E28" s="39">
        <v>21.91</v>
      </c>
      <c r="F28" s="39">
        <f>(E28-D28)*C28</f>
        <v>-1872.079999999999</v>
      </c>
      <c r="G28" s="39">
        <f>D28*C28</f>
        <v>17209.079999999998</v>
      </c>
      <c r="H28" s="177">
        <f>F28/G28</f>
        <v>-0.10878443240428885</v>
      </c>
      <c r="I28" s="39"/>
      <c r="J28" s="39">
        <f>F28</f>
        <v>-1872.079999999999</v>
      </c>
      <c r="K28" s="39"/>
      <c r="L28" s="39"/>
      <c r="O28" s="79">
        <v>0.99</v>
      </c>
      <c r="P28" s="79">
        <f t="shared" si="0"/>
        <v>20.690999999999999</v>
      </c>
    </row>
    <row r="29" spans="1:16" x14ac:dyDescent="0.25">
      <c r="B29" s="162">
        <v>43702</v>
      </c>
      <c r="C29" s="10">
        <v>800</v>
      </c>
      <c r="D29" s="39">
        <v>24.121400000000001</v>
      </c>
      <c r="E29" s="39">
        <v>20.93</v>
      </c>
      <c r="F29" s="39">
        <f>(E29-D29)*C29</f>
        <v>-2553.1200000000013</v>
      </c>
      <c r="G29" s="39">
        <f>D29*C29</f>
        <v>19297.120000000003</v>
      </c>
      <c r="H29" s="177">
        <f>F29/G29</f>
        <v>-0.1323057533973982</v>
      </c>
      <c r="I29" s="39"/>
      <c r="J29" s="39">
        <f>F29</f>
        <v>-2553.1200000000013</v>
      </c>
      <c r="K29" s="39"/>
      <c r="L29" s="39"/>
      <c r="O29" s="79">
        <v>0.98</v>
      </c>
      <c r="P29" s="79">
        <f t="shared" si="0"/>
        <v>20.481999999999999</v>
      </c>
    </row>
    <row r="30" spans="1:16" x14ac:dyDescent="0.25">
      <c r="B30" s="162"/>
      <c r="C30" s="10"/>
      <c r="D30" s="39"/>
      <c r="E30" s="39"/>
      <c r="F30" s="39"/>
      <c r="G30" s="39"/>
      <c r="H30" s="177"/>
      <c r="I30" s="39"/>
      <c r="J30" s="39"/>
      <c r="K30" s="39"/>
      <c r="L30" s="39"/>
      <c r="O30" s="79">
        <v>0.97</v>
      </c>
      <c r="P30" s="79">
        <f t="shared" si="0"/>
        <v>20.273</v>
      </c>
    </row>
    <row r="31" spans="1:16" x14ac:dyDescent="0.25">
      <c r="B31" s="162"/>
      <c r="C31" s="10"/>
      <c r="D31" s="39"/>
      <c r="E31" s="39"/>
      <c r="F31" s="39"/>
      <c r="G31" s="39"/>
      <c r="H31" s="177"/>
      <c r="I31" s="39"/>
      <c r="J31" s="39"/>
      <c r="K31" s="39"/>
      <c r="L31" s="39"/>
      <c r="O31" s="79">
        <v>0.96</v>
      </c>
      <c r="P31" s="79">
        <f t="shared" si="0"/>
        <v>20.063999999999997</v>
      </c>
    </row>
    <row r="32" spans="1:16" x14ac:dyDescent="0.25">
      <c r="B32" s="162"/>
      <c r="C32" s="10"/>
      <c r="D32" s="39"/>
      <c r="E32" s="39"/>
      <c r="F32" s="39"/>
      <c r="G32" s="39"/>
      <c r="H32" s="177"/>
      <c r="I32" s="39"/>
      <c r="J32" s="39"/>
      <c r="K32" s="39"/>
      <c r="L32" s="39"/>
      <c r="O32" s="79">
        <v>0.95</v>
      </c>
      <c r="P32" s="79">
        <f t="shared" si="0"/>
        <v>19.854999999999997</v>
      </c>
    </row>
    <row r="33" spans="2:17" x14ac:dyDescent="0.25">
      <c r="B33" s="162"/>
      <c r="C33" s="10"/>
      <c r="D33" s="39"/>
      <c r="E33" s="39"/>
      <c r="F33" s="39"/>
      <c r="G33" s="39"/>
      <c r="H33" s="177"/>
      <c r="I33" s="39"/>
      <c r="J33" s="39"/>
      <c r="K33" s="39"/>
      <c r="L33" s="39"/>
      <c r="O33" s="79">
        <v>0.94</v>
      </c>
      <c r="P33" s="79">
        <f t="shared" si="0"/>
        <v>19.645999999999997</v>
      </c>
    </row>
    <row r="34" spans="2:17" x14ac:dyDescent="0.25">
      <c r="B34" s="162"/>
      <c r="C34" s="10"/>
      <c r="D34" s="39"/>
      <c r="E34" s="39"/>
      <c r="F34" s="39"/>
      <c r="G34" s="39"/>
      <c r="H34" s="177"/>
      <c r="I34" s="39"/>
      <c r="J34" s="39"/>
      <c r="K34" s="39"/>
      <c r="L34" s="39"/>
      <c r="O34" s="79">
        <v>0.93</v>
      </c>
      <c r="P34" s="79">
        <f t="shared" si="0"/>
        <v>19.437000000000001</v>
      </c>
    </row>
    <row r="35" spans="2:17" x14ac:dyDescent="0.25">
      <c r="B35" s="162"/>
      <c r="C35" s="10"/>
      <c r="D35" s="39"/>
      <c r="E35" s="39"/>
      <c r="F35" s="39"/>
      <c r="G35" s="39"/>
      <c r="H35" s="177"/>
      <c r="I35" s="39"/>
      <c r="J35" s="39"/>
      <c r="K35" s="39"/>
      <c r="L35" s="39"/>
      <c r="O35" s="79">
        <v>0.92</v>
      </c>
      <c r="P35" s="79">
        <f t="shared" si="0"/>
        <v>19.227999999999998</v>
      </c>
    </row>
    <row r="36" spans="2:17" x14ac:dyDescent="0.25">
      <c r="B36" s="162"/>
      <c r="C36" s="10"/>
      <c r="D36" s="39"/>
      <c r="E36" s="39"/>
      <c r="F36" s="39"/>
      <c r="G36" s="39"/>
      <c r="H36" s="177"/>
      <c r="I36" s="39"/>
      <c r="J36" s="39"/>
      <c r="K36" s="39"/>
      <c r="L36" s="39"/>
      <c r="O36" s="79">
        <v>0.91</v>
      </c>
      <c r="P36" s="79">
        <f t="shared" si="0"/>
        <v>19.018999999999998</v>
      </c>
    </row>
    <row r="37" spans="2:17" x14ac:dyDescent="0.25">
      <c r="B37" s="162"/>
      <c r="C37" s="10"/>
      <c r="D37" s="39"/>
      <c r="E37" s="39"/>
      <c r="F37" s="39"/>
      <c r="G37" s="39"/>
      <c r="H37" s="177"/>
      <c r="I37" s="39"/>
      <c r="J37" s="39"/>
      <c r="K37" s="39"/>
      <c r="L37" s="39"/>
      <c r="O37" s="79">
        <v>0.9</v>
      </c>
      <c r="P37" s="79">
        <f t="shared" si="0"/>
        <v>18.809999999999999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SWKS</vt:lpstr>
      <vt:lpstr>CNI</vt:lpstr>
      <vt:lpstr>CF</vt:lpstr>
      <vt:lpstr>TGT</vt:lpstr>
      <vt:lpstr>NWL</vt:lpstr>
      <vt:lpstr>QQQ</vt:lpstr>
      <vt:lpstr>SPY</vt:lpstr>
      <vt:lpstr>CPRI</vt:lpstr>
      <vt:lpstr>ALL</vt:lpstr>
      <vt:lpstr>NSC</vt:lpstr>
      <vt:lpstr>AVGO</vt:lpstr>
      <vt:lpstr>UAL</vt:lpstr>
      <vt:lpstr>CAH</vt:lpstr>
      <vt:lpstr>DAL</vt:lpstr>
      <vt:lpstr>PDCO</vt:lpstr>
      <vt:lpstr>T</vt:lpstr>
      <vt:lpstr>TEVA</vt:lpstr>
      <vt:lpstr>DIS</vt:lpstr>
      <vt:lpstr>FTR</vt:lpstr>
      <vt:lpstr>STNE</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2019-08-27T02:38:03Z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