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state="hidden" r:id="rId72"/>
    <sheet name="MRO" sheetId="25" state="hidden"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06" i="38" l="1"/>
  <c r="D1006" i="38"/>
  <c r="V1006" i="38" s="1"/>
  <c r="X1006" i="38" s="1"/>
  <c r="E1006" i="38"/>
  <c r="G1006" i="38"/>
  <c r="H1006" i="38"/>
  <c r="K1006" i="38"/>
  <c r="L1006" i="38" s="1"/>
  <c r="M1006" i="38"/>
  <c r="N1006" i="38" s="1"/>
  <c r="S1006" i="38"/>
  <c r="W1006" i="38" l="1"/>
  <c r="P1006" i="38"/>
  <c r="Q1006" i="38" s="1"/>
  <c r="O1006" i="38"/>
  <c r="Z1006" i="38"/>
  <c r="H34" i="74"/>
  <c r="F96" i="74"/>
  <c r="G96" i="74"/>
  <c r="H96" i="74"/>
  <c r="F28" i="74"/>
  <c r="A1005" i="38"/>
  <c r="D1005" i="38"/>
  <c r="E1005" i="38"/>
  <c r="G1005" i="38"/>
  <c r="H1005" i="38"/>
  <c r="K1005" i="38"/>
  <c r="L1005" i="38" s="1"/>
  <c r="M1005" i="38"/>
  <c r="N1005" i="38" s="1"/>
  <c r="S1005" i="38"/>
  <c r="Y1006" i="38" l="1"/>
  <c r="O1005" i="38"/>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c r="M1003" i="38"/>
  <c r="N1003" i="38" s="1"/>
  <c r="S1003" i="38"/>
  <c r="P1003" i="38" l="1"/>
  <c r="O1003" i="38"/>
  <c r="Z1003" i="38"/>
  <c r="C18" i="131"/>
  <c r="A1002" i="38"/>
  <c r="D1002" i="38"/>
  <c r="E1002" i="38"/>
  <c r="G1002" i="38"/>
  <c r="H1002" i="38"/>
  <c r="K1002" i="38"/>
  <c r="L1002" i="38" s="1"/>
  <c r="M1002" i="38"/>
  <c r="N1002" i="38"/>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T287" i="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5" i="74"/>
  <c r="H95" i="74"/>
  <c r="G95" i="74"/>
  <c r="K17" i="74"/>
  <c r="P988" i="38" l="1"/>
  <c r="Z988" i="38"/>
  <c r="O988" i="38"/>
  <c r="K987" i="38"/>
  <c r="L987" i="38" s="1"/>
  <c r="A987" i="38"/>
  <c r="D987" i="38"/>
  <c r="E987" i="38"/>
  <c r="G987" i="38"/>
  <c r="H987" i="38"/>
  <c r="M987" i="38"/>
  <c r="N987" i="38" s="1"/>
  <c r="S987" i="38"/>
  <c r="F37" i="131"/>
  <c r="J37" i="131" s="1"/>
  <c r="G37" i="131"/>
  <c r="F7" i="131"/>
  <c r="F94" i="74"/>
  <c r="H94" i="74"/>
  <c r="G94"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65" i="86"/>
  <c r="G65" i="86"/>
  <c r="H65" i="86"/>
  <c r="K12" i="86"/>
  <c r="P984" i="38" l="1"/>
  <c r="O984" i="38"/>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3" i="74"/>
  <c r="H93" i="74"/>
  <c r="G93" i="74"/>
  <c r="K16"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202" i="58"/>
  <c r="G202" i="58"/>
  <c r="H202" i="58"/>
  <c r="F201" i="58"/>
  <c r="H201" i="58"/>
  <c r="G201"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F85" i="133"/>
  <c r="M19" i="133"/>
  <c r="F19" i="133"/>
  <c r="K85" i="133"/>
  <c r="M85" i="133"/>
  <c r="H19" i="133"/>
  <c r="C85" i="133"/>
  <c r="K19" i="133"/>
  <c r="C19"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9" i="58"/>
  <c r="H199" i="58"/>
  <c r="G199" i="58"/>
  <c r="F51" i="58"/>
  <c r="G71" i="108"/>
  <c r="F71" i="108"/>
  <c r="H71" i="108"/>
  <c r="F18" i="108"/>
  <c r="F65" i="105"/>
  <c r="H65" i="105"/>
  <c r="G65" i="105"/>
  <c r="F12" i="105"/>
  <c r="C18" i="105"/>
  <c r="F95" i="88"/>
  <c r="H95" i="88"/>
  <c r="G95" i="88"/>
  <c r="F23" i="88"/>
  <c r="F198" i="58"/>
  <c r="G198" i="58"/>
  <c r="H198"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M74" i="92"/>
  <c r="F74" i="92"/>
  <c r="C74" i="92"/>
  <c r="H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85" i="132"/>
  <c r="C85" i="132"/>
  <c r="F19" i="132"/>
  <c r="M85" i="132"/>
  <c r="M19" i="132"/>
  <c r="F85" i="132"/>
  <c r="C19" i="132"/>
  <c r="K85" i="132"/>
  <c r="H19" i="132"/>
  <c r="K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H19" i="131"/>
  <c r="F85" i="131"/>
  <c r="M19" i="131"/>
  <c r="H85" i="131"/>
  <c r="C85" i="131"/>
  <c r="F19" i="131"/>
  <c r="K19" i="131"/>
  <c r="C19" i="131"/>
  <c r="K85" i="131"/>
  <c r="M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85" i="130"/>
  <c r="C19" i="130"/>
  <c r="H19" i="130"/>
  <c r="K85" i="130"/>
  <c r="M85" i="130"/>
  <c r="F19" i="130"/>
  <c r="K19" i="130"/>
  <c r="H85" i="130"/>
  <c r="C85" i="130"/>
  <c r="M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K85" i="129"/>
  <c r="H85" i="129"/>
  <c r="C85" i="129"/>
  <c r="M19" i="129"/>
  <c r="H19" i="129"/>
  <c r="M85" i="129"/>
  <c r="K19" i="129"/>
  <c r="F85" i="129"/>
  <c r="F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M19" i="128"/>
  <c r="F19" i="128"/>
  <c r="M85" i="128"/>
  <c r="H19" i="128"/>
  <c r="K85" i="128"/>
  <c r="C85" i="128"/>
  <c r="K19" i="128"/>
  <c r="H85" i="128"/>
  <c r="C19"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19" i="127"/>
  <c r="F19" i="127"/>
  <c r="C85" i="127"/>
  <c r="H85" i="127"/>
  <c r="K85" i="127"/>
  <c r="H19" i="127"/>
  <c r="F85" i="127"/>
  <c r="K19" i="127"/>
  <c r="M85"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72" i="58"/>
  <c r="H172" i="58"/>
  <c r="G172"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K85" i="126"/>
  <c r="C19" i="126"/>
  <c r="F85" i="126"/>
  <c r="F19" i="126"/>
  <c r="M19" i="126"/>
  <c r="M85" i="126"/>
  <c r="K19" i="126"/>
  <c r="H19"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K85" i="125"/>
  <c r="K19" i="125"/>
  <c r="F85" i="125"/>
  <c r="H85" i="125"/>
  <c r="C19" i="125"/>
  <c r="H19" i="125"/>
  <c r="M85" i="125"/>
  <c r="M19" i="125"/>
  <c r="F19"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85" i="124"/>
  <c r="C19" i="124"/>
  <c r="K85" i="124"/>
  <c r="M19" i="124"/>
  <c r="M85" i="123"/>
  <c r="M19" i="123"/>
  <c r="F85" i="123"/>
  <c r="F19" i="124"/>
  <c r="C85" i="123"/>
  <c r="M85" i="124"/>
  <c r="F19" i="123"/>
  <c r="K19" i="123"/>
  <c r="K85" i="123"/>
  <c r="H85" i="123"/>
  <c r="H19" i="123"/>
  <c r="F85" i="124"/>
  <c r="H19" i="124"/>
  <c r="K19" i="124"/>
  <c r="C19" i="123"/>
  <c r="C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H85" i="122"/>
  <c r="H19" i="122"/>
  <c r="M19" i="122"/>
  <c r="K85" i="122"/>
  <c r="K19" i="122"/>
  <c r="F19" i="122"/>
  <c r="F85" i="122"/>
  <c r="C85" i="122"/>
  <c r="M85" i="122"/>
  <c r="C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H19" i="121"/>
  <c r="F19" i="121"/>
  <c r="H19" i="120"/>
  <c r="M85" i="120"/>
  <c r="C19" i="120"/>
  <c r="K85" i="121"/>
  <c r="F85" i="121"/>
  <c r="H85" i="121"/>
  <c r="C19" i="121"/>
  <c r="F19" i="120"/>
  <c r="C85" i="121"/>
  <c r="H85" i="120"/>
  <c r="F85" i="120"/>
  <c r="M19" i="121"/>
  <c r="M85" i="121"/>
  <c r="K19" i="121"/>
  <c r="K85" i="120"/>
  <c r="M19" i="120"/>
  <c r="C85" i="120"/>
  <c r="K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C19" i="119"/>
  <c r="H85" i="119"/>
  <c r="K19" i="119"/>
  <c r="F19" i="119"/>
  <c r="C85" i="119"/>
  <c r="K85" i="119"/>
  <c r="M19" i="119"/>
  <c r="F85" i="119"/>
  <c r="H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85" i="118"/>
  <c r="F85" i="118"/>
  <c r="M85" i="118"/>
  <c r="F19" i="118"/>
  <c r="K19" i="118"/>
  <c r="K85" i="118"/>
  <c r="C19" i="118"/>
  <c r="M19" i="118"/>
  <c r="H19" i="118"/>
  <c r="H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F19" i="117"/>
  <c r="M19" i="116"/>
  <c r="M85" i="117"/>
  <c r="C85" i="117"/>
  <c r="H85" i="117"/>
  <c r="C19" i="117"/>
  <c r="M85" i="116"/>
  <c r="F85" i="116"/>
  <c r="H19" i="117"/>
  <c r="F19" i="116"/>
  <c r="C85" i="116"/>
  <c r="K19" i="116"/>
  <c r="K19" i="117"/>
  <c r="M19" i="117"/>
  <c r="H19" i="116"/>
  <c r="F85" i="117"/>
  <c r="C19" i="116"/>
  <c r="K85" i="116"/>
  <c r="H85" i="116"/>
  <c r="K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85" i="115"/>
  <c r="H19" i="115"/>
  <c r="C19" i="115"/>
  <c r="K85" i="115"/>
  <c r="M85" i="115"/>
  <c r="F19" i="115"/>
  <c r="K19" i="115"/>
  <c r="M19" i="115"/>
  <c r="F85" i="115"/>
  <c r="C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6" i="58"/>
  <c r="H166" i="58"/>
  <c r="G166"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H85" i="114"/>
  <c r="C19" i="114"/>
  <c r="F19" i="114"/>
  <c r="M19" i="114"/>
  <c r="F85" i="114"/>
  <c r="K19" i="114"/>
  <c r="C85" i="114"/>
  <c r="H19"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C85" i="113"/>
  <c r="C19" i="112"/>
  <c r="H19" i="112"/>
  <c r="M85" i="112"/>
  <c r="K85" i="112"/>
  <c r="K85" i="113"/>
  <c r="C19" i="113"/>
  <c r="K19" i="112"/>
  <c r="H19" i="113"/>
  <c r="C85" i="112"/>
  <c r="M19" i="112"/>
  <c r="F85" i="112"/>
  <c r="H85" i="113"/>
  <c r="K19" i="113"/>
  <c r="F19" i="113"/>
  <c r="M85" i="113"/>
  <c r="F85" i="113"/>
  <c r="F19" i="112"/>
  <c r="M19" i="113"/>
  <c r="H85"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19" i="110"/>
  <c r="K85" i="110"/>
  <c r="K19" i="111"/>
  <c r="C85" i="111"/>
  <c r="F19" i="111"/>
  <c r="M85" i="111"/>
  <c r="H85" i="111"/>
  <c r="M19" i="110"/>
  <c r="K85" i="111"/>
  <c r="C85" i="110"/>
  <c r="M19" i="111"/>
  <c r="K19" i="110"/>
  <c r="C19" i="110"/>
  <c r="H19" i="111"/>
  <c r="F85" i="111"/>
  <c r="C19" i="111"/>
  <c r="M85" i="110"/>
  <c r="F19" i="110"/>
  <c r="F85" i="110"/>
  <c r="H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8" i="58"/>
  <c r="H158" i="58"/>
  <c r="G158"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H19" i="109"/>
  <c r="F73" i="109"/>
  <c r="C73" i="109"/>
  <c r="K73" i="109"/>
  <c r="K19" i="109"/>
  <c r="C19" i="109"/>
  <c r="H73" i="109"/>
  <c r="M73" i="109"/>
  <c r="F19"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4" i="25"/>
  <c r="H334" i="25"/>
  <c r="G334"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9" i="58"/>
  <c r="H149" i="58"/>
  <c r="G149"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8" i="58"/>
  <c r="H148" i="58"/>
  <c r="G148"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23" i="108"/>
  <c r="H99" i="108"/>
  <c r="M23" i="108"/>
  <c r="H23" i="108"/>
  <c r="K23" i="108"/>
  <c r="K99" i="108"/>
  <c r="F99" i="108"/>
  <c r="F23" i="108"/>
  <c r="C99" i="108"/>
  <c r="M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89" i="107"/>
  <c r="H19" i="107"/>
  <c r="F19" i="107"/>
  <c r="C19" i="107"/>
  <c r="M19" i="107"/>
  <c r="K89" i="107"/>
  <c r="K19" i="107"/>
  <c r="F89" i="107"/>
  <c r="C89" i="107"/>
  <c r="H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K19" i="106"/>
  <c r="F85" i="106"/>
  <c r="H85" i="106"/>
  <c r="H19" i="106"/>
  <c r="C85" i="106"/>
  <c r="C19" i="106"/>
  <c r="M85" i="106"/>
  <c r="F19" i="106"/>
  <c r="M19"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C19" i="47"/>
  <c r="H43" i="46"/>
  <c r="C43" i="46"/>
  <c r="H19" i="47"/>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91" i="105"/>
  <c r="C91" i="105"/>
  <c r="H19" i="105"/>
  <c r="H91" i="105"/>
  <c r="F19" i="105"/>
  <c r="M19" i="105"/>
  <c r="M91" i="105"/>
  <c r="F91" i="105"/>
  <c r="K19" i="105"/>
  <c r="C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35" i="58"/>
  <c r="F135" i="58"/>
  <c r="H135"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85" i="104"/>
  <c r="H85" i="104"/>
  <c r="K85" i="104"/>
  <c r="M85" i="104"/>
  <c r="C19" i="104"/>
  <c r="K19" i="104"/>
  <c r="M19" i="104"/>
  <c r="F19" i="104"/>
  <c r="H19" i="104"/>
  <c r="C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6" i="25"/>
  <c r="H276" i="25"/>
  <c r="G276" i="25"/>
  <c r="F75" i="25"/>
  <c r="F31" i="47"/>
  <c r="H31" i="47"/>
  <c r="G31" i="47"/>
  <c r="F9" i="47"/>
  <c r="F34" i="91"/>
  <c r="H34" i="91"/>
  <c r="G34" i="91"/>
  <c r="F7" i="91"/>
  <c r="F64" i="81"/>
  <c r="H64" i="81"/>
  <c r="G64" i="81"/>
  <c r="F18" i="81"/>
  <c r="F124" i="58"/>
  <c r="H124" i="58"/>
  <c r="G124"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22" i="58"/>
  <c r="H122" i="58"/>
  <c r="G122"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21" i="58"/>
  <c r="H121" i="58"/>
  <c r="G121"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20" i="58"/>
  <c r="H120" i="58"/>
  <c r="G120"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K19" i="103"/>
  <c r="K91" i="103"/>
  <c r="C91" i="103"/>
  <c r="H91" i="103"/>
  <c r="K19" i="89"/>
  <c r="M19" i="103"/>
  <c r="H19" i="103"/>
  <c r="M91" i="103"/>
  <c r="C19" i="103"/>
  <c r="F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C19" i="102"/>
  <c r="F19" i="102"/>
  <c r="F95" i="102"/>
  <c r="K95" i="102"/>
  <c r="K19" i="102"/>
  <c r="C95" i="102"/>
  <c r="H19" i="102"/>
  <c r="M95" i="102"/>
  <c r="M19" i="102"/>
  <c r="H95"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F22" i="101"/>
  <c r="C22" i="101"/>
  <c r="F90" i="101"/>
  <c r="H19" i="100"/>
  <c r="H85" i="100"/>
  <c r="K19" i="99"/>
  <c r="M85" i="99"/>
  <c r="M85" i="100"/>
  <c r="H85" i="99"/>
  <c r="C19" i="100"/>
  <c r="F85" i="99"/>
  <c r="K90" i="101"/>
  <c r="K85" i="99"/>
  <c r="K19" i="100"/>
  <c r="M90" i="101"/>
  <c r="H90" i="101"/>
  <c r="K22" i="101"/>
  <c r="C85" i="99"/>
  <c r="F19" i="99"/>
  <c r="H19" i="99"/>
  <c r="M22" i="101"/>
  <c r="F85" i="100"/>
  <c r="C90" i="101"/>
  <c r="C85" i="100"/>
  <c r="H22" i="101"/>
  <c r="F19" i="100"/>
  <c r="M19" i="99"/>
  <c r="M19" i="100"/>
  <c r="K85" i="100"/>
  <c r="C19" i="99"/>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7"/>
  <c r="F85" i="97"/>
  <c r="C19" i="97"/>
  <c r="H19" i="98"/>
  <c r="H85" i="98"/>
  <c r="H19" i="97"/>
  <c r="F19" i="97"/>
  <c r="F85" i="98"/>
  <c r="K19" i="98"/>
  <c r="M85" i="97"/>
  <c r="K85" i="98"/>
  <c r="F19" i="98"/>
  <c r="K29" i="88"/>
  <c r="K85" i="97"/>
  <c r="C85" i="97"/>
  <c r="M85" i="98"/>
  <c r="C19" i="98"/>
  <c r="H85" i="97"/>
  <c r="K19" i="97"/>
  <c r="M19" i="98"/>
  <c r="C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14" i="58"/>
  <c r="H114" i="58"/>
  <c r="G114" i="58"/>
  <c r="K14" i="58"/>
  <c r="F113" i="58"/>
  <c r="H113" i="58"/>
  <c r="G113" i="58"/>
  <c r="K13" i="58"/>
  <c r="F19" i="96"/>
  <c r="H19" i="96"/>
  <c r="H106" i="96"/>
  <c r="M19" i="96"/>
  <c r="M106" i="96"/>
  <c r="F106" i="96"/>
  <c r="C19" i="96"/>
  <c r="K19" i="96"/>
  <c r="C106" i="96"/>
  <c r="K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12" i="58"/>
  <c r="H112" i="58"/>
  <c r="G112"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F19" i="95"/>
  <c r="M85" i="95"/>
  <c r="C19" i="95"/>
  <c r="C85" i="95"/>
  <c r="K19" i="95"/>
  <c r="H85" i="95"/>
  <c r="K85" i="95"/>
  <c r="M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19" i="94"/>
  <c r="F19" i="94"/>
  <c r="H19" i="94"/>
  <c r="M85" i="94"/>
  <c r="M19" i="94"/>
  <c r="F85" i="94"/>
  <c r="C85" i="94"/>
  <c r="K19" i="94"/>
  <c r="H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M26" i="93"/>
  <c r="M113" i="93"/>
  <c r="F113" i="93"/>
  <c r="C113" i="93"/>
  <c r="H26" i="93"/>
  <c r="H113"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85" i="91"/>
  <c r="M85" i="91"/>
  <c r="H85" i="91"/>
  <c r="H30" i="92"/>
  <c r="C85" i="91"/>
  <c r="M19" i="91"/>
  <c r="M30" i="92"/>
  <c r="F19" i="91"/>
  <c r="C19" i="91"/>
  <c r="C30" i="92"/>
  <c r="K85" i="91"/>
  <c r="F19" i="47"/>
  <c r="F30" i="92"/>
  <c r="H19" i="91"/>
  <c r="K19" i="91"/>
  <c r="K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5" i="25"/>
  <c r="H235" i="25"/>
  <c r="G235" i="25"/>
  <c r="K38" i="25"/>
  <c r="F69" i="51"/>
  <c r="G69" i="51"/>
  <c r="H69" i="51"/>
  <c r="K113" i="74"/>
  <c r="F113" i="74"/>
  <c r="K112" i="74"/>
  <c r="F112" i="74"/>
  <c r="K111" i="74"/>
  <c r="F111" i="74"/>
  <c r="K110" i="74"/>
  <c r="F110" i="74"/>
  <c r="M109" i="74"/>
  <c r="M122" i="74" s="1"/>
  <c r="K109" i="74"/>
  <c r="F109" i="74"/>
  <c r="K108" i="74"/>
  <c r="F108" i="74"/>
  <c r="K107" i="74"/>
  <c r="F107" i="74"/>
  <c r="K106" i="74"/>
  <c r="F106" i="74"/>
  <c r="K105" i="74"/>
  <c r="F105"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1" i="74"/>
  <c r="G131" i="74"/>
  <c r="F131" i="74"/>
  <c r="H130" i="74"/>
  <c r="G130" i="74"/>
  <c r="F130" i="74"/>
  <c r="H129" i="74"/>
  <c r="G129" i="74"/>
  <c r="F12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F19" i="90"/>
  <c r="M19" i="90"/>
  <c r="H19" i="90"/>
  <c r="C19" i="90"/>
  <c r="H85" i="90"/>
  <c r="M85" i="90"/>
  <c r="K19" i="90"/>
  <c r="C85" i="90"/>
  <c r="K85" i="90"/>
  <c r="F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19" i="89"/>
  <c r="M85" i="89"/>
  <c r="K85" i="89"/>
  <c r="H85" i="89"/>
  <c r="H19" i="89"/>
  <c r="C85" i="89"/>
  <c r="F85" i="89"/>
  <c r="H18" i="51"/>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9" i="87"/>
  <c r="M85" i="87"/>
  <c r="F124" i="88"/>
  <c r="M29" i="88"/>
  <c r="K124" i="88"/>
  <c r="K85" i="87"/>
  <c r="C19" i="87"/>
  <c r="F29" i="88"/>
  <c r="K19" i="87"/>
  <c r="H19" i="87"/>
  <c r="F85" i="87"/>
  <c r="M124" i="88"/>
  <c r="H124" i="88"/>
  <c r="F19" i="87"/>
  <c r="C124" i="88"/>
  <c r="C85" i="87"/>
  <c r="H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M19" i="86"/>
  <c r="C19" i="86"/>
  <c r="F19" i="86"/>
  <c r="C89" i="86"/>
  <c r="F89" i="86"/>
  <c r="K89" i="86"/>
  <c r="H19" i="86"/>
  <c r="H89" i="86"/>
  <c r="M8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100" i="58"/>
  <c r="H100" i="58"/>
  <c r="G100"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C85" i="85"/>
  <c r="C19" i="85"/>
  <c r="H19" i="85"/>
  <c r="K85" i="85"/>
  <c r="M85" i="85"/>
  <c r="F19" i="85"/>
  <c r="F85" i="85"/>
  <c r="K19"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9" i="83"/>
  <c r="F110" i="84"/>
  <c r="K19" i="83"/>
  <c r="M25" i="84"/>
  <c r="C110" i="84"/>
  <c r="H25" i="84"/>
  <c r="M110" i="84"/>
  <c r="H85" i="83"/>
  <c r="H19" i="83"/>
  <c r="M85" i="83"/>
  <c r="F25" i="84"/>
  <c r="M19" i="83"/>
  <c r="K85" i="83"/>
  <c r="C25" i="84"/>
  <c r="K110" i="84"/>
  <c r="F85" i="83"/>
  <c r="F19" i="83"/>
  <c r="C85" i="83"/>
  <c r="H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35" i="74"/>
  <c r="H60" i="82"/>
  <c r="F60" i="82"/>
  <c r="C60" i="82"/>
  <c r="C19" i="82"/>
  <c r="M60" i="82"/>
  <c r="H35" i="74"/>
  <c r="F19" i="82"/>
  <c r="H19" i="82"/>
  <c r="K60" i="82"/>
  <c r="M19" i="82"/>
  <c r="C35" i="74"/>
  <c r="Q2" i="82" l="1"/>
  <c r="Q5" i="82" s="1"/>
  <c r="Q9" i="83"/>
  <c r="N482" i="38"/>
  <c r="M41" i="82"/>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H96" i="31"/>
  <c r="K96" i="31"/>
  <c r="C78" i="75"/>
  <c r="H78" i="75"/>
  <c r="M78" i="75"/>
  <c r="F78" i="75"/>
  <c r="F96" i="31"/>
  <c r="K78" i="75"/>
  <c r="M96" i="31"/>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M19" i="64"/>
  <c r="H85" i="64"/>
  <c r="M85" i="64"/>
  <c r="K85" i="64"/>
  <c r="K19"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K110" i="81"/>
  <c r="F30" i="81"/>
  <c r="C110" i="81"/>
  <c r="H110" i="81"/>
  <c r="M30" i="81"/>
  <c r="F11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H85" i="80"/>
  <c r="M85" i="80"/>
  <c r="H19" i="80"/>
  <c r="K85" i="80"/>
  <c r="F19" i="80"/>
  <c r="C85" i="80"/>
  <c r="M19" i="80"/>
  <c r="C19"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65" i="79"/>
  <c r="H65" i="79"/>
  <c r="F19" i="79"/>
  <c r="C65" i="79"/>
  <c r="M65" i="79"/>
  <c r="K19" i="79"/>
  <c r="F65" i="79"/>
  <c r="H19" i="79"/>
  <c r="C19" i="79"/>
  <c r="M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H19" i="78"/>
  <c r="K85" i="78"/>
  <c r="H85" i="78"/>
  <c r="F85" i="78"/>
  <c r="C19" i="78"/>
  <c r="K19" i="78"/>
  <c r="M19" i="78"/>
  <c r="F19" i="78"/>
  <c r="M85" i="78"/>
  <c r="C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K89" i="77"/>
  <c r="H19" i="77"/>
  <c r="F19" i="77"/>
  <c r="C19" i="77"/>
  <c r="M89" i="77"/>
  <c r="F89" i="77"/>
  <c r="C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81" i="58"/>
  <c r="H81" i="58"/>
  <c r="G81"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C87" i="69"/>
  <c r="K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C19" i="76"/>
  <c r="K19" i="76"/>
  <c r="M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7" i="58"/>
  <c r="G77" i="58"/>
  <c r="H77"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6" i="58"/>
  <c r="G76" i="58"/>
  <c r="H76"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65" i="58" l="1"/>
  <c r="O379" i="38"/>
  <c r="O380" i="38"/>
  <c r="Z379" i="38"/>
  <c r="Z380" i="38"/>
  <c r="Q2" i="40"/>
  <c r="P379" i="38"/>
  <c r="U379" i="38"/>
  <c r="F75" i="58"/>
  <c r="G75" i="58"/>
  <c r="H75"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K93" i="68"/>
  <c r="H93" i="68"/>
  <c r="F93" i="68"/>
  <c r="M93" i="68"/>
  <c r="C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M963" i="25"/>
  <c r="C963" i="25"/>
  <c r="F963" i="25"/>
  <c r="K963" i="25"/>
  <c r="H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2" i="74"/>
  <c r="H122" i="74"/>
  <c r="F122" i="74"/>
  <c r="C12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213" i="57"/>
  <c r="C451" i="17"/>
  <c r="C65" i="63"/>
  <c r="C30" i="49"/>
  <c r="K156" i="49"/>
  <c r="H65" i="63"/>
  <c r="H19" i="71"/>
  <c r="M66" i="58"/>
  <c r="K86" i="53"/>
  <c r="C86" i="53"/>
  <c r="C25" i="31"/>
  <c r="K35" i="74"/>
  <c r="K75" i="41"/>
  <c r="K63" i="66"/>
  <c r="M25" i="31"/>
  <c r="M19" i="69"/>
  <c r="C63" i="66"/>
  <c r="K19" i="71"/>
  <c r="H19" i="61"/>
  <c r="K19" i="3"/>
  <c r="C23" i="57"/>
  <c r="H55" i="50"/>
  <c r="M23" i="57"/>
  <c r="F51" i="54"/>
  <c r="C156" i="49"/>
  <c r="M156" i="49"/>
  <c r="C19" i="34"/>
  <c r="C90" i="72"/>
  <c r="C19" i="75"/>
  <c r="C19" i="59"/>
  <c r="M19" i="73"/>
  <c r="F90" i="72"/>
  <c r="K25" i="31"/>
  <c r="H30" i="40"/>
  <c r="H19" i="62"/>
  <c r="C19" i="52"/>
  <c r="F213" i="57"/>
  <c r="M30" i="49"/>
  <c r="C94" i="52"/>
  <c r="C72" i="59"/>
  <c r="C65" i="71"/>
  <c r="C30" i="40"/>
  <c r="M55" i="50"/>
  <c r="C51" i="54"/>
  <c r="C66" i="58"/>
  <c r="C19" i="45"/>
  <c r="K19" i="50"/>
  <c r="H19" i="60"/>
  <c r="K279" i="58"/>
  <c r="H81" i="61"/>
  <c r="M19" i="53"/>
  <c r="F119" i="7"/>
  <c r="M19" i="62"/>
  <c r="F75" i="41"/>
  <c r="C19" i="3"/>
  <c r="M81" i="61"/>
  <c r="C19" i="60"/>
  <c r="K19" i="69"/>
  <c r="F30" i="49"/>
  <c r="K77" i="70"/>
  <c r="M23" i="17"/>
  <c r="C75" i="41"/>
  <c r="C19" i="41"/>
  <c r="F23" i="57"/>
  <c r="H66" i="58"/>
  <c r="F19" i="71"/>
  <c r="M213" i="57"/>
  <c r="C85" i="64"/>
  <c r="M100" i="34"/>
  <c r="C19" i="62"/>
  <c r="H19" i="54"/>
  <c r="F19" i="3"/>
  <c r="K19" i="55"/>
  <c r="H19" i="50"/>
  <c r="F451" i="17"/>
  <c r="H19" i="63"/>
  <c r="K65" i="71"/>
  <c r="C279" i="58"/>
  <c r="C19" i="71"/>
  <c r="K115" i="45"/>
  <c r="F55" i="50"/>
  <c r="M19" i="68"/>
  <c r="M19" i="71"/>
  <c r="F19" i="70"/>
  <c r="F65" i="63"/>
  <c r="M94" i="52"/>
  <c r="M19" i="61"/>
  <c r="K19" i="53"/>
  <c r="F19" i="75"/>
  <c r="H19" i="68"/>
  <c r="F100" i="34"/>
  <c r="F77" i="70"/>
  <c r="C55" i="50"/>
  <c r="M75" i="41"/>
  <c r="H19" i="70"/>
  <c r="F19" i="62"/>
  <c r="K100" i="34"/>
  <c r="C100" i="34"/>
  <c r="H23" i="17"/>
  <c r="M30" i="40"/>
  <c r="M19" i="72"/>
  <c r="C77" i="70"/>
  <c r="M19" i="70"/>
  <c r="H19" i="59"/>
  <c r="M19" i="75"/>
  <c r="F81" i="61"/>
  <c r="K18" i="51"/>
  <c r="H213" i="57"/>
  <c r="C119" i="7"/>
  <c r="H19" i="66"/>
  <c r="K23" i="57"/>
  <c r="C67" i="60"/>
  <c r="K19" i="75"/>
  <c r="M19" i="50"/>
  <c r="F19" i="64"/>
  <c r="M18" i="51"/>
  <c r="F156" i="49"/>
  <c r="K19" i="59"/>
  <c r="H119" i="7"/>
  <c r="H51" i="54"/>
  <c r="M19" i="52"/>
  <c r="H156" i="49"/>
  <c r="K19" i="61"/>
  <c r="M19" i="45"/>
  <c r="K94" i="52"/>
  <c r="K19" i="60"/>
  <c r="F19" i="34"/>
  <c r="K19" i="52"/>
  <c r="H115" i="45"/>
  <c r="H75" i="41"/>
  <c r="C19" i="61"/>
  <c r="F279" i="58"/>
  <c r="F28" i="43"/>
  <c r="H77" i="70"/>
  <c r="C19" i="72"/>
  <c r="H156" i="25"/>
  <c r="F23" i="17"/>
  <c r="H279" i="58"/>
  <c r="K19" i="34"/>
  <c r="M63" i="66"/>
  <c r="K66" i="58"/>
  <c r="H19" i="34"/>
  <c r="K19" i="73"/>
  <c r="F19" i="68"/>
  <c r="M77" i="70"/>
  <c r="H19" i="69"/>
  <c r="C115" i="45"/>
  <c r="M65" i="63"/>
  <c r="C81" i="61"/>
  <c r="H90" i="72"/>
  <c r="K119" i="7"/>
  <c r="C23" i="17"/>
  <c r="F19" i="45"/>
  <c r="H100" i="34"/>
  <c r="M67" i="60"/>
  <c r="C19" i="73"/>
  <c r="F19" i="69"/>
  <c r="C19" i="64"/>
  <c r="F19" i="54"/>
  <c r="F66" i="58"/>
  <c r="H65" i="71"/>
  <c r="H19" i="72"/>
  <c r="F19" i="55"/>
  <c r="H86" i="53"/>
  <c r="C19" i="69"/>
  <c r="K19" i="62"/>
  <c r="F30" i="40"/>
  <c r="H67" i="60"/>
  <c r="M19" i="55"/>
  <c r="H63" i="66"/>
  <c r="M90" i="72"/>
  <c r="H72" i="59"/>
  <c r="K51" i="54"/>
  <c r="F115" i="45"/>
  <c r="K23" i="17"/>
  <c r="F19" i="50"/>
  <c r="C19" i="68"/>
  <c r="K451" i="17"/>
  <c r="C19" i="70"/>
  <c r="F18" i="51"/>
  <c r="M19" i="34"/>
  <c r="K19" i="68"/>
  <c r="F19" i="52"/>
  <c r="F19" i="59"/>
  <c r="H94" i="52"/>
  <c r="F19" i="66"/>
  <c r="F85" i="64"/>
  <c r="M19" i="41"/>
  <c r="F25" i="31"/>
  <c r="C19" i="55"/>
  <c r="K30" i="40"/>
  <c r="H19" i="3"/>
  <c r="C19" i="63"/>
  <c r="M72" i="59"/>
  <c r="M451" i="17"/>
  <c r="K67" i="60"/>
  <c r="K90" i="72"/>
  <c r="K55" i="50"/>
  <c r="K65" i="63"/>
  <c r="K19" i="66"/>
  <c r="F19" i="73"/>
  <c r="M19" i="3"/>
  <c r="F19" i="72"/>
  <c r="F156" i="25"/>
  <c r="K19" i="41"/>
  <c r="C213" i="57"/>
  <c r="M19" i="66"/>
  <c r="H19" i="75"/>
  <c r="F19" i="60"/>
  <c r="F19" i="41"/>
  <c r="C19" i="54"/>
  <c r="F94" i="52"/>
  <c r="H19" i="55"/>
  <c r="K19" i="54"/>
  <c r="F63" i="66"/>
  <c r="M279" i="58"/>
  <c r="H19" i="53"/>
  <c r="M19" i="54"/>
  <c r="M86" i="53"/>
  <c r="C19" i="53"/>
  <c r="H19" i="52"/>
  <c r="K72" i="59"/>
  <c r="M19" i="60"/>
  <c r="F19" i="53"/>
  <c r="M19" i="59"/>
  <c r="H19" i="41"/>
  <c r="M19" i="63"/>
  <c r="K19" i="63"/>
  <c r="K19" i="72"/>
  <c r="F86" i="53"/>
  <c r="F19" i="63"/>
  <c r="H451" i="17"/>
  <c r="F35" i="74"/>
  <c r="M115" i="45"/>
  <c r="M65" i="71"/>
  <c r="H25" i="31"/>
  <c r="K81" i="61"/>
  <c r="K19" i="70"/>
  <c r="F65" i="71"/>
  <c r="C19" i="50"/>
  <c r="C19" i="66"/>
  <c r="F72" i="59"/>
  <c r="F19" i="61"/>
  <c r="M51" i="54"/>
  <c r="F67" i="60"/>
  <c r="M119" i="7"/>
  <c r="H19" i="73"/>
  <c r="V1004" i="38" l="1"/>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3" i="74"/>
  <c r="Q10" i="74" s="1"/>
  <c r="K99" i="34"/>
  <c r="Q2" i="49"/>
  <c r="F155" i="49"/>
  <c r="Q2" i="41"/>
  <c r="Q8" i="41" s="1"/>
  <c r="F278" i="58"/>
  <c r="K278"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1005" i="38" s="1"/>
  <c r="Y100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J95" i="74" l="1"/>
  <c r="J96"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3" i="74"/>
  <c r="J94"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03" i="38" l="1"/>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<sst xmlns="http://schemas.openxmlformats.org/spreadsheetml/2006/main" count="9918" uniqueCount="1410">
  <si>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</si>
  <si>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</si>
  <si>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</si>
  <si>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</si>
  <si>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</si>
  <si>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</si>
  <si>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</si>
  <si>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</si>
  <si>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</si>
  <si>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</si>
  <si>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</si>
  <si>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</si>
  <si>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</si>
  <si>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</si>
  <si>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</si>
  <si>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</si>
  <si>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</si>
  <si>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</si>
  <si>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</si>
  <si>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</si>
  <si>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</si>
  <si>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</si>
  <si>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</si>
  <si>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</si>
  <si>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</si>
  <si>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</si>
  <si>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</si>
  <si>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</si>
  <si>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</si>
  <si>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</si>
  <si>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</si>
  <si>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</si>
  <si>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</si>
  <si>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</si>
  <si>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</si>
  <si>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</si>
  <si>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</si>
  <si>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</si>
  <si>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</si>
  <si>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</si>
  <si>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</si>
  <si>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</si>
  <si>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</si>
  <si>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</si>
  <si>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</si>
  <si>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</si>
  <si>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</si>
  <si>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</si>
  <si>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</si>
  <si>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</si>
  <si>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</si>
  <si>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</si>
  <si>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</si>
  <si>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</si>
  <si>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</si>
  <si>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</si>
  <si>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</si>
  <si>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</si>
  <si>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</si>
  <si>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</si>
  <si>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</si>
  <si>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</si>
  <si>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</si>
  <si>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</si>
  <si>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</si>
  <si>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</si>
  <si>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</si>
  <si>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</si>
  <si>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</si>
  <si>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</si>
  <si>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</si>
  <si>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</si>
  <si>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</si>
  <si>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</si>
  <si>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</si>
  <si>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</si>
  <si>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</si>
  <si>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</si>
  <si>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</si>
  <si>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</si>
  <si>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</si>
  <si>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</si>
  <si>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</si>
  <si>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</si>
  <si>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</si>
  <si>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</si>
  <si>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</si>
  <si>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</si>
  <si>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</si>
  <si>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</si>
  <si>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</si>
  <si>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</si>
  <si>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</si>
  <si>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</si>
  <si>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</si>
  <si>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</si>
  <si>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</si>
  <si>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</si>
  <si>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</si>
  <si>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</si>
  <si>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</si>
  <si>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</si>
  <si>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</si>
  <si>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</si>
  <si>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</si>
  <si>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</si>
  <si>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</si>
  <si>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</si>
  <si>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</si>
  <si>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</si>
  <si>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</si>
  <si>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</si>
  <si>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</si>
  <si>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</si>
  <si>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</si>
  <si>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</si>
  <si>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</si>
  <si>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</si>
  <si>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</si>
  <si>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</si>
  <si>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</si>
  <si>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</si>
  <si>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</si>
  <si>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</si>
  <si>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</si>
  <si>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</si>
  <si>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</si>
  <si>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</si>
  <si>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</si>
  <si>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</si>
  <si>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</si>
  <si>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</si>
  <si>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</si>
  <si>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</si>
  <si>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</si>
  <si>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</si>
  <si>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</si>
  <si>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</si>
  <si>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</si>
  <si>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</si>
  <si>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</si>
  <si>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</si>
  <si>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</si>
  <si>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</si>
  <si>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</si>
  <si>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</si>
  <si>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</si>
  <si>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</si>
  <si>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</si>
  <si>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</si>
  <si>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</si>
  <si>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</si>
  <si>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</si>
  <si>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</si>
  <si>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</si>
  <si>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</si>
  <si>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</si>
  <si>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</si>
  <si>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</si>
  <si>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</si>
  <si>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</si>
  <si>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</si>
  <si>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</si>
  <si>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</si>
  <si>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</si>
  <si>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</si>
  <si>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</si>
  <si>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</si>
  <si>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</si>
  <si>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</si>
  <si>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</si>
  <si>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</si>
  <si>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</si>
  <si>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</si>
  <si>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</si>
  <si>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</si>
  <si>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</si>
  <si>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</si>
  <si>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</si>
  <si>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</si>
  <si>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</si>
  <si>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</si>
  <si>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</si>
  <si>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</si>
  <si>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</si>
  <si>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</si>
  <si>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</si>
  <si>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</si>
  <si>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</si>
  <si>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</si>
  <si>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</si>
  <si>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</si>
  <si>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</si>
  <si>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</si>
  <si>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</si>
  <si>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</si>
  <si>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</si>
  <si>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</si>
  <si>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</si>
  <si>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</si>
  <si>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</si>
  <si>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</si>
  <si>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</si>
  <si>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</si>
  <si>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</si>
  <si>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</si>
  <si>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</si>
  <si>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</si>
  <si>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</si>
  <si>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</si>
  <si>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</si>
  <si>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</si>
  <si>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</si>
  <si>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</si>
  <si>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</si>
  <si>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</si>
  <si>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</si>
  <si>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</si>
  <si>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</si>
  <si>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</si>
  <si>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</si>
  <si>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</si>
  <si>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</si>
  <si>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</si>
  <si>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</si>
  <si>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</si>
  <si>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</si>
  <si>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</si>
  <si>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</si>
  <si>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</si>
  <si>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</si>
  <si>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</si>
  <si>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</si>
  <si>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</si>
  <si>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</si>
  <si>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</si>
  <si>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</si>
  <si>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</si>
  <si>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</si>
  <si>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</si>
  <si>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</si>
  <si>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</si>
  <si>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</si>
  <si>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</si>
  <si>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</si>
  <si>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</si>
  <si>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</si>
  <si>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</si>
  <si>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</si>
  <si>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</si>
  <si>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</si>
  <si>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</si>
  <si>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</si>
  <si>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</si>
  <si>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</si>
  <si>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</si>
  <si>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</si>
  <si>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</si>
  <si>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</si>
  <si>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</si>
  <si>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</si>
  <si>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</si>
  <si>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</si>
  <si>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</si>
  <si>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</si>
  <si>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</si>
  <si>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</si>
  <si>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</si>
  <si>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</si>
  <si>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</si>
  <si>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</si>
  <si>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</si>
  <si>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</si>
  <si>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</si>
  <si>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</si>
  <si>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</si>
  <si>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</si>
  <si>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</si>
  <si>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</si>
  <si>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</si>
  <si>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</si>
  <si>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</si>
  <si>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</si>
  <si>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</si>
  <si>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</si>
  <si>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</si>
  <si>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</si>
  <si>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</si>
  <si>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</si>
  <si>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</si>
  <si>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</si>
  <si>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</si>
  <si>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</si>
  <si>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</si>
  <si>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</si>
  <si>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</si>
  <si>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</si>
  <si>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</si>
  <si>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</si>
  <si>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</si>
  <si>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</si>
  <si>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</si>
  <si>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</si>
  <si>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</si>
  <si>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</si>
  <si>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</si>
  <si>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</si>
  <si>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</si>
  <si>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</si>
  <si>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</si>
  <si>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</si>
  <si>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</si>
  <si>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</si>
  <si>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</si>
  <si>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</si>
  <si>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</si>
  <si>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</si>
  <si>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</si>
  <si>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</si>
  <si>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</si>
  <si>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</si>
  <si>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</si>
  <si>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</si>
  <si>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</si>
  <si>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</si>
  <si>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</si>
  <si>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</si>
  <si>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</si>
  <si>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</si>
  <si>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</si>
  <si>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</si>
  <si>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</si>
  <si>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</si>
  <si>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</si>
  <si>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</si>
  <si>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</si>
  <si>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</si>
  <si>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</si>
  <si>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</si>
  <si>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</si>
  <si>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</si>
  <si>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</si>
  <si>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</si>
  <si>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</si>
  <si>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</si>
  <si>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</si>
  <si>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</si>
  <si>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</si>
  <si>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</si>
  <si>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</si>
  <si>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</si>
  <si>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</si>
  <si>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</si>
  <si>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</si>
  <si>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</si>
  <si>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</si>
  <si>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</si>
  <si>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</si>
  <si>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</si>
  <si>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</si>
  <si>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</si>
  <si>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</si>
  <si>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</si>
  <si>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</si>
  <si>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</si>
  <si>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</si>
  <si>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</si>
  <si>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</si>
  <si>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</si>
  <si>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</si>
  <si>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</si>
  <si>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</si>
  <si>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</si>
  <si>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</si>
  <si>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</si>
  <si>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</si>
  <si>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</si>
  <si>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</si>
  <si>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</si>
  <si>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</si>
  <si>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</si>
  <si>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</si>
  <si>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</si>
  <si>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</si>
  <si>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</si>
  <si>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</si>
  <si>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</si>
  <si>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</si>
  <si>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</si>
  <si>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</si>
  <si>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</si>
  <si>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</si>
  <si>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</si>
  <si>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</si>
  <si>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</si>
  <si>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</si>
  <si>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</si>
  <si>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</si>
  <si>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</si>
  <si>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</si>
  <si>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</si>
  <si>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</si>
  <si>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</si>
  <si>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</si>
  <si>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</si>
  <si>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</si>
  <si>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</si>
  <si>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</si>
  <si>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</si>
  <si>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</si>
  <si>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</si>
  <si>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</si>
  <si>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</si>
  <si>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</si>
  <si>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</si>
  <si>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</si>
  <si>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</si>
  <si>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</si>
  <si>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</si>
  <si>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</si>
  <si>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</si>
  <si>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</si>
  <si>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</si>
  <si>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</si>
  <si>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</si>
  <si>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</si>
  <si>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</si>
  <si>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</si>
  <si>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</si>
  <si>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</si>
  <si>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</si>
  <si>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</si>
  <si>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</si>
  <si>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</si>
  <si>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</si>
  <si>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</si>
  <si>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</si>
  <si>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</si>
  <si>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</si>
  <si>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</si>
  <si>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</si>
  <si>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</si>
  <si>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</si>
  <si>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</si>
  <si>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</si>
  <si>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</si>
  <si>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</si>
  <si>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</si>
  <si>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</si>
  <si>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</si>
  <si>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</si>
  <si>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</si>
  <si>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</si>
  <si>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</si>
  <si>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</si>
  <si>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</si>
  <si>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</si>
  <si>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</si>
  <si>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</si>
  <si>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</si>
  <si>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</si>
  <si>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</si>
  <si>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</si>
  <si>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</si>
  <si>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</si>
  <si>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</si>
  <si>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</si>
  <si>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</si>
  <si>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</si>
  <si>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</si>
  <si>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</si>
  <si>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</si>
  <si>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</si>
  <si>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</si>
  <si>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</si>
  <si>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</si>
  <si>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</si>
  <si>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</si>
  <si>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</si>
  <si>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</si>
  <si>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</si>
  <si>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</si>
  <si>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</si>
  <si>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</si>
  <si>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</si>
  <si>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</si>
  <si>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</si>
  <si>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</si>
  <si>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</si>
  <si>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</si>
  <si>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</si>
  <si>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</si>
  <si>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</si>
  <si>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</si>
  <si>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</si>
  <si>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</si>
  <si>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</si>
  <si>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</si>
  <si>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</si>
  <si>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</si>
  <si>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</si>
  <si>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</si>
  <si>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</si>
  <si>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</si>
  <si>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</si>
  <si>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</si>
  <si>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</si>
  <si>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</si>
  <si>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</si>
  <si>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</si>
  <si>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</si>
  <si>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</si>
  <si>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</si>
  <si>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</si>
  <si>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</si>
  <si>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</si>
  <si>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</si>
  <si>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</si>
  <si>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</si>
  <si>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</si>
  <si>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</si>
  <si>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</si>
  <si>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</si>
  <si>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</si>
  <si>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</si>
  <si>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</si>
  <si>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</si>
  <si>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</si>
  <si>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</si>
  <si>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</si>
  <si>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</si>
  <si>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</si>
  <si>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</si>
  <si>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</si>
  <si>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</si>
  <si>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</si>
  <si>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</si>
  <si>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</si>
  <si>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</si>
  <si>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</si>
  <si>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</si>
  <si>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</si>
  <si>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</si>
  <si>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</si>
  <si>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</si>
  <si>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</si>
  <si>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</si>
  <si>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</si>
  <si>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</si>
  <si>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</si>
  <si>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</si>
  <si>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</si>
  <si>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</si>
  <si>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</si>
  <si>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</si>
  <si>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</si>
  <si>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</si>
  <si>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</si>
  <si>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</si>
  <si>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</si>
  <si>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</si>
  <si>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</si>
  <si>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</si>
  <si>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</si>
  <si>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</si>
  <si>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</si>
  <si>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</si>
  <si>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</si>
  <si>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</si>
  <si>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</si>
  <si>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</si>
  <si>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</si>
  <si>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</si>
  <si>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</si>
  <si>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</si>
  <si>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</si>
  <si>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</si>
  <si>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</si>
  <si>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</si>
  <si>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</si>
  <si>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</si>
  <si>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</si>
  <si>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</si>
  <si>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</si>
  <si>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</si>
  <si>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</si>
  <si>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</si>
  <si>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</si>
  <si>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</si>
  <si>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</si>
  <si>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</si>
  <si>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</si>
  <si>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</si>
  <si>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</si>
  <si>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</si>
  <si>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</si>
  <si>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</si>
  <si>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</si>
  <si>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</si>
  <si>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</si>
  <si>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</si>
  <si>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</si>
  <si>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</si>
  <si>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</si>
  <si>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</si>
  <si>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</si>
  <si>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</si>
  <si>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</si>
  <si>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</si>
  <si>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</si>
  <si>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</si>
  <si>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</si>
  <si>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</si>
  <si>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</si>
  <si>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</si>
  <si>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</si>
  <si>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</si>
  <si>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</si>
  <si>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</si>
  <si>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</si>
  <si>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</si>
  <si>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</si>
  <si>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</si>
  <si>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</si>
  <si>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</si>
  <si>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</si>
  <si>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</si>
  <si>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</si>
  <si>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</si>
  <si>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</si>
  <si>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</si>
  <si>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</si>
  <si>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</si>
  <si>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</si>
  <si>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</si>
  <si>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</si>
  <si>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</si>
  <si>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</si>
  <si>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</si>
  <si>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</si>
  <si>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</si>
  <si>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</si>
  <si>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</si>
  <si>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</si>
  <si>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</si>
  <si>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</si>
  <si>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</si>
  <si>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</si>
  <si>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</si>
  <si>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</si>
  <si>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</si>
  <si>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</si>
  <si>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</si>
  <si>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</si>
  <si>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</si>
  <si>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</si>
  <si>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</si>
  <si>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</si>
  <si>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</si>
  <si>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</si>
  <si>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</si>
  <si>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</si>
  <si>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</si>
  <si>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</si>
  <si>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</si>
  <si>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</si>
  <si>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</si>
  <si>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</si>
  <si>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</si>
  <si>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</si>
  <si>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</si>
  <si>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</si>
  <si>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</si>
  <si>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</si>
  <si>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</si>
  <si>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</si>
  <si>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</si>
  <si>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</si>
  <si>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</si>
  <si>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</si>
  <si>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</si>
  <si>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</si>
  <si>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</si>
  <si>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</si>
  <si>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</si>
  <si>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</si>
  <si>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</si>
  <si>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</si>
  <si>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</si>
  <si>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</si>
  <si>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</si>
  <si>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</si>
  <si>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</si>
  <si>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</si>
  <si>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</si>
  <si>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</si>
  <si>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</si>
  <si>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</si>
  <si>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</si>
  <si>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</si>
  <si>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</si>
  <si>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</si>
  <si>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</si>
  <si>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</si>
  <si>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</si>
  <si>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</si>
  <si>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</si>
  <si>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</si>
  <si>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</si>
  <si>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</si>
  <si>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</si>
  <si>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</si>
  <si>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</si>
  <si>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</si>
  <si>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</si>
  <si>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</si>
  <si>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</si>
  <si>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</si>
  <si>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</si>
  <si>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</si>
  <si>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</si>
  <si>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</si>
  <si>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</si>
  <si>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</si>
  <si>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</si>
  <si>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</si>
  <si>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</si>
  <si>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</si>
  <si>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</si>
  <si>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</si>
  <si>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</si>
  <si>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</si>
  <si>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</si>
  <si>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</si>
  <si>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</si>
  <si>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</si>
  <si>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</si>
  <si>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</si>
  <si>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</si>
  <si>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</si>
  <si>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</si>
  <si>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</si>
  <si>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</si>
  <si>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</si>
  <si>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</si>
  <si>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</si>
  <si>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</si>
  <si>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</si>
  <si>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</si>
  <si>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</si>
  <si>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</si>
  <si>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</si>
  <si>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</si>
  <si>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</si>
  <si>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</si>
  <si>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</si>
  <si>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</si>
  <si>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</si>
  <si>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</si>
  <si>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</si>
  <si>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</si>
  <si>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</si>
  <si>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</si>
  <si>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</si>
  <si>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</si>
  <si>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</si>
  <si>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</si>
  <si>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</si>
  <si>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</si>
  <si>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</si>
  <si>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</si>
  <si>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</si>
  <si>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</si>
  <si>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</si>
  <si>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</si>
  <si>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</si>
  <si>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</si>
  <si>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</si>
  <si>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</si>
  <si>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</si>
  <si>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</si>
  <si>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</si>
  <si>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</si>
  <si>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</si>
  <si>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</si>
  <si>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</si>
  <si>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</si>
  <si>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</si>
  <si>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</si>
  <si>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</si>
  <si>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</si>
  <si>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</si>
  <si>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</si>
  <si>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</si>
  <si>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</si>
  <si>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</si>
  <si>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</si>
  <si>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</si>
  <si>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</si>
  <si>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</si>
  <si>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</si>
  <si>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</si>
  <si>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</si>
  <si>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</si>
  <si>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</si>
  <si>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</si>
  <si>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</si>
  <si>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</si>
  <si>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</si>
  <si>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</si>
  <si>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</si>
  <si>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</si>
  <si>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</si>
  <si>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</si>
  <si>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</si>
  <si>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</si>
  <si>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</si>
  <si>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</si>
  <si>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</si>
  <si>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</si>
  <si>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</si>
  <si>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</si>
  <si>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</si>
  <si>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</si>
  <si>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</si>
  <si>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</si>
  <si>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</si>
  <si>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</si>
  <si>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</si>
  <si>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</si>
  <si>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</si>
  <si>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</si>
  <si>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</si>
  <si>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</si>
  <si>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</si>
  <si>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</si>
  <si>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</si>
  <si>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</si>
  <si>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</si>
  <si>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</si>
  <si>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</si>
  <si>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</si>
  <si>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</si>
  <si>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</si>
  <si>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</si>
  <si>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</si>
  <si>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</si>
  <si>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</si>
  <si>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</si>
  <si>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</si>
  <si>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</si>
  <si>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</si>
  <si>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</si>
  <si>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</si>
  <si>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</si>
  <si>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</si>
  <si>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</si>
  <si>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</si>
  <si>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</si>
  <si>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</si>
  <si>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</si>
  <si>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</si>
  <si>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</si>
  <si>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</si>
  <si>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</si>
  <si>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</si>
  <si>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</si>
  <si>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</si>
  <si>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</si>
  <si>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</si>
  <si>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</si>
  <si>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</si>
  <si>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</si>
  <si>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</si>
  <si>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</si>
  <si>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</si>
  <si>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</si>
  <si>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</si>
  <si>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</si>
  <si>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</si>
  <si>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</si>
  <si>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</si>
  <si>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</si>
  <si>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</si>
  <si>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</si>
  <si>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</si>
  <si>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</si>
  <si>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</si>
  <si>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</si>
  <si>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</si>
  <si>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</si>
  <si>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</si>
  <si>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</si>
  <si>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</si>
  <si>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</si>
  <si>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</si>
  <si>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</si>
  <si>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</si>
  <si>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</si>
  <si>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</si>
  <si>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</si>
  <si>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</si>
  <si>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</si>
  <si>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</si>
  <si>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</si>
  <si>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</si>
  <si>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</si>
  <si>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</si>
  <si>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</si>
  <si>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</si>
  <si>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</si>
  <si>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</si>
  <si>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</si>
  <si>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</si>
  <si>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</si>
  <si>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</si>
  <si>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</si>
  <si>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</si>
  <si>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</si>
  <si>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</si>
  <si>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</si>
  <si>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</si>
  <si>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</si>
  <si>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</si>
  <si>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</si>
  <si>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</si>
  <si>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</si>
  <si>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</si>
  <si>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</si>
  <si>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</si>
  <si>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</si>
  <si>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</si>
  <si>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</si>
  <si>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</si>
  <si>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</si>
  <si>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</si>
  <si>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</si>
  <si>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</si>
  <si>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</si>
  <si>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</si>
  <si>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</si>
  <si>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</si>
  <si>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</si>
  <si>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</si>
  <si>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</si>
  <si>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</si>
  <si>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</si>
  <si>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</si>
  <si>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</si>
  <si>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</si>
  <si>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</si>
  <si>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</si>
  <si>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</si>
  <si>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</si>
  <si>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</si>
  <si>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</si>
  <si>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</si>
  <si>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</si>
  <si>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</si>
  <si>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</si>
  <si>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</si>
  <si>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</si>
  <si>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</si>
  <si>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</si>
  <si>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</si>
  <si>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</si>
  <si>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</si>
  <si>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</si>
  <si>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</si>
  <si>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</si>
  <si>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</si>
  <si>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</si>
  <si>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</si>
  <si>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</si>
  <si>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</si>
  <si>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</si>
  <si>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</si>
  <si>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</si>
  <si>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</si>
  <si>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</si>
  <si>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</si>
  <si>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</si>
  <si>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</si>
  <si>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</si>
  <si>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</si>
  <si>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</si>
  <si>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</si>
  <si>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</si>
  <si>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</si>
  <si>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</si>
  <si>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</si>
  <si>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</si>
  <si>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</si>
  <si>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</si>
  <si>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</si>
  <si>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</si>
  <si>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</si>
  <si>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</si>
  <si>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</si>
  <si>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</si>
  <si>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</si>
  <si>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</si>
  <si>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</si>
  <si>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</si>
  <si>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</si>
  <si>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</si>
  <si>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</si>
  <si>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</si>
  <si>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</si>
  <si>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</si>
  <si>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</si>
  <si>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</si>
  <si>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</si>
  <si>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</si>
  <si>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</si>
  <si>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</si>
  <si>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</si>
  <si>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</si>
  <si>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</si>
  <si>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</si>
  <si>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</si>
  <si>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</si>
  <si>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</si>
  <si>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</si>
  <si>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</si>
  <si>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</si>
  <si>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</si>
  <si>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</si>
  <si>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</si>
  <si>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</si>
  <si>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</si>
  <si>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</si>
  <si>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</si>
  <si>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</si>
  <si>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</si>
  <si>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</si>
  <si>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</si>
  <si>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</si>
  <si>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</si>
  <si>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</si>
  <si>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</si>
  <si>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</si>
  <si>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</si>
  <si>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</si>
  <si>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</si>
  <si>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</si>
  <si>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</si>
  <si>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</si>
  <si>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</si>
  <si>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</si>
  <si>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</si>
  <si>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</si>
  <si>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</si>
  <si>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</si>
  <si>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</si>
  <si>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</si>
  <si>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</si>
  <si>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</si>
  <si>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</si>
  <si>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</si>
  <si>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</si>
  <si>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</si>
  <si>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</si>
  <si>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</si>
  <si>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</si>
  <si>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</si>
  <si>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</si>
  <si>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</si>
  <si>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</si>
  <si>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</si>
  <si>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</si>
  <si>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</si>
  <si>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</si>
  <si>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</si>
  <si>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</si>
  <si>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</si>
  <si>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</si>
  <si>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</si>
  <si>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</si>
  <si>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</si>
  <si>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</si>
  <si>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</si>
  <si>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</si>
  <si>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</si>
  <si>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</si>
  <si>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</si>
  <si>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</si>
  <si>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</si>
  <si>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</si>
  <si>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</si>
  <si>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</si>
  <si>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</si>
  <si>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</si>
  <si>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</si>
  <si>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</si>
  <si>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</si>
  <si>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</si>
  <si>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</si>
  <si>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</si>
  <si>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</si>
  <si>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</si>
  <si>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</si>
  <si>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</si>
  <si>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</si>
  <si>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</si>
  <si>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</si>
  <si>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</si>
  <si>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</si>
  <si>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</si>
  <si>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</si>
  <si>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</si>
  <si>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</si>
  <si>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</si>
  <si>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</si>
  <si>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</si>
  <si>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</si>
  <si>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</si>
  <si>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</si>
  <si>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</si>
  <si>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</si>
  <si>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</si>
  <si>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</si>
  <si>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</si>
  <si>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</si>
  <si>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</si>
  <si>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</si>
  <si>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</si>
  <si>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</si>
  <si>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</si>
  <si>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</si>
  <si>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</si>
  <si>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</si>
  <si>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</si>
  <si>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</si>
  <si>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</si>
  <si>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</si>
  <si>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</si>
  <si>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</si>
  <si>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</si>
  <si>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</si>
  <si>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</si>
  <si>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</si>
  <si>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</si>
  <si>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</si>
  <si>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</si>
  <si>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</si>
  <si>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</si>
  <si>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</si>
  <si>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</si>
  <si>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</si>
  <si>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</si>
  <si>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</si>
  <si>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</si>
  <si>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</si>
  <si>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</si>
  <si>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</si>
  <si>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</si>
  <si>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</si>
  <si>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</si>
  <si>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</si>
  <si>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</si>
  <si>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</si>
  <si>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</si>
  <si>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</si>
  <si>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</si>
  <si>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</si>
  <si>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</si>
  <si>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</si>
  <si>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</si>
  <si>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</si>
  <si>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</si>
  <si>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</si>
  <si>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</si>
  <si>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</si>
  <si>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</si>
  <si>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</si>
  <si>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</si>
  <si>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</si>
  <si>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</si>
  <si>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</si>
  <si>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</si>
  <si>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</si>
  <si>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</si>
  <si>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</si>
  <si>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</si>
  <si>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</si>
  <si>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</si>
  <si>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</si>
  <si>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</si>
  <si>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</si>
  <si>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</si>
  <si>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</si>
  <si>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</si>
  <si>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</si>
  <si>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</si>
  <si>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</si>
  <si>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</si>
  <si>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</si>
  <si>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</si>
  <si>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</si>
  <si>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</si>
  <si>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</si>
  <si>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</si>
  <si>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</si>
  <si>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</si>
  <si>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</si>
  <si>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</si>
  <si>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</si>
  <si>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</si>
  <si>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</si>
  <si>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</si>
  <si>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</si>
  <si>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</si>
  <si>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</si>
  <si>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</si>
  <si>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</si>
  <si>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</si>
  <si>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</si>
  <si>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</si>
  <si>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</si>
  <si>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</si>
  <si>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</si>
  <si>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</si>
  <si>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</si>
  <si>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</si>
  <si>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</si>
  <si>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</si>
  <si>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</si>
  <si>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</si>
  <si>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</si>
  <si>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</si>
  <si>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</si>
  <si>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</si>
  <si>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</si>
  <si>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</si>
  <si>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</si>
  <si>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</si>
  <si>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</si>
  <si>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</si>
  <si>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</si>
  <si>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</si>
  <si>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</si>
  <si>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</si>
  <si>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</si>
  <si>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</si>
  <si>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</si>
  <si>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</si>
  <si>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</si>
  <si>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</si>
  <si>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</si>
  <si>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</si>
  <si>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</si>
  <si>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</si>
  <si>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</si>
  <si>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</si>
  <si>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</si>
  <si>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</si>
  <si>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</si>
  <si>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</si>
  <si>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</si>
  <si>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</si>
  <si>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</si>
  <si>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</si>
  <si>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</si>
  <si>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</si>
  <si>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</si>
  <si>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</si>
  <si>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</si>
  <si>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</si>
  <si>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</si>
  <si>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</si>
  <si>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</si>
  <si>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</si>
  <si>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</si>
  <si>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</si>
  <si>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</si>
  <si>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</si>
  <si>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</si>
  <si>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</si>
  <si>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</si>
  <si>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</si>
  <si>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</si>
  <si>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</si>
  <si>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</si>
  <si>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</si>
  <si>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</si>
  <si>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</si>
  <si>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</si>
  <si>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</si>
  <si>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</si>
  <si>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</si>
  <si>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</si>
  <si>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</si>
  <si>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</si>
  <si>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</si>
  <si>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</si>
  <si>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</si>
  <si>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</si>
  <si>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</si>
  <si>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</si>
  <si>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</si>
  <si>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</si>
  <si>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</si>
  <si>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</si>
  <si>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</si>
  <si>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</si>
  <si>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</si>
  <si>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</si>
  <si>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</si>
  <si>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</si>
  <si>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</si>
  <si>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</si>
  <si>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</si>
  <si>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</si>
  <si>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</si>
  <si>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</si>
  <si>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</si>
  <si>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</si>
  <si>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</si>
  <si>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</si>
  <si>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</si>
  <si>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</si>
  <si>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</si>
  <si>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</si>
  <si>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</si>
  <si>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</si>
  <si>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</si>
  <si>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</si>
  <si>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</si>
  <si>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</si>
  <si>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</si>
  <si>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</si>
  <si>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</si>
  <si>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</si>
  <si>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</si>
  <si>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</si>
  <si>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</si>
  <si>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</si>
  <si>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</si>
  <si>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</si>
  <si>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</si>
  <si>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</si>
  <si>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</si>
  <si>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</si>
  <si>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</si>
  <si>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</si>
  <si>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</si>
  <si>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</si>
  <si>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</si>
  <si>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</si>
  <si>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</si>
  <si>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</si>
  <si>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</si>
  <si>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</si>
  <si>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</si>
  <si>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</si>
  <si>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</si>
  <si>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</si>
  <si>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</si>
  <si>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</si>
  <si>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</si>
  <si>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</si>
  <si>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</si>
  <si>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</si>
  <si>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</si>
  <si>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</si>
  <si>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</si>
  <si>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</si>
  <si>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</si>
  <si>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</si>
  <si>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</si>
  <si>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</si>
  <si>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</si>
  <si>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</si>
  <si>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</si>
  <si>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</si>
  <si>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</si>
  <si>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</si>
  <si>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</si>
  <si>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</si>
  <si>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</si>
  <si>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</si>
  <si>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</si>
  <si>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</si>
  <si>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</si>
  <si>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</si>
  <si>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</si>
  <si>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</si>
  <si>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</si>
  <si>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</si>
  <si>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</si>
  <si>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</si>
  <si>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</si>
  <si>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</si>
  <si>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</si>
  <si>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</si>
  <si>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</si>
  <si>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</si>
  <si>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</si>
  <si>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</si>
  <si>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</si>
  <si>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</si>
  <si>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</si>
  <si>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</si>
  <si>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08/08/2019 PM</t>
  </si>
  <si>
    <t>dropped from 280 to 205, lowered guidance</t>
  </si>
  <si>
    <t>STNE</t>
  </si>
  <si>
    <t>·</t>
  </si>
  <si>
    <t>cost inc</t>
  </si>
  <si>
    <t>11/06/2019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</si>
</sst>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3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38"/>
      <tableStyleElement type="headerRow" dxfId="423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numCache>
            </c:numRef>
          </c:yVal>
          <c:smooth val="1"/>
        </c:ser>
        <c:dLbls>
          <c:showLegendKey val="0"/>
          <c:showVal val="0"/>
          <c:showCatName val="0"/>
          <c:showSerName val="0"/>
          <c:showPercent val="0"/>
          <c:showBubbleSize val="0"/>
        </c:dLbls>
        <c:axId val="44932608"/>
        <c:axId val="44936136"/>
      </c:scatterChart>
      <c:valAx>
        <c:axId val="449326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36136"/>
        <c:crosses val="autoZero"/>
        <c:crossBetween val="midCat"/>
      </c:valAx>
      <c:valAx>
        <c:axId val="4493613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326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numCache>
            </c:numRef>
          </c:yVal>
          <c:smooth val="1"/>
        </c:ser>
        <c:dLbls>
          <c:showLegendKey val="0"/>
          <c:showVal val="0"/>
          <c:showCatName val="0"/>
          <c:showSerName val="0"/>
          <c:showPercent val="0"/>
          <c:showBubbleSize val="0"/>
        </c:dLbls>
        <c:axId val="44934960"/>
        <c:axId val="44934568"/>
      </c:scatterChart>
      <c:valAx>
        <c:axId val="449349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34568"/>
        <c:crosses val="autoZero"/>
        <c:crossBetween val="midCat"/>
      </c:valAx>
      <c:valAx>
        <c:axId val="449345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3496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numCache>
            </c:numRef>
          </c:yVal>
          <c:smooth val="1"/>
        </c:ser>
        <c:dLbls>
          <c:showLegendKey val="0"/>
          <c:showVal val="0"/>
          <c:showCatName val="0"/>
          <c:showSerName val="0"/>
          <c:showPercent val="0"/>
          <c:showBubbleSize val="0"/>
        </c:dLbls>
        <c:axId val="44935352"/>
        <c:axId val="44933784"/>
      </c:scatterChart>
      <c:valAx>
        <c:axId val="44935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33784"/>
        <c:crosses val="autoZero"/>
        <c:crossBetween val="midCat"/>
      </c:valAx>
      <c:valAx>
        <c:axId val="4493378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9353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numCache>
            </c:numRef>
          </c:yVal>
          <c:smooth val="1"/>
        </c:ser>
        <c:dLbls>
          <c:showLegendKey val="0"/>
          <c:showVal val="0"/>
          <c:showCatName val="0"/>
          <c:showSerName val="0"/>
          <c:showPercent val="0"/>
          <c:showBubbleSize val="0"/>
        </c:dLbls>
        <c:axId val="485385720"/>
        <c:axId val="485386112"/>
      </c:scatterChart>
      <c:valAx>
        <c:axId val="4853857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86112"/>
        <c:crosses val="autoZero"/>
        <c:crossBetween val="midCat"/>
      </c:valAx>
      <c:valAx>
        <c:axId val="48538611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857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numCache>
            </c:numRef>
          </c:yVal>
          <c:smooth val="1"/>
        </c:ser>
        <c:dLbls>
          <c:showLegendKey val="0"/>
          <c:showVal val="0"/>
          <c:showCatName val="0"/>
          <c:showSerName val="0"/>
          <c:showPercent val="0"/>
          <c:showBubbleSize val="0"/>
        </c:dLbls>
        <c:axId val="485383760"/>
        <c:axId val="485384152"/>
      </c:scatterChart>
      <c:valAx>
        <c:axId val="4853837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84152"/>
        <c:crosses val="autoZero"/>
        <c:crossBetween val="midCat"/>
      </c:valAx>
      <c:valAx>
        <c:axId val="4853841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837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numCache>
            </c:numRef>
          </c:yVal>
          <c:smooth val="1"/>
        </c:ser>
        <c:dLbls>
          <c:showLegendKey val="0"/>
          <c:showVal val="0"/>
          <c:showCatName val="0"/>
          <c:showSerName val="0"/>
          <c:showPercent val="0"/>
          <c:showBubbleSize val="0"/>
        </c:dLbls>
        <c:axId val="485386504"/>
        <c:axId val="485390032"/>
      </c:scatterChart>
      <c:valAx>
        <c:axId val="4853865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90032"/>
        <c:crosses val="autoZero"/>
        <c:crossBetween val="midCat"/>
      </c:valAx>
      <c:valAx>
        <c:axId val="485390032"/>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865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numCache>
            </c:numRef>
          </c:yVal>
          <c:smooth val="1"/>
        </c:ser>
        <c:dLbls>
          <c:showLegendKey val="0"/>
          <c:showVal val="0"/>
          <c:showCatName val="0"/>
          <c:showSerName val="0"/>
          <c:showPercent val="0"/>
          <c:showBubbleSize val="0"/>
        </c:dLbls>
        <c:axId val="485388856"/>
        <c:axId val="485387680"/>
      </c:scatterChart>
      <c:valAx>
        <c:axId val="4853888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87680"/>
        <c:crosses val="autoZero"/>
        <c:crossBetween val="midCat"/>
      </c:valAx>
      <c:valAx>
        <c:axId val="48538768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8885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numCache>
            </c:numRef>
          </c:yVal>
          <c:smooth val="1"/>
        </c:ser>
        <c:dLbls>
          <c:showLegendKey val="0"/>
          <c:showVal val="0"/>
          <c:showCatName val="0"/>
          <c:showSerName val="0"/>
          <c:showPercent val="0"/>
          <c:showBubbleSize val="0"/>
        </c:dLbls>
        <c:axId val="485386896"/>
        <c:axId val="485390424"/>
      </c:scatterChart>
      <c:valAx>
        <c:axId val="485386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90424"/>
        <c:crosses val="autoZero"/>
        <c:crossBetween val="midCat"/>
      </c:valAx>
      <c:valAx>
        <c:axId val="4853904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53868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ABMD!$E$25:$E$55</c:f>
              <c:numCache>
                <c:formatCode>0.00</c:formatCode>
                <c:ptCount val="31"/>
                <c:pt idx="0">
                  <c:v>251.49</c:v>
                </c:pt>
                <c:pt idx="1">
                  <c:v>275.81</c:v>
                </c:pt>
                <c:pt idx="2">
                  <c:v>262.02999999999997</c:v>
                </c:pt>
                <c:pt idx="3">
                  <c:v>250.96</c:v>
                </c:pt>
                <c:pt idx="4">
                  <c:v>204.87</c:v>
                </c:pt>
                <c:pt idx="5">
                  <c:v>169.64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ABMD!$D$25:$D$55</c:f>
              <c:numCache>
                <c:formatCode>0.00</c:formatCode>
                <c:ptCount val="31"/>
                <c:pt idx="0">
                  <c:v>252</c:v>
                </c:pt>
                <c:pt idx="1">
                  <c:v>252.2</c:v>
                </c:pt>
                <c:pt idx="2">
                  <c:v>238.2055</c:v>
                </c:pt>
                <c:pt idx="3">
                  <c:v>238.21</c:v>
                </c:pt>
                <c:pt idx="4">
                  <c:v>229.6028</c:v>
                </c:pt>
                <c:pt idx="5">
                  <c:v>229.6028</c:v>
                </c:pt>
              </c:numCache>
            </c:numRef>
          </c:val>
          <c:smooth val="0"/>
        </c:ser>
        <c:dLbls>
          <c:showLegendKey val="0"/>
          <c:showVal val="0"/>
          <c:showCatName val="0"/>
          <c:showSerName val="0"/>
          <c:showPercent val="0"/>
          <c:showBubbleSize val="0"/>
        </c:dLbls>
        <c:smooth val="0"/>
        <c:axId val="474587112"/>
        <c:axId val="474585936"/>
      </c:lineChart>
      <c:dateAx>
        <c:axId val="474587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85936"/>
        <c:crosses val="autoZero"/>
        <c:auto val="1"/>
        <c:lblOffset val="100"/>
        <c:baseTimeUnit val="days"/>
      </c:dateAx>
      <c:valAx>
        <c:axId val="474585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87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numCache>
            </c:numRef>
          </c:val>
          <c:smooth val="0"/>
        </c:ser>
        <c:dLbls>
          <c:showLegendKey val="0"/>
          <c:showVal val="0"/>
          <c:showCatName val="0"/>
          <c:showSerName val="0"/>
          <c:showPercent val="0"/>
          <c:showBubbleSize val="0"/>
        </c:dLbls>
        <c:smooth val="0"/>
        <c:axId val="474589072"/>
        <c:axId val="474586328"/>
      </c:lineChart>
      <c:dateAx>
        <c:axId val="474589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86328"/>
        <c:crosses val="autoZero"/>
        <c:auto val="1"/>
        <c:lblOffset val="100"/>
        <c:baseTimeUnit val="days"/>
      </c:dateAx>
      <c:valAx>
        <c:axId val="474586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589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4589856"/>
        <c:axId val="474589464"/>
      </c:lineChart>
      <c:dateAx>
        <c:axId val="4745898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589464"/>
        <c:crosses val="autoZero"/>
        <c:auto val="1"/>
        <c:lblOffset val="100"/>
        <c:baseTimeUnit val="days"/>
      </c:dateAx>
      <c:valAx>
        <c:axId val="47458946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589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85388464"/>
        <c:axId val="485389248"/>
      </c:lineChart>
      <c:dateAx>
        <c:axId val="485388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89248"/>
        <c:crosses val="autoZero"/>
        <c:auto val="1"/>
        <c:lblOffset val="100"/>
        <c:baseTimeUnit val="days"/>
      </c:dateAx>
      <c:valAx>
        <c:axId val="485389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388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88624192"/>
        <c:axId val="488631640"/>
      </c:lineChart>
      <c:dateAx>
        <c:axId val="488624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31640"/>
        <c:crosses val="autoZero"/>
        <c:auto val="1"/>
        <c:lblOffset val="100"/>
        <c:baseTimeUnit val="days"/>
      </c:dateAx>
      <c:valAx>
        <c:axId val="488631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24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88625760"/>
        <c:axId val="488624976"/>
      </c:lineChart>
      <c:dateAx>
        <c:axId val="488625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24976"/>
        <c:crosses val="autoZero"/>
        <c:auto val="1"/>
        <c:lblOffset val="100"/>
        <c:baseTimeUnit val="days"/>
      </c:dateAx>
      <c:valAx>
        <c:axId val="488624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25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88625368"/>
        <c:axId val="488627328"/>
      </c:lineChart>
      <c:dateAx>
        <c:axId val="488625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27328"/>
        <c:crosses val="autoZero"/>
        <c:auto val="1"/>
        <c:lblOffset val="100"/>
        <c:baseTimeUnit val="days"/>
      </c:dateAx>
      <c:valAx>
        <c:axId val="488627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25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88630072"/>
        <c:axId val="488626544"/>
      </c:lineChart>
      <c:dateAx>
        <c:axId val="48863007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626544"/>
        <c:crosses val="autoZero"/>
        <c:auto val="1"/>
        <c:lblOffset val="100"/>
        <c:baseTimeUnit val="days"/>
      </c:dateAx>
      <c:valAx>
        <c:axId val="48862654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630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numCache>
            </c:numRef>
          </c:val>
          <c:smooth val="0"/>
        </c:ser>
        <c:dLbls>
          <c:showLegendKey val="0"/>
          <c:showVal val="0"/>
          <c:showCatName val="0"/>
          <c:showSerName val="0"/>
          <c:showPercent val="0"/>
          <c:showBubbleSize val="0"/>
        </c:dLbls>
        <c:smooth val="0"/>
        <c:axId val="489997680"/>
        <c:axId val="489991408"/>
      </c:lineChart>
      <c:dateAx>
        <c:axId val="489997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1408"/>
        <c:crosses val="autoZero"/>
        <c:auto val="1"/>
        <c:lblOffset val="100"/>
        <c:baseTimeUnit val="days"/>
      </c:dateAx>
      <c:valAx>
        <c:axId val="4899914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7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numCache>
            </c:numRef>
          </c:val>
          <c:smooth val="0"/>
        </c:ser>
        <c:dLbls>
          <c:showLegendKey val="0"/>
          <c:showVal val="0"/>
          <c:showCatName val="0"/>
          <c:showSerName val="0"/>
          <c:showPercent val="0"/>
          <c:showBubbleSize val="0"/>
        </c:dLbls>
        <c:smooth val="0"/>
        <c:axId val="489994544"/>
        <c:axId val="489995720"/>
      </c:lineChart>
      <c:dateAx>
        <c:axId val="489994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5720"/>
        <c:crosses val="autoZero"/>
        <c:auto val="1"/>
        <c:lblOffset val="100"/>
        <c:baseTimeUnit val="days"/>
      </c:dateAx>
      <c:valAx>
        <c:axId val="48999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4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89990624"/>
        <c:axId val="489995328"/>
      </c:lineChart>
      <c:dateAx>
        <c:axId val="489990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5328"/>
        <c:crosses val="autoZero"/>
        <c:auto val="1"/>
        <c:lblOffset val="100"/>
        <c:baseTimeUnit val="days"/>
      </c:dateAx>
      <c:valAx>
        <c:axId val="489995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0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89996112"/>
        <c:axId val="489993368"/>
      </c:lineChart>
      <c:dateAx>
        <c:axId val="489996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3368"/>
        <c:crosses val="autoZero"/>
        <c:auto val="1"/>
        <c:lblOffset val="100"/>
        <c:baseTimeUnit val="days"/>
      </c:dateAx>
      <c:valAx>
        <c:axId val="489993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6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89992584"/>
        <c:axId val="489992976"/>
      </c:lineChart>
      <c:dateAx>
        <c:axId val="4899925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2976"/>
        <c:crosses val="autoZero"/>
        <c:auto val="1"/>
        <c:lblOffset val="100"/>
        <c:baseTimeUnit val="days"/>
      </c:dateAx>
      <c:valAx>
        <c:axId val="4899929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92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DOW!$E$25:$E$55</c:f>
              <c:numCache>
                <c:formatCode>0.00</c:formatCode>
                <c:ptCount val="31"/>
                <c:pt idx="0">
                  <c:v>56.88</c:v>
                </c:pt>
                <c:pt idx="1">
                  <c:v>51.15</c:v>
                </c:pt>
                <c:pt idx="2">
                  <c:v>43.35</c:v>
                </c:pt>
                <c:pt idx="3">
                  <c:v>45.1</c:v>
                </c:pt>
                <c:pt idx="4">
                  <c:v>46.97</c:v>
                </c:pt>
                <c:pt idx="5">
                  <c:v>47.45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numCache>
            </c:numRef>
          </c:val>
          <c:smooth val="0"/>
        </c:ser>
        <c:dLbls>
          <c:showLegendKey val="0"/>
          <c:showVal val="0"/>
          <c:showCatName val="0"/>
          <c:showSerName val="0"/>
          <c:showPercent val="0"/>
          <c:showBubbleSize val="0"/>
        </c:dLbls>
        <c:smooth val="0"/>
        <c:axId val="488628504"/>
        <c:axId val="492246072"/>
      </c:lineChart>
      <c:dateAx>
        <c:axId val="488628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46072"/>
        <c:crosses val="autoZero"/>
        <c:auto val="1"/>
        <c:lblOffset val="100"/>
        <c:baseTimeUnit val="days"/>
      </c:dateAx>
      <c:valAx>
        <c:axId val="492246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628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numCache>
            </c:numRef>
          </c:val>
          <c:smooth val="0"/>
        </c:ser>
        <c:dLbls>
          <c:showLegendKey val="0"/>
          <c:showVal val="0"/>
          <c:showCatName val="0"/>
          <c:showSerName val="0"/>
          <c:showPercent val="0"/>
          <c:showBubbleSize val="0"/>
        </c:dLbls>
        <c:smooth val="0"/>
        <c:axId val="492246464"/>
        <c:axId val="492243720"/>
      </c:lineChart>
      <c:dateAx>
        <c:axId val="492246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43720"/>
        <c:crosses val="autoZero"/>
        <c:auto val="1"/>
        <c:lblOffset val="100"/>
        <c:baseTimeUnit val="days"/>
      </c:dateAx>
      <c:valAx>
        <c:axId val="492243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46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92244896"/>
        <c:axId val="492243328"/>
      </c:lineChart>
      <c:dateAx>
        <c:axId val="492244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43328"/>
        <c:crosses val="autoZero"/>
        <c:auto val="1"/>
        <c:lblOffset val="100"/>
        <c:baseTimeUnit val="days"/>
      </c:dateAx>
      <c:valAx>
        <c:axId val="4922433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44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92246856"/>
        <c:axId val="492247248"/>
      </c:lineChart>
      <c:dateAx>
        <c:axId val="492246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47248"/>
        <c:crosses val="autoZero"/>
        <c:auto val="1"/>
        <c:lblOffset val="100"/>
        <c:baseTimeUnit val="days"/>
      </c:dateAx>
      <c:valAx>
        <c:axId val="492247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46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92240976"/>
        <c:axId val="492241368"/>
      </c:lineChart>
      <c:dateAx>
        <c:axId val="492240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41368"/>
        <c:crosses val="autoZero"/>
        <c:auto val="1"/>
        <c:lblOffset val="100"/>
        <c:baseTimeUnit val="days"/>
      </c:dateAx>
      <c:valAx>
        <c:axId val="492241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40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92244112"/>
        <c:axId val="492245680"/>
      </c:lineChart>
      <c:dateAx>
        <c:axId val="492244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45680"/>
        <c:crosses val="autoZero"/>
        <c:auto val="1"/>
        <c:lblOffset val="100"/>
        <c:baseTimeUnit val="days"/>
      </c:dateAx>
      <c:valAx>
        <c:axId val="492245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244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2654872"/>
        <c:axId val="492652520"/>
      </c:lineChart>
      <c:dateAx>
        <c:axId val="4926548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52520"/>
        <c:crosses val="autoZero"/>
        <c:auto val="1"/>
        <c:lblOffset val="100"/>
        <c:baseTimeUnit val="days"/>
      </c:dateAx>
      <c:valAx>
        <c:axId val="49265252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548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92656832"/>
        <c:axId val="492651344"/>
      </c:lineChart>
      <c:dateAx>
        <c:axId val="4926568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51344"/>
        <c:crosses val="autoZero"/>
        <c:auto val="1"/>
        <c:lblOffset val="100"/>
        <c:baseTimeUnit val="days"/>
      </c:dateAx>
      <c:valAx>
        <c:axId val="49265134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568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92657616"/>
        <c:axId val="492652912"/>
      </c:lineChart>
      <c:dateAx>
        <c:axId val="4926576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52912"/>
        <c:crosses val="autoZero"/>
        <c:auto val="1"/>
        <c:lblOffset val="100"/>
        <c:baseTimeUnit val="days"/>
      </c:dateAx>
      <c:valAx>
        <c:axId val="492652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576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506073144"/>
        <c:axId val="506080592"/>
      </c:lineChart>
      <c:dateAx>
        <c:axId val="506073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080592"/>
        <c:crosses val="autoZero"/>
        <c:auto val="1"/>
        <c:lblOffset val="100"/>
        <c:baseTimeUnit val="days"/>
      </c:dateAx>
      <c:valAx>
        <c:axId val="5060805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073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506077064"/>
        <c:axId val="506077848"/>
      </c:lineChart>
      <c:dateAx>
        <c:axId val="506077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077848"/>
        <c:crosses val="autoZero"/>
        <c:auto val="1"/>
        <c:lblOffset val="100"/>
        <c:baseTimeUnit val="days"/>
      </c:dateAx>
      <c:valAx>
        <c:axId val="506077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077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506080200"/>
        <c:axId val="506073928"/>
      </c:lineChart>
      <c:dateAx>
        <c:axId val="506080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073928"/>
        <c:crosses val="autoZero"/>
        <c:auto val="1"/>
        <c:lblOffset val="100"/>
        <c:baseTimeUnit val="days"/>
      </c:dateAx>
      <c:valAx>
        <c:axId val="506073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080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506075496"/>
        <c:axId val="506079416"/>
      </c:lineChart>
      <c:dateAx>
        <c:axId val="506075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079416"/>
        <c:crosses val="autoZero"/>
        <c:auto val="1"/>
        <c:lblOffset val="100"/>
        <c:baseTimeUnit val="days"/>
      </c:dateAx>
      <c:valAx>
        <c:axId val="506079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075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506078240"/>
        <c:axId val="506077456"/>
      </c:lineChart>
      <c:dateAx>
        <c:axId val="5060782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077456"/>
        <c:crosses val="autoZero"/>
        <c:auto val="1"/>
        <c:lblOffset val="100"/>
        <c:baseTimeUnit val="days"/>
      </c:dateAx>
      <c:valAx>
        <c:axId val="50607745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0782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506075888"/>
        <c:axId val="506079808"/>
      </c:lineChart>
      <c:dateAx>
        <c:axId val="5060758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079808"/>
        <c:crosses val="autoZero"/>
        <c:auto val="1"/>
        <c:lblOffset val="100"/>
        <c:baseTimeUnit val="days"/>
      </c:dateAx>
      <c:valAx>
        <c:axId val="506079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07588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508316232"/>
        <c:axId val="508313880"/>
      </c:lineChart>
      <c:dateAx>
        <c:axId val="508316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13880"/>
        <c:crosses val="autoZero"/>
        <c:auto val="1"/>
        <c:lblOffset val="100"/>
        <c:baseTimeUnit val="days"/>
      </c:dateAx>
      <c:valAx>
        <c:axId val="50831388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16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508316624"/>
        <c:axId val="508317016"/>
      </c:lineChart>
      <c:dateAx>
        <c:axId val="508316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17016"/>
        <c:crosses val="autoZero"/>
        <c:auto val="1"/>
        <c:lblOffset val="100"/>
        <c:baseTimeUnit val="days"/>
      </c:dateAx>
      <c:valAx>
        <c:axId val="508317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316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8310744"/>
        <c:axId val="508313096"/>
      </c:lineChart>
      <c:dateAx>
        <c:axId val="5083107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313096"/>
        <c:crosses val="autoZero"/>
        <c:auto val="1"/>
        <c:lblOffset val="100"/>
        <c:baseTimeUnit val="days"/>
      </c:dateAx>
      <c:valAx>
        <c:axId val="5083130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3107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numCache>
            </c:numRef>
          </c:val>
          <c:smooth val="0"/>
        </c:ser>
        <c:dLbls>
          <c:showLegendKey val="0"/>
          <c:showVal val="0"/>
          <c:showCatName val="0"/>
          <c:showSerName val="0"/>
          <c:showPercent val="0"/>
          <c:showBubbleSize val="0"/>
        </c:dLbls>
        <c:marker val="1"/>
        <c:smooth val="0"/>
        <c:axId val="527637104"/>
        <c:axId val="527635144"/>
      </c:lineChart>
      <c:dateAx>
        <c:axId val="527637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635144"/>
        <c:crosses val="autoZero"/>
        <c:auto val="1"/>
        <c:lblOffset val="100"/>
        <c:baseTimeUnit val="days"/>
      </c:dateAx>
      <c:valAx>
        <c:axId val="5276351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637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numCache>
            </c:numRef>
          </c:val>
          <c:smooth val="0"/>
        </c:ser>
        <c:dLbls>
          <c:showLegendKey val="0"/>
          <c:showVal val="0"/>
          <c:showCatName val="0"/>
          <c:showSerName val="0"/>
          <c:showPercent val="0"/>
          <c:showBubbleSize val="0"/>
        </c:dLbls>
        <c:marker val="1"/>
        <c:smooth val="0"/>
        <c:axId val="527636320"/>
        <c:axId val="527635536"/>
      </c:lineChart>
      <c:dateAx>
        <c:axId val="527636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635536"/>
        <c:crosses val="autoZero"/>
        <c:auto val="1"/>
        <c:lblOffset val="100"/>
        <c:baseTimeUnit val="days"/>
      </c:dateAx>
      <c:valAx>
        <c:axId val="527635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636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527634752"/>
        <c:axId val="527626128"/>
      </c:lineChart>
      <c:dateAx>
        <c:axId val="5276347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626128"/>
        <c:crosses val="autoZero"/>
        <c:auto val="1"/>
        <c:lblOffset val="100"/>
        <c:baseTimeUnit val="days"/>
      </c:dateAx>
      <c:valAx>
        <c:axId val="5276261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634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527628480"/>
        <c:axId val="527628088"/>
      </c:lineChart>
      <c:dateAx>
        <c:axId val="5276284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628088"/>
        <c:crosses val="autoZero"/>
        <c:auto val="1"/>
        <c:lblOffset val="100"/>
        <c:baseTimeUnit val="days"/>
      </c:dateAx>
      <c:valAx>
        <c:axId val="527628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628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27631224"/>
        <c:axId val="527629656"/>
      </c:lineChart>
      <c:catAx>
        <c:axId val="5276312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629656"/>
        <c:crosses val="autoZero"/>
        <c:auto val="1"/>
        <c:lblAlgn val="ctr"/>
        <c:lblOffset val="100"/>
        <c:noMultiLvlLbl val="0"/>
      </c:catAx>
      <c:valAx>
        <c:axId val="52762965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631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27623384"/>
        <c:axId val="527622600"/>
      </c:lineChart>
      <c:dateAx>
        <c:axId val="5276233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622600"/>
        <c:crosses val="autoZero"/>
        <c:auto val="1"/>
        <c:lblOffset val="100"/>
        <c:baseTimeUnit val="days"/>
      </c:dateAx>
      <c:valAx>
        <c:axId val="52762260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623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27632792"/>
        <c:axId val="492245288"/>
      </c:lineChart>
      <c:dateAx>
        <c:axId val="5276327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2245288"/>
        <c:crosses val="autoZero"/>
        <c:auto val="1"/>
        <c:lblOffset val="100"/>
        <c:baseTimeUnit val="days"/>
      </c:dateAx>
      <c:valAx>
        <c:axId val="49224528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7632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08135624"/>
        <c:axId val="508139936"/>
      </c:lineChart>
      <c:dateAx>
        <c:axId val="508135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139936"/>
        <c:crosses val="autoZero"/>
        <c:auto val="1"/>
        <c:lblOffset val="100"/>
        <c:baseTimeUnit val="days"/>
      </c:dateAx>
      <c:valAx>
        <c:axId val="50813993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135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08133272"/>
        <c:axId val="508133664"/>
      </c:lineChart>
      <c:dateAx>
        <c:axId val="508133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133664"/>
        <c:crosses val="autoZero"/>
        <c:auto val="1"/>
        <c:lblOffset val="100"/>
        <c:baseTimeUnit val="days"/>
      </c:dateAx>
      <c:valAx>
        <c:axId val="508133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133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08140328"/>
        <c:axId val="508130920"/>
      </c:scatterChart>
      <c:valAx>
        <c:axId val="50814032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130920"/>
        <c:crosses val="autoZero"/>
        <c:crossBetween val="midCat"/>
      </c:valAx>
      <c:valAx>
        <c:axId val="508130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1403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08130136"/>
        <c:axId val="508136408"/>
      </c:scatterChart>
      <c:valAx>
        <c:axId val="5081301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136408"/>
        <c:crosses val="autoZero"/>
        <c:crossBetween val="midCat"/>
      </c:valAx>
      <c:valAx>
        <c:axId val="508136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130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8138760"/>
        <c:axId val="508136800"/>
      </c:lineChart>
      <c:catAx>
        <c:axId val="5081387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36800"/>
        <c:crosses val="autoZero"/>
        <c:auto val="1"/>
        <c:lblAlgn val="ctr"/>
        <c:lblOffset val="100"/>
        <c:noMultiLvlLbl val="0"/>
      </c:catAx>
      <c:valAx>
        <c:axId val="50813680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38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8144640"/>
        <c:axId val="508142288"/>
      </c:lineChart>
      <c:catAx>
        <c:axId val="5081446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42288"/>
        <c:crosses val="autoZero"/>
        <c:auto val="1"/>
        <c:lblAlgn val="ctr"/>
        <c:lblOffset val="100"/>
        <c:noMultiLvlLbl val="0"/>
      </c:catAx>
      <c:valAx>
        <c:axId val="50814228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446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08141896"/>
        <c:axId val="508144248"/>
      </c:lineChart>
      <c:dateAx>
        <c:axId val="508141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144248"/>
        <c:crosses val="autoZero"/>
        <c:auto val="1"/>
        <c:lblOffset val="100"/>
        <c:baseTimeUnit val="days"/>
      </c:dateAx>
      <c:valAx>
        <c:axId val="508144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141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6828192"/>
        <c:axId val="566825056"/>
      </c:lineChart>
      <c:dateAx>
        <c:axId val="566828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25056"/>
        <c:crosses val="autoZero"/>
        <c:auto val="1"/>
        <c:lblOffset val="100"/>
        <c:baseTimeUnit val="days"/>
      </c:dateAx>
      <c:valAx>
        <c:axId val="566825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28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6822704"/>
        <c:axId val="566827408"/>
      </c:lineChart>
      <c:dateAx>
        <c:axId val="566822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27408"/>
        <c:crosses val="autoZero"/>
        <c:auto val="1"/>
        <c:lblOffset val="100"/>
        <c:baseTimeUnit val="days"/>
      </c:dateAx>
      <c:valAx>
        <c:axId val="56682740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22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6825840"/>
        <c:axId val="566818392"/>
      </c:lineChart>
      <c:dateAx>
        <c:axId val="566825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18392"/>
        <c:crosses val="autoZero"/>
        <c:auto val="1"/>
        <c:lblOffset val="100"/>
        <c:baseTimeUnit val="days"/>
      </c:dateAx>
      <c:valAx>
        <c:axId val="566818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25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6823096"/>
        <c:axId val="566827800"/>
      </c:lineChart>
      <c:dateAx>
        <c:axId val="5668230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27800"/>
        <c:crosses val="autoZero"/>
        <c:auto val="1"/>
        <c:lblOffset val="100"/>
        <c:baseTimeUnit val="days"/>
      </c:dateAx>
      <c:valAx>
        <c:axId val="56682780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230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TEVA!$B$38:$B$103</c:f>
              <c:numCache>
                <c:formatCode>d\-mmm</c:formatCode>
                <c:ptCount val="6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pt idx="58">
                  <c:v>43761</c:v>
                </c:pt>
              </c:numCache>
            </c:numRef>
          </c:cat>
          <c:val>
            <c:numRef>
              <c:f>TEVA!$E$38:$E$103</c:f>
              <c:numCache>
                <c:formatCode>0.00</c:formatCode>
                <c:ptCount val="6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pt idx="57">
                  <c:v>6.92</c:v>
                </c:pt>
                <c:pt idx="58">
                  <c:v>7.93</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TEVA!$B$38:$B$103</c:f>
              <c:numCache>
                <c:formatCode>d\-mmm</c:formatCode>
                <c:ptCount val="6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pt idx="58">
                  <c:v>43761</c:v>
                </c:pt>
              </c:numCache>
            </c:numRef>
          </c:cat>
          <c:val>
            <c:numRef>
              <c:f>TEVA!$D$38:$D$103</c:f>
              <c:numCache>
                <c:formatCode>0.00</c:formatCode>
                <c:ptCount val="6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pt idx="57">
                  <c:v>12.1717</c:v>
                </c:pt>
                <c:pt idx="58">
                  <c:v>11.2814</c:v>
                </c:pt>
              </c:numCache>
            </c:numRef>
          </c:val>
          <c:smooth val="0"/>
        </c:ser>
        <c:dLbls>
          <c:showLegendKey val="0"/>
          <c:showVal val="0"/>
          <c:showCatName val="0"/>
          <c:showSerName val="0"/>
          <c:showPercent val="0"/>
          <c:showBubbleSize val="0"/>
        </c:dLbls>
        <c:smooth val="0"/>
        <c:axId val="566824664"/>
        <c:axId val="566828976"/>
      </c:lineChart>
      <c:dateAx>
        <c:axId val="566824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28976"/>
        <c:crosses val="autoZero"/>
        <c:auto val="1"/>
        <c:lblOffset val="100"/>
        <c:baseTimeUnit val="days"/>
      </c:dateAx>
      <c:valAx>
        <c:axId val="566828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246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TEVA!$B$38:$B$103</c:f>
              <c:numCache>
                <c:formatCode>d\-mmm</c:formatCode>
                <c:ptCount val="6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pt idx="58">
                  <c:v>43761</c:v>
                </c:pt>
              </c:numCache>
            </c:numRef>
          </c:cat>
          <c:val>
            <c:numRef>
              <c:f>TEVA!$J$38:$J$103</c:f>
              <c:numCache>
                <c:formatCode>0.00</c:formatCode>
                <c:ptCount val="6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pt idx="57">
                  <c:v>-10218.429999999995</c:v>
                </c:pt>
                <c:pt idx="58">
                  <c:v>-8093.5299999999952</c:v>
                </c:pt>
              </c:numCache>
            </c:numRef>
          </c:val>
          <c:smooth val="0"/>
        </c:ser>
        <c:dLbls>
          <c:showLegendKey val="0"/>
          <c:showVal val="0"/>
          <c:showCatName val="0"/>
          <c:showSerName val="0"/>
          <c:showPercent val="0"/>
          <c:showBubbleSize val="0"/>
        </c:dLbls>
        <c:marker val="1"/>
        <c:smooth val="0"/>
        <c:axId val="566819568"/>
        <c:axId val="566826624"/>
      </c:lineChart>
      <c:dateAx>
        <c:axId val="566819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26624"/>
        <c:crosses val="autoZero"/>
        <c:auto val="1"/>
        <c:lblOffset val="100"/>
        <c:baseTimeUnit val="days"/>
      </c:dateAx>
      <c:valAx>
        <c:axId val="566826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19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66817216"/>
        <c:axId val="566819960"/>
      </c:lineChart>
      <c:dateAx>
        <c:axId val="566817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19960"/>
        <c:crosses val="autoZero"/>
        <c:auto val="1"/>
        <c:lblOffset val="100"/>
        <c:baseTimeUnit val="days"/>
      </c:dateAx>
      <c:valAx>
        <c:axId val="566819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17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66820352"/>
        <c:axId val="566823488"/>
      </c:lineChart>
      <c:dateAx>
        <c:axId val="566820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23488"/>
        <c:crosses val="autoZero"/>
        <c:auto val="1"/>
        <c:lblOffset val="100"/>
        <c:baseTimeUnit val="days"/>
      </c:dateAx>
      <c:valAx>
        <c:axId val="566823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20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832504"/>
        <c:axId val="566830544"/>
      </c:lineChart>
      <c:dateAx>
        <c:axId val="56683250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30544"/>
        <c:crosses val="autoZero"/>
        <c:auto val="1"/>
        <c:lblOffset val="100"/>
        <c:baseTimeUnit val="days"/>
      </c:dateAx>
      <c:valAx>
        <c:axId val="56683054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32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66829760"/>
        <c:axId val="566830936"/>
      </c:lineChart>
      <c:dateAx>
        <c:axId val="566829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30936"/>
        <c:crosses val="autoZero"/>
        <c:auto val="1"/>
        <c:lblOffset val="100"/>
        <c:baseTimeUnit val="days"/>
      </c:dateAx>
      <c:valAx>
        <c:axId val="566830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29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83758312"/>
        <c:axId val="583749688"/>
      </c:lineChart>
      <c:dateAx>
        <c:axId val="583758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749688"/>
        <c:crosses val="autoZero"/>
        <c:auto val="1"/>
        <c:lblOffset val="100"/>
        <c:baseTimeUnit val="days"/>
      </c:dateAx>
      <c:valAx>
        <c:axId val="583749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758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83754392"/>
        <c:axId val="583756744"/>
      </c:lineChart>
      <c:dateAx>
        <c:axId val="583754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756744"/>
        <c:crosses val="autoZero"/>
        <c:auto val="1"/>
        <c:lblOffset val="100"/>
        <c:baseTimeUnit val="days"/>
      </c:dateAx>
      <c:valAx>
        <c:axId val="583756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754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83756352"/>
        <c:axId val="583752824"/>
      </c:lineChart>
      <c:dateAx>
        <c:axId val="583756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752824"/>
        <c:crosses val="autoZero"/>
        <c:auto val="1"/>
        <c:lblOffset val="100"/>
        <c:baseTimeUnit val="days"/>
      </c:dateAx>
      <c:valAx>
        <c:axId val="583752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756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83750472"/>
        <c:axId val="583758704"/>
      </c:lineChart>
      <c:dateAx>
        <c:axId val="5837504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3758704"/>
        <c:crosses val="autoZero"/>
        <c:auto val="1"/>
        <c:lblOffset val="100"/>
        <c:baseTimeUnit val="days"/>
      </c:dateAx>
      <c:valAx>
        <c:axId val="58375870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3750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83760664"/>
        <c:axId val="583761840"/>
      </c:lineChart>
      <c:dateAx>
        <c:axId val="583760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761840"/>
        <c:crosses val="autoZero"/>
        <c:auto val="1"/>
        <c:lblOffset val="100"/>
        <c:baseTimeUnit val="days"/>
      </c:dateAx>
      <c:valAx>
        <c:axId val="58376184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76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83759880"/>
        <c:axId val="583750080"/>
      </c:lineChart>
      <c:dateAx>
        <c:axId val="583759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750080"/>
        <c:crosses val="autoZero"/>
        <c:auto val="1"/>
        <c:lblOffset val="100"/>
        <c:baseTimeUnit val="days"/>
      </c:dateAx>
      <c:valAx>
        <c:axId val="583750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3759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83757136"/>
        <c:axId val="583755176"/>
      </c:lineChart>
      <c:catAx>
        <c:axId val="5837571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3755176"/>
        <c:crosses val="autoZero"/>
        <c:auto val="1"/>
        <c:lblAlgn val="ctr"/>
        <c:lblOffset val="100"/>
        <c:noMultiLvlLbl val="0"/>
      </c:catAx>
      <c:valAx>
        <c:axId val="58375517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3757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94" dataDxfId="1093">
  <autoFilter ref="O15:W26"/>
  <tableColumns count="9">
    <tableColumn id="1" name="Date" dataDxfId="1092"/>
    <tableColumn id="2" name="Quarter" dataDxfId="1091"/>
    <tableColumn id="3" name="Time" dataDxfId="1090"/>
    <tableColumn id="4" name="EPS estimate" dataDxfId="1089"/>
    <tableColumn id="5" name="EPS Actual" dataDxfId="1088"/>
    <tableColumn id="6" name="Sales Estiamte (B)" dataDxfId="1087"/>
    <tableColumn id="7" name="Sales Actual (B)" dataDxfId="1086"/>
    <tableColumn id="8" name="Guidance" dataDxfId="1085"/>
    <tableColumn id="9" name="Reaction" dataDxfId="108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93" activePane="bottomLeft" state="frozen"/>
      <selection activeCell="M34" sqref="M34"/>
      <selection pane="bottomLeft" activeCell="O114" sqref="O114"/>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1"/>
      <c r="C2" s="51"/>
      <c r="D2"/>
      <c r="E2" s="22" t="s">
        <v>50</v>
      </c>
      <c r="F2" s="2">
        <v>12.01</v>
      </c>
      <c r="G2" s="2">
        <v>10.87465142857142</v>
      </c>
      <c r="H2">
        <v>7000</v>
      </c>
      <c r="I2" s="2">
        <v>84070</v>
      </c>
      <c r="J2" s="2">
        <v>76122.559999999939</v>
      </c>
      <c r="K2" s="2">
        <v>7947.4400000000605</v>
      </c>
      <c r="L2" s="132">
        <v>0.10440321502587489</v>
      </c>
      <c r="M2" s="2">
        <v>22563.011000001687</v>
      </c>
      <c r="N2">
        <v>7000</v>
      </c>
      <c r="O2" t="s">
        <v>1409</v>
      </c>
      <c r="P2" s="132">
        <v>1.6652789342214824E-2</v>
      </c>
      <c r="Q2" s="132">
        <v>8.0000000000000004E-4</v>
      </c>
      <c r="R2" s="2">
        <v>19.063492063492063</v>
      </c>
      <c r="S2" s="29">
        <v>43471</v>
      </c>
      <c r="T2" s="48"/>
      <c r="W2" s="885"/>
      <c r="X2" s="885"/>
      <c r="Y2" s="655"/>
    </row>
    <row r="3" spans="1:33" ht="21.95" customHeight="1" x14ac:dyDescent="0.25">
      <c r="A3" s="50"/>
      <c r="B3" s="50"/>
      <c r="C3" s="51"/>
      <c r="D3"/>
      <c r="E3" s="22" t="s">
        <v>321</v>
      </c>
      <c r="F3" s="2">
        <v>7.93</v>
      </c>
      <c r="G3" s="2">
        <v>11.281380000000011</v>
      </c>
      <c r="H3">
        <v>2500</v>
      </c>
      <c r="I3" s="2">
        <v>19825</v>
      </c>
      <c r="J3" s="2">
        <v>28203.450000000026</v>
      </c>
      <c r="K3" s="2">
        <v>-8378.4500000000262</v>
      </c>
      <c r="L3" s="132">
        <v>-0.29707181213645922</v>
      </c>
      <c r="M3" s="2">
        <v>-8093.4800000000214</v>
      </c>
      <c r="N3">
        <v>1500</v>
      </c>
      <c r="P3" s="132">
        <v>0</v>
      </c>
      <c r="Q3" s="132">
        <v>-3.6999999999999998E-2</v>
      </c>
      <c r="R3" s="2">
        <v>3.2367346938775508</v>
      </c>
      <c r="S3" s="29">
        <v>43345</v>
      </c>
      <c r="W3" s="885"/>
      <c r="X3" s="885"/>
      <c r="Y3" s="655"/>
    </row>
    <row r="4" spans="1:33" ht="21.95" customHeight="1" x14ac:dyDescent="0.25">
      <c r="A4" s="50"/>
      <c r="B4" s="50"/>
      <c r="C4" s="51"/>
      <c r="D4"/>
      <c r="E4" s="22" t="s">
        <v>916</v>
      </c>
      <c r="F4" s="2">
        <v>28.61</v>
      </c>
      <c r="G4" s="2">
        <v>52.386833333333328</v>
      </c>
      <c r="H4">
        <v>600</v>
      </c>
      <c r="I4" s="2">
        <v>17166</v>
      </c>
      <c r="J4" s="2">
        <v>31432.1</v>
      </c>
      <c r="K4" s="2">
        <v>-14266.099999999999</v>
      </c>
      <c r="L4" s="132">
        <v>-0.45387040636801229</v>
      </c>
      <c r="M4" s="2">
        <v>-14266.099999999999</v>
      </c>
      <c r="N4">
        <v>600</v>
      </c>
      <c r="O4" t="s">
        <v>1404</v>
      </c>
      <c r="P4" s="132">
        <v>8.7382034253757429E-2</v>
      </c>
      <c r="Q4" s="132">
        <v>-6.0999999999999999E-2</v>
      </c>
      <c r="R4" s="2">
        <v>10.181494661921707</v>
      </c>
      <c r="S4" s="29">
        <v>43471</v>
      </c>
      <c r="W4" s="885"/>
      <c r="X4" s="885"/>
      <c r="Y4" s="655"/>
    </row>
    <row r="5" spans="1:33" ht="21.95" customHeight="1" x14ac:dyDescent="0.25">
      <c r="A5" s="51"/>
      <c r="B5" s="51"/>
      <c r="C5" s="51"/>
      <c r="D5"/>
      <c r="E5" s="22" t="s">
        <v>1390</v>
      </c>
      <c r="F5" s="2">
        <v>21.46</v>
      </c>
      <c r="G5" s="2">
        <v>23.203357142857143</v>
      </c>
      <c r="H5">
        <v>700</v>
      </c>
      <c r="I5" s="2">
        <v>15022</v>
      </c>
      <c r="J5" s="2">
        <v>16242.35</v>
      </c>
      <c r="K5" s="2">
        <v>-1220.3500000000004</v>
      </c>
      <c r="L5" s="132">
        <v>-7.5133832234867484E-2</v>
      </c>
      <c r="M5" s="2">
        <v>-1220.3500000000004</v>
      </c>
      <c r="N5">
        <v>300</v>
      </c>
      <c r="Q5" s="132">
        <v>-9.2999999999999992E-3</v>
      </c>
      <c r="T5" s="48"/>
      <c r="W5" s="885"/>
      <c r="X5" s="885"/>
      <c r="Y5" s="655"/>
    </row>
    <row r="6" spans="1:33" ht="21.95" customHeight="1" x14ac:dyDescent="0.25">
      <c r="A6" s="50"/>
      <c r="B6" s="50"/>
      <c r="C6" s="51"/>
      <c r="D6"/>
      <c r="E6" s="22" t="s">
        <v>221</v>
      </c>
      <c r="F6" s="2">
        <v>20.170000000000002</v>
      </c>
      <c r="G6" s="2">
        <v>10.497399999999955</v>
      </c>
      <c r="H6">
        <v>600</v>
      </c>
      <c r="I6" s="2">
        <v>12102.000000000002</v>
      </c>
      <c r="J6" s="2">
        <v>6298.4399999999723</v>
      </c>
      <c r="K6" s="2">
        <v>5803.5600000000286</v>
      </c>
      <c r="L6" s="132">
        <v>0.9214281631642206</v>
      </c>
      <c r="M6" s="2">
        <v>7255.820000000027</v>
      </c>
      <c r="N6">
        <v>200</v>
      </c>
      <c r="P6" s="132">
        <v>4.95785820525533E-3</v>
      </c>
      <c r="Q6" s="132">
        <v>-2.0400000000000001E-2</v>
      </c>
      <c r="R6" s="2">
        <v>11.525714285714287</v>
      </c>
      <c r="S6" s="29">
        <v>43421</v>
      </c>
      <c r="W6" s="885"/>
      <c r="X6" s="885"/>
      <c r="Y6" s="655"/>
    </row>
    <row r="7" spans="1:33" ht="21.95" customHeight="1" x14ac:dyDescent="0.25">
      <c r="A7" s="50"/>
      <c r="B7" s="50"/>
      <c r="C7" s="51"/>
      <c r="D7"/>
      <c r="E7" s="22" t="s">
        <v>1236</v>
      </c>
      <c r="F7" s="2">
        <v>38.25</v>
      </c>
      <c r="G7" s="2">
        <v>44.17983333333337</v>
      </c>
      <c r="H7">
        <v>300</v>
      </c>
      <c r="I7" s="2">
        <v>11475</v>
      </c>
      <c r="J7" s="2">
        <v>13253.950000000012</v>
      </c>
      <c r="K7" s="2">
        <v>-1778.9500000000116</v>
      </c>
      <c r="L7" s="132">
        <v>-0.13422036449511349</v>
      </c>
      <c r="M7" s="2">
        <v>-1778.9500000000116</v>
      </c>
      <c r="N7">
        <v>300</v>
      </c>
      <c r="O7" t="s">
        <v>1397</v>
      </c>
      <c r="P7" s="132">
        <v>4.7581699346405229E-2</v>
      </c>
      <c r="Q7" s="132">
        <v>-1.44E-2</v>
      </c>
      <c r="R7" s="2">
        <v>8.3152173913043477</v>
      </c>
      <c r="S7" s="29">
        <v>43423</v>
      </c>
      <c r="T7" s="48"/>
      <c r="W7" s="885"/>
      <c r="X7" s="885"/>
      <c r="Y7" s="655"/>
      <c r="AC7"/>
      <c r="AD7"/>
      <c r="AE7"/>
      <c r="AF7"/>
      <c r="AG7"/>
    </row>
    <row r="8" spans="1:33" ht="21.95" customHeight="1" x14ac:dyDescent="0.25">
      <c r="A8" s="50"/>
      <c r="B8" s="51"/>
      <c r="C8" s="51"/>
      <c r="D8"/>
      <c r="E8" s="22" t="s">
        <v>1114</v>
      </c>
      <c r="F8" s="2">
        <v>50.97</v>
      </c>
      <c r="G8" s="2">
        <v>44.071299999999994</v>
      </c>
      <c r="H8">
        <v>200</v>
      </c>
      <c r="I8" s="2">
        <v>10194</v>
      </c>
      <c r="J8" s="2">
        <v>8814.2599999999984</v>
      </c>
      <c r="K8" s="2">
        <v>1379.7400000000052</v>
      </c>
      <c r="L8" s="132">
        <v>0.1565349785461288</v>
      </c>
      <c r="M8" s="2">
        <v>1379.7400000000052</v>
      </c>
      <c r="N8">
        <v>200</v>
      </c>
      <c r="P8" s="132">
        <v>2.5505199136747106E-2</v>
      </c>
      <c r="Q8" s="132">
        <v>-9.7000000000000003E-3</v>
      </c>
      <c r="S8" s="29">
        <v>43421</v>
      </c>
      <c r="T8" s="48"/>
      <c r="W8" s="885"/>
      <c r="X8" s="885"/>
      <c r="Y8" s="655"/>
    </row>
    <row r="9" spans="1:33" ht="21.95" customHeight="1" x14ac:dyDescent="0.25">
      <c r="A9" s="50"/>
      <c r="B9" s="50"/>
      <c r="C9" s="51"/>
      <c r="D9"/>
      <c r="E9" s="22" t="s">
        <v>1385</v>
      </c>
      <c r="F9" s="2">
        <v>178.73</v>
      </c>
      <c r="G9" s="2">
        <v>229.60275000000001</v>
      </c>
      <c r="H9">
        <v>40</v>
      </c>
      <c r="I9" s="2">
        <v>7149.2</v>
      </c>
      <c r="J9" s="2">
        <v>9184.11</v>
      </c>
      <c r="K9" s="2">
        <v>-2034.9100000000008</v>
      </c>
      <c r="L9" s="132">
        <v>-0.22156855699681308</v>
      </c>
      <c r="M9" s="2">
        <v>-2034.9100000000008</v>
      </c>
      <c r="N9">
        <v>40</v>
      </c>
      <c r="Q9" s="132">
        <v>-3.7000000000000002E-3</v>
      </c>
      <c r="S9" s="29">
        <v>43631</v>
      </c>
      <c r="T9" s="48"/>
      <c r="W9" s="885"/>
      <c r="X9" s="885"/>
      <c r="Y9" s="655"/>
    </row>
    <row r="10" spans="1:33" ht="21.95" customHeight="1" x14ac:dyDescent="0.25">
      <c r="A10" s="50"/>
      <c r="B10" s="51"/>
      <c r="C10" s="51"/>
      <c r="D10"/>
      <c r="E10" s="22" t="s">
        <v>799</v>
      </c>
      <c r="F10" s="2">
        <v>17.11</v>
      </c>
      <c r="G10" s="2">
        <v>25.531224999999996</v>
      </c>
      <c r="H10">
        <v>400</v>
      </c>
      <c r="I10" s="2">
        <v>6844</v>
      </c>
      <c r="J10" s="2">
        <v>10212.489999999998</v>
      </c>
      <c r="K10" s="2">
        <v>-3368.489999999998</v>
      </c>
      <c r="L10" s="132">
        <v>-0.32984022505774785</v>
      </c>
      <c r="M10" s="2">
        <v>-3368.489999999998</v>
      </c>
      <c r="N10">
        <v>400</v>
      </c>
      <c r="O10" t="s">
        <v>1391</v>
      </c>
      <c r="P10" s="132">
        <v>6.078316773816482E-2</v>
      </c>
      <c r="Q10" s="132">
        <v>-1.1000000000000001E-3</v>
      </c>
      <c r="R10" s="2">
        <v>10.064705882352941</v>
      </c>
      <c r="S10" s="29">
        <v>43324</v>
      </c>
      <c r="T10" s="48"/>
      <c r="W10" s="885"/>
      <c r="X10" s="885"/>
      <c r="Y10" s="655"/>
    </row>
    <row r="11" spans="1:33" ht="21.95" customHeight="1" x14ac:dyDescent="0.25">
      <c r="A11" s="50"/>
      <c r="B11" s="50"/>
      <c r="C11" s="51"/>
      <c r="D11"/>
      <c r="E11" s="22" t="s">
        <v>1393</v>
      </c>
      <c r="F11" s="2">
        <v>66.64</v>
      </c>
      <c r="G11" s="2">
        <v>77.882700000000014</v>
      </c>
      <c r="H11">
        <v>100</v>
      </c>
      <c r="I11" s="2">
        <v>6664</v>
      </c>
      <c r="J11" s="2">
        <v>7788.2700000000013</v>
      </c>
      <c r="K11" s="2">
        <v>-1124.2700000000004</v>
      </c>
      <c r="L11" s="132">
        <v>-0.14435426609503793</v>
      </c>
      <c r="M11" s="2">
        <v>-1124.2700000000004</v>
      </c>
      <c r="N11">
        <v>66</v>
      </c>
      <c r="P11" s="132">
        <v>0</v>
      </c>
      <c r="Q11" s="132">
        <v>-2.4299999999999999E-2</v>
      </c>
      <c r="S11" s="29">
        <v>43436</v>
      </c>
      <c r="W11" s="885"/>
      <c r="X11" s="885"/>
      <c r="Y11" s="655"/>
    </row>
    <row r="12" spans="1:33" ht="21.95" customHeight="1" x14ac:dyDescent="0.25">
      <c r="A12" s="50"/>
      <c r="B12" s="50"/>
      <c r="C12" s="51"/>
      <c r="D12"/>
      <c r="E12" s="22" t="s">
        <v>269</v>
      </c>
      <c r="F12" s="2">
        <v>65.599999999999994</v>
      </c>
      <c r="G12" s="2">
        <v>36.440999999999988</v>
      </c>
      <c r="H12">
        <v>100</v>
      </c>
      <c r="I12" s="2">
        <v>6559.9999999999991</v>
      </c>
      <c r="J12" s="2">
        <v>3644.099999999999</v>
      </c>
      <c r="K12" s="2">
        <v>2915.9000000000005</v>
      </c>
      <c r="L12" s="132">
        <v>0.80017013803133874</v>
      </c>
      <c r="M12" s="2">
        <v>3113.109999999996</v>
      </c>
      <c r="N12">
        <v>100</v>
      </c>
      <c r="O12" t="s">
        <v>1400</v>
      </c>
      <c r="P12" s="132">
        <v>3.0487804878048783E-2</v>
      </c>
      <c r="Q12" s="132">
        <v>4.1999999999999997E-3</v>
      </c>
      <c r="R12" s="2">
        <v>9.6755162241887902</v>
      </c>
      <c r="S12" s="29">
        <v>43324</v>
      </c>
      <c r="W12" s="885"/>
      <c r="X12" s="885"/>
      <c r="Y12" s="655"/>
    </row>
    <row r="13" spans="1:33" ht="21.95" customHeight="1" x14ac:dyDescent="0.25">
      <c r="A13" s="50"/>
      <c r="B13" s="50"/>
      <c r="C13" s="51"/>
      <c r="D13"/>
      <c r="E13" s="22" t="s">
        <v>709</v>
      </c>
      <c r="F13" s="2">
        <v>63.25</v>
      </c>
      <c r="G13" s="2">
        <v>51.96220000000001</v>
      </c>
      <c r="H13">
        <v>100</v>
      </c>
      <c r="I13" s="2">
        <v>6325</v>
      </c>
      <c r="J13" s="2">
        <v>5196.2200000000012</v>
      </c>
      <c r="K13" s="2">
        <v>1128.7799999999988</v>
      </c>
      <c r="L13" s="132">
        <v>0.217230987140652</v>
      </c>
      <c r="M13" s="2">
        <v>2169.4999999999927</v>
      </c>
      <c r="N13">
        <v>100</v>
      </c>
      <c r="O13" t="s">
        <v>1388</v>
      </c>
      <c r="P13" s="132">
        <v>0</v>
      </c>
      <c r="Q13" s="132">
        <v>5.4199999999999998E-2</v>
      </c>
      <c r="R13" s="2">
        <v>18.494152046783626</v>
      </c>
      <c r="T13" s="48"/>
      <c r="W13" s="885"/>
      <c r="X13" s="885"/>
      <c r="Y13" s="655"/>
    </row>
    <row r="14" spans="1:33" ht="21.95" customHeight="1" x14ac:dyDescent="0.25">
      <c r="A14" s="150"/>
      <c r="B14" s="50"/>
      <c r="C14" s="51"/>
      <c r="D14"/>
      <c r="E14" s="22" t="s">
        <v>14</v>
      </c>
      <c r="F14" s="2">
        <v>46.75</v>
      </c>
      <c r="G14" s="2">
        <v>47.352299999999957</v>
      </c>
      <c r="H14">
        <v>100</v>
      </c>
      <c r="I14" s="2">
        <v>4675</v>
      </c>
      <c r="J14" s="2">
        <v>4735.2299999999959</v>
      </c>
      <c r="K14" s="2">
        <v>-60.229999999995925</v>
      </c>
      <c r="L14" s="132">
        <v>-1.2719551109448907E-2</v>
      </c>
      <c r="M14" s="2">
        <v>-60.229999999995925</v>
      </c>
      <c r="N14">
        <v>100</v>
      </c>
      <c r="O14" t="s">
        <v>1401</v>
      </c>
      <c r="P14" s="132">
        <v>5.9893048128342244E-2</v>
      </c>
      <c r="Q14" s="132">
        <v>-7.3000000000000001E-3</v>
      </c>
      <c r="R14" s="2">
        <v>11.731493099121705</v>
      </c>
      <c r="S14" s="29">
        <v>43426</v>
      </c>
      <c r="V14" s="2"/>
      <c r="W14" s="2"/>
      <c r="X14" s="885"/>
      <c r="Y14" s="655"/>
    </row>
    <row r="15" spans="1:33" ht="21.95" customHeight="1" x14ac:dyDescent="0.25">
      <c r="A15" s="51"/>
      <c r="B15" s="51"/>
      <c r="C15" s="51"/>
      <c r="D15"/>
      <c r="E15" s="22" t="s">
        <v>172</v>
      </c>
      <c r="F15" s="2">
        <v>50.93</v>
      </c>
      <c r="G15" s="2">
        <v>39.195</v>
      </c>
      <c r="H15">
        <v>80</v>
      </c>
      <c r="I15" s="2">
        <v>4074.4</v>
      </c>
      <c r="J15" s="2">
        <v>3135.6</v>
      </c>
      <c r="K15" s="2">
        <v>938.80000000000155</v>
      </c>
      <c r="L15" s="132">
        <v>0.29940043372879194</v>
      </c>
      <c r="M15" s="2">
        <v>2543.3800000000033</v>
      </c>
      <c r="N15">
        <v>80</v>
      </c>
      <c r="P15" s="132">
        <v>3.3771843707048887E-2</v>
      </c>
      <c r="Q15" s="132">
        <v>-2.2000000000000001E-3</v>
      </c>
      <c r="R15" s="2">
        <v>11.267699115044248</v>
      </c>
      <c r="W15" s="885"/>
      <c r="X15" s="885"/>
      <c r="Y15" s="655"/>
      <c r="Z15" s="885"/>
    </row>
    <row r="16" spans="1:33" ht="21.95" customHeight="1" x14ac:dyDescent="0.25">
      <c r="A16" s="50"/>
      <c r="B16" s="50"/>
      <c r="C16" s="51"/>
      <c r="D16"/>
      <c r="E16" s="22" t="s">
        <v>893</v>
      </c>
      <c r="F16" s="2">
        <v>127.28</v>
      </c>
      <c r="G16" s="2">
        <v>117.68499999999999</v>
      </c>
      <c r="H16">
        <v>30</v>
      </c>
      <c r="I16" s="2">
        <v>3818.4</v>
      </c>
      <c r="J16" s="2">
        <v>3530.5499999999997</v>
      </c>
      <c r="K16" s="2">
        <v>287.85000000000036</v>
      </c>
      <c r="L16" s="132">
        <v>8.1531206186005137E-2</v>
      </c>
      <c r="M16" s="2">
        <v>2689.5499999999829</v>
      </c>
      <c r="N16">
        <v>30</v>
      </c>
      <c r="O16" t="s">
        <v>1386</v>
      </c>
      <c r="P16" s="132">
        <v>4.0854808296668767E-3</v>
      </c>
      <c r="Q16" s="132">
        <v>-2.3199999999999998E-2</v>
      </c>
      <c r="R16" s="2">
        <v>14.765661252900234</v>
      </c>
      <c r="S16" s="29">
        <v>43324</v>
      </c>
      <c r="W16" s="885"/>
      <c r="X16" s="885"/>
      <c r="Y16" s="655"/>
    </row>
    <row r="17" spans="1:33" ht="21.95" customHeight="1" x14ac:dyDescent="0.25">
      <c r="A17" s="50"/>
      <c r="B17" s="50"/>
      <c r="C17" s="51"/>
      <c r="D17"/>
      <c r="E17" s="22" t="s">
        <v>1392</v>
      </c>
      <c r="F17" s="2">
        <v>25.61</v>
      </c>
      <c r="G17" s="2">
        <v>29.122014925373136</v>
      </c>
      <c r="H17">
        <v>134</v>
      </c>
      <c r="I17" s="2">
        <v>3431.74</v>
      </c>
      <c r="J17" s="2">
        <v>3902.3500000000004</v>
      </c>
      <c r="K17" s="2">
        <v>-470.61000000000058</v>
      </c>
      <c r="L17" s="132">
        <v>-0.12059656360910742</v>
      </c>
      <c r="M17" s="2">
        <v>-470.61000000000058</v>
      </c>
      <c r="N17">
        <v>66</v>
      </c>
      <c r="P17" s="132">
        <v>2.0304568527918784E-2</v>
      </c>
      <c r="Q17" s="132">
        <v>5.9999999999999995E-4</v>
      </c>
      <c r="T17" s="48"/>
      <c r="W17" s="885"/>
      <c r="X17" s="885"/>
      <c r="Y17" s="655"/>
      <c r="Z17" s="885"/>
    </row>
    <row r="18" spans="1:33" ht="21.95" customHeight="1" x14ac:dyDescent="0.25">
      <c r="A18" s="50"/>
      <c r="B18" s="50"/>
      <c r="C18" s="51"/>
      <c r="D18"/>
      <c r="E18" s="22" t="s">
        <v>1406</v>
      </c>
      <c r="F18" s="2">
        <v>33.020000000000003</v>
      </c>
      <c r="G18" s="2">
        <v>27.230799999999999</v>
      </c>
      <c r="H18">
        <v>100</v>
      </c>
      <c r="I18" s="2">
        <v>3302.0000000000005</v>
      </c>
      <c r="J18" s="2">
        <v>2723.08</v>
      </c>
      <c r="K18" s="2">
        <v>578.92000000000053</v>
      </c>
      <c r="L18" s="132">
        <v>0.21259749988983082</v>
      </c>
      <c r="M18" s="2">
        <v>578.92000000000053</v>
      </c>
      <c r="N18" s="29">
        <v>43770</v>
      </c>
      <c r="O18" t="s">
        <v>1403</v>
      </c>
      <c r="P18" s="132">
        <v>2.6650514839491216E-2</v>
      </c>
      <c r="Q18" s="132">
        <v>-5.4000000000000003E-3</v>
      </c>
      <c r="R18" s="2">
        <v>7.5045454545454549</v>
      </c>
      <c r="W18" s="885"/>
      <c r="X18" s="885"/>
      <c r="Y18" s="655"/>
      <c r="AC18"/>
      <c r="AD18"/>
      <c r="AE18"/>
      <c r="AF18"/>
      <c r="AG18"/>
    </row>
    <row r="19" spans="1:33" ht="21.95" customHeight="1" x14ac:dyDescent="0.25">
      <c r="A19" s="50"/>
      <c r="B19" s="50"/>
      <c r="C19" s="51"/>
      <c r="D19"/>
      <c r="E19" s="22" t="s">
        <v>1381</v>
      </c>
      <c r="F19" s="2">
        <v>47.23</v>
      </c>
      <c r="G19" s="2">
        <v>51.972121212121223</v>
      </c>
      <c r="H19">
        <v>66</v>
      </c>
      <c r="I19" s="2">
        <v>3117.18</v>
      </c>
      <c r="J19" s="2">
        <v>3430.1600000000008</v>
      </c>
      <c r="K19" s="2">
        <v>-312.98000000000093</v>
      </c>
      <c r="L19" s="132">
        <v>-9.1243557151853227E-2</v>
      </c>
      <c r="M19" s="2">
        <v>-312.98000000000093</v>
      </c>
      <c r="N19">
        <v>66</v>
      </c>
      <c r="Q19" s="132">
        <v>-3.2000000000000002E-3</v>
      </c>
      <c r="T19" s="48"/>
      <c r="W19" s="885"/>
      <c r="X19" s="885"/>
      <c r="Y19" s="655"/>
    </row>
    <row r="20" spans="1:33" ht="21.95" customHeight="1" x14ac:dyDescent="0.25">
      <c r="A20" s="50"/>
      <c r="B20" s="50"/>
      <c r="C20" s="51"/>
      <c r="D20"/>
      <c r="E20" s="22" t="s">
        <v>199</v>
      </c>
      <c r="F20" s="2">
        <v>218.72</v>
      </c>
      <c r="G20" s="2">
        <v>218.72</v>
      </c>
      <c r="H20">
        <v>0</v>
      </c>
      <c r="I20" s="2">
        <v>0</v>
      </c>
      <c r="J20" s="2">
        <v>0</v>
      </c>
      <c r="K20" s="2">
        <v>0</v>
      </c>
      <c r="L20" s="132">
        <v>0</v>
      </c>
      <c r="M20" s="2">
        <v>363.09999999999945</v>
      </c>
      <c r="N20">
        <v>0</v>
      </c>
      <c r="P20" s="132">
        <v>0</v>
      </c>
      <c r="Q20" s="132">
        <v>9.7000000000000003E-3</v>
      </c>
      <c r="W20" s="885"/>
      <c r="X20" s="885"/>
      <c r="Y20" s="655"/>
    </row>
    <row r="21" spans="1:33" ht="21.95" customHeight="1" x14ac:dyDescent="0.25">
      <c r="A21" s="51"/>
      <c r="B21" s="51"/>
      <c r="C21" s="51"/>
      <c r="D21"/>
      <c r="E21" s="22" t="s">
        <v>1195</v>
      </c>
      <c r="F21" s="2">
        <v>83.85</v>
      </c>
      <c r="G21" s="2">
        <v>83.85</v>
      </c>
      <c r="H21">
        <v>0</v>
      </c>
      <c r="I21" s="2">
        <v>0</v>
      </c>
      <c r="J21" s="2">
        <v>0</v>
      </c>
      <c r="K21" s="2">
        <v>1957.6999999999971</v>
      </c>
      <c r="L21" s="132">
        <v>0</v>
      </c>
      <c r="M21" s="2">
        <v>1957.6999999999971</v>
      </c>
      <c r="N21">
        <v>0</v>
      </c>
      <c r="O21" t="s">
        <v>1387</v>
      </c>
      <c r="P21" s="132">
        <v>1.8127608825283244E-2</v>
      </c>
      <c r="Q21" s="132">
        <v>-2.3099999999999999E-2</v>
      </c>
      <c r="R21" s="2">
        <v>12.919876733436054</v>
      </c>
      <c r="S21" s="29">
        <v>43359</v>
      </c>
      <c r="T21" s="48"/>
      <c r="W21" s="885"/>
      <c r="X21" s="885"/>
      <c r="Y21" s="655"/>
      <c r="Z21" s="655"/>
    </row>
    <row r="22" spans="1:33" ht="21.95" customHeight="1" x14ac:dyDescent="0.25">
      <c r="A22" s="50"/>
      <c r="B22" s="50"/>
      <c r="C22" s="51"/>
      <c r="D22"/>
      <c r="E22" s="22" t="s">
        <v>209</v>
      </c>
      <c r="F22" s="2">
        <v>16.45</v>
      </c>
      <c r="G22" s="2">
        <v>16.45</v>
      </c>
      <c r="H22">
        <v>0</v>
      </c>
      <c r="I22" s="2">
        <v>0</v>
      </c>
      <c r="J22" s="2">
        <v>0</v>
      </c>
      <c r="K22" s="2">
        <v>973.83000000000175</v>
      </c>
      <c r="L22" s="132">
        <v>0</v>
      </c>
      <c r="M22" s="2">
        <v>2131.6999999999971</v>
      </c>
      <c r="N22">
        <v>0</v>
      </c>
      <c r="P22" s="132">
        <v>8.9969604863221891E-2</v>
      </c>
      <c r="Q22" s="132">
        <v>1.47E-2</v>
      </c>
      <c r="R22" s="2">
        <v>4.1124999999999998</v>
      </c>
      <c r="W22" s="885"/>
      <c r="X22" s="885"/>
      <c r="Y22" s="655"/>
      <c r="Z22" s="885"/>
    </row>
    <row r="23" spans="1:33" ht="21.95" customHeight="1" x14ac:dyDescent="0.25">
      <c r="A23" s="50"/>
      <c r="B23" s="50"/>
      <c r="C23" s="51"/>
      <c r="D23"/>
      <c r="E23" s="22" t="s">
        <v>220</v>
      </c>
      <c r="F23" s="2">
        <v>118.24</v>
      </c>
      <c r="G23" s="2">
        <v>118.24</v>
      </c>
      <c r="H23">
        <v>0</v>
      </c>
      <c r="I23" s="2">
        <v>0</v>
      </c>
      <c r="J23" s="2">
        <v>0</v>
      </c>
      <c r="K23" s="2">
        <v>0</v>
      </c>
      <c r="L23" s="132">
        <v>0</v>
      </c>
      <c r="M23" s="2">
        <v>231.53999999999996</v>
      </c>
      <c r="N23">
        <v>0</v>
      </c>
      <c r="P23" s="132">
        <v>1.6199999999999999E-2</v>
      </c>
      <c r="Q23" s="132">
        <v>9.4999999999999998E-3</v>
      </c>
      <c r="T23" s="48"/>
      <c r="W23" s="885"/>
      <c r="X23" s="885"/>
      <c r="Y23" s="655"/>
      <c r="Z23" s="655"/>
    </row>
    <row r="24" spans="1:33" ht="21.95" customHeight="1" x14ac:dyDescent="0.25">
      <c r="A24" s="50"/>
      <c r="B24" s="50"/>
      <c r="C24" s="51"/>
      <c r="D24"/>
      <c r="E24" s="22" t="s">
        <v>260</v>
      </c>
      <c r="F24" s="2">
        <v>158.71</v>
      </c>
      <c r="G24" s="2">
        <v>158.71</v>
      </c>
      <c r="H24">
        <v>0</v>
      </c>
      <c r="I24" s="2">
        <v>0</v>
      </c>
      <c r="J24" s="2">
        <v>0</v>
      </c>
      <c r="K24" s="2">
        <v>0</v>
      </c>
      <c r="L24" s="132">
        <v>0</v>
      </c>
      <c r="M24" s="2">
        <v>1857.7799999999988</v>
      </c>
      <c r="N24">
        <v>0</v>
      </c>
      <c r="P24" s="132">
        <v>1.49E-2</v>
      </c>
      <c r="Q24" s="132">
        <v>9.4000000000000004E-3</v>
      </c>
      <c r="T24" s="48"/>
      <c r="W24" s="885"/>
      <c r="X24" s="885"/>
      <c r="Y24" s="655"/>
    </row>
    <row r="25" spans="1:33" ht="21.95" customHeight="1" x14ac:dyDescent="0.25">
      <c r="A25" s="50"/>
      <c r="B25" s="51"/>
      <c r="C25" s="51"/>
      <c r="D25"/>
      <c r="E25" s="22" t="s">
        <v>23</v>
      </c>
      <c r="F25" s="2">
        <v>34.630000000000003</v>
      </c>
      <c r="G25" s="2">
        <v>34.630000000000003</v>
      </c>
      <c r="H25">
        <v>0</v>
      </c>
      <c r="I25" s="2">
        <v>0</v>
      </c>
      <c r="J25" s="2">
        <v>0</v>
      </c>
      <c r="K25" s="2">
        <v>0</v>
      </c>
      <c r="L25" s="132">
        <v>0</v>
      </c>
      <c r="M25" s="2">
        <v>171.89999999999964</v>
      </c>
      <c r="N25">
        <v>0</v>
      </c>
      <c r="P25" s="132">
        <v>0</v>
      </c>
      <c r="Q25" s="132">
        <v>1.14E-2</v>
      </c>
      <c r="W25" s="885"/>
      <c r="X25" s="885"/>
      <c r="Y25" s="655"/>
      <c r="Z25" s="655"/>
    </row>
    <row r="26" spans="1:33" ht="21.95" customHeight="1" x14ac:dyDescent="0.25">
      <c r="A26" s="50"/>
      <c r="B26" s="51"/>
      <c r="C26" s="51"/>
      <c r="D26"/>
      <c r="E26" s="22" t="s">
        <v>318</v>
      </c>
      <c r="F26" s="2">
        <v>6.08</v>
      </c>
      <c r="G26" s="2">
        <v>6.08</v>
      </c>
      <c r="H26">
        <v>0</v>
      </c>
      <c r="I26" s="2">
        <v>0</v>
      </c>
      <c r="J26" s="2">
        <v>0</v>
      </c>
      <c r="K26" s="2">
        <v>-1184.9399999999987</v>
      </c>
      <c r="L26" s="132">
        <v>0</v>
      </c>
      <c r="M26" s="2">
        <v>98.479999999995925</v>
      </c>
      <c r="N26">
        <v>0</v>
      </c>
      <c r="P26" s="132">
        <v>0</v>
      </c>
      <c r="Q26" s="132">
        <v>2.06E-2</v>
      </c>
      <c r="R26" s="2">
        <v>19</v>
      </c>
      <c r="W26" s="885"/>
      <c r="X26" s="885"/>
      <c r="Y26" s="655"/>
    </row>
    <row r="27" spans="1:33" ht="21.95" customHeight="1" x14ac:dyDescent="0.25">
      <c r="A27" s="50"/>
      <c r="B27" s="50"/>
      <c r="C27" s="51"/>
      <c r="D27"/>
      <c r="E27" s="22" t="s">
        <v>1346</v>
      </c>
      <c r="F27" s="2">
        <v>55.93</v>
      </c>
      <c r="G27" s="2">
        <v>55.93</v>
      </c>
      <c r="H27">
        <v>0</v>
      </c>
      <c r="I27" s="2">
        <v>0</v>
      </c>
      <c r="J27" s="2">
        <v>0</v>
      </c>
      <c r="K27" s="2">
        <v>0</v>
      </c>
      <c r="L27" s="132">
        <v>0</v>
      </c>
      <c r="M27" s="2">
        <v>264.92000000000007</v>
      </c>
      <c r="N27">
        <v>0</v>
      </c>
      <c r="P27" s="132">
        <v>3.4200000000000001E-2</v>
      </c>
      <c r="Q27" s="132">
        <v>0</v>
      </c>
      <c r="W27" s="885"/>
      <c r="X27" s="885"/>
      <c r="Y27" s="885"/>
      <c r="Z27" s="655"/>
      <c r="AC27"/>
      <c r="AD27"/>
      <c r="AE27"/>
      <c r="AF27"/>
      <c r="AG27"/>
    </row>
    <row r="28" spans="1:33" ht="21.95" customHeight="1" x14ac:dyDescent="0.25">
      <c r="A28" s="51"/>
      <c r="B28" s="51"/>
      <c r="C28" s="51"/>
      <c r="D28" s="703"/>
      <c r="E28" s="22" t="s">
        <v>292</v>
      </c>
      <c r="F28" s="2">
        <v>50.52</v>
      </c>
      <c r="G28" s="2">
        <v>50.52</v>
      </c>
      <c r="H28">
        <v>0</v>
      </c>
      <c r="I28" s="2">
        <v>0</v>
      </c>
      <c r="J28" s="2">
        <v>0</v>
      </c>
      <c r="K28" s="2">
        <v>0</v>
      </c>
      <c r="L28" s="132">
        <v>0</v>
      </c>
      <c r="M28" s="2">
        <v>910.79999999999927</v>
      </c>
      <c r="N28">
        <v>0</v>
      </c>
      <c r="P28" s="132">
        <v>2.87E-2</v>
      </c>
      <c r="Q28" s="132">
        <v>2.0400000000000001E-2</v>
      </c>
      <c r="W28" s="885"/>
      <c r="X28" s="885"/>
      <c r="Y28" s="655"/>
    </row>
    <row r="29" spans="1:33" ht="21.95" customHeight="1" x14ac:dyDescent="0.25">
      <c r="A29" s="50"/>
      <c r="B29" s="50"/>
      <c r="C29" s="51"/>
      <c r="D29"/>
      <c r="E29" s="22" t="s">
        <v>670</v>
      </c>
      <c r="F29" s="2">
        <v>17.440000000000001</v>
      </c>
      <c r="G29" s="2">
        <v>17.440000000000001</v>
      </c>
      <c r="H29">
        <v>0</v>
      </c>
      <c r="I29" s="2">
        <v>0</v>
      </c>
      <c r="J29" s="2">
        <v>0</v>
      </c>
      <c r="K29" s="2">
        <v>0</v>
      </c>
      <c r="L29" s="132">
        <v>0</v>
      </c>
      <c r="M29" s="2">
        <v>557.94000000000005</v>
      </c>
      <c r="N29">
        <v>0</v>
      </c>
      <c r="P29" s="132">
        <v>4.0599999999999997E-2</v>
      </c>
      <c r="Q29" s="132">
        <v>5.4999999999999997E-3</v>
      </c>
      <c r="W29" s="885"/>
      <c r="X29" s="885"/>
      <c r="Y29" s="655"/>
      <c r="Z29" s="655"/>
    </row>
    <row r="30" spans="1:33" ht="21.95" customHeight="1" x14ac:dyDescent="0.25">
      <c r="A30" s="50"/>
      <c r="B30" s="51"/>
      <c r="C30" s="51"/>
      <c r="D30"/>
      <c r="E30" s="22" t="s">
        <v>242</v>
      </c>
      <c r="F30" s="2">
        <v>89.61</v>
      </c>
      <c r="G30" s="2">
        <v>89.61</v>
      </c>
      <c r="H30">
        <v>0</v>
      </c>
      <c r="I30" s="2">
        <v>0</v>
      </c>
      <c r="J30" s="2">
        <v>0</v>
      </c>
      <c r="K30" s="2">
        <v>0</v>
      </c>
      <c r="L30" s="132">
        <v>0</v>
      </c>
      <c r="M30" s="2">
        <v>329.74000000000069</v>
      </c>
      <c r="N30">
        <v>0</v>
      </c>
      <c r="P30" s="132">
        <v>0</v>
      </c>
      <c r="Q30" s="132">
        <v>5.0000000000000001E-4</v>
      </c>
      <c r="T30" s="48"/>
      <c r="W30" s="885"/>
      <c r="X30" s="885"/>
      <c r="Y30" s="655"/>
    </row>
    <row r="31" spans="1:33" ht="21.95" customHeight="1" x14ac:dyDescent="0.25">
      <c r="A31" s="50"/>
      <c r="B31" s="50"/>
      <c r="C31" s="51"/>
      <c r="D31"/>
      <c r="E31" s="22" t="s">
        <v>649</v>
      </c>
      <c r="F31" s="2">
        <v>26.77</v>
      </c>
      <c r="G31" s="2">
        <v>26.77</v>
      </c>
      <c r="H31">
        <v>0</v>
      </c>
      <c r="I31" s="2">
        <v>0</v>
      </c>
      <c r="J31" s="2">
        <v>0</v>
      </c>
      <c r="K31" s="2">
        <v>0</v>
      </c>
      <c r="L31" s="132">
        <v>0</v>
      </c>
      <c r="M31" s="2">
        <v>309.26000000000022</v>
      </c>
      <c r="N31">
        <v>0</v>
      </c>
      <c r="P31" s="132">
        <v>8.8000000000000005E-3</v>
      </c>
      <c r="Q31" s="132">
        <v>6.0000000000000001E-3</v>
      </c>
      <c r="T31" s="48"/>
      <c r="W31" s="885"/>
      <c r="X31" s="885"/>
      <c r="Y31" s="655"/>
    </row>
    <row r="32" spans="1:33" ht="21.95" customHeight="1" x14ac:dyDescent="0.25">
      <c r="A32" s="50"/>
      <c r="B32" s="50"/>
      <c r="C32" s="51"/>
      <c r="D32"/>
      <c r="E32" s="22" t="s">
        <v>62</v>
      </c>
      <c r="F32" s="2">
        <v>239.96</v>
      </c>
      <c r="G32" s="2">
        <v>239.96</v>
      </c>
      <c r="H32">
        <v>0</v>
      </c>
      <c r="I32" s="2">
        <v>0</v>
      </c>
      <c r="J32" s="2">
        <v>0</v>
      </c>
      <c r="K32" s="2">
        <v>0</v>
      </c>
      <c r="L32" s="132">
        <v>0</v>
      </c>
      <c r="M32" s="2">
        <v>1659.3600000000079</v>
      </c>
      <c r="N32">
        <v>0</v>
      </c>
      <c r="P32" s="132">
        <v>0</v>
      </c>
      <c r="W32" s="885"/>
      <c r="X32" s="885"/>
      <c r="Y32" s="655"/>
      <c r="Z32" s="655"/>
    </row>
    <row r="33" spans="1:33" ht="21.95" customHeight="1" x14ac:dyDescent="0.25">
      <c r="A33" s="50"/>
      <c r="B33" s="51"/>
      <c r="C33" s="51"/>
      <c r="D33"/>
      <c r="E33" s="22" t="s">
        <v>1371</v>
      </c>
      <c r="F33" s="2">
        <v>32.79</v>
      </c>
      <c r="G33" s="2">
        <v>32.79</v>
      </c>
      <c r="H33">
        <v>0</v>
      </c>
      <c r="I33" s="2">
        <v>0</v>
      </c>
      <c r="J33" s="2">
        <v>0</v>
      </c>
      <c r="K33" s="2">
        <v>0</v>
      </c>
      <c r="L33" s="132">
        <v>0</v>
      </c>
      <c r="M33" s="2">
        <v>937.36999999999534</v>
      </c>
      <c r="N33">
        <v>0</v>
      </c>
      <c r="P33" s="132">
        <v>0</v>
      </c>
      <c r="Q33" s="132">
        <v>1.9099999999999999E-2</v>
      </c>
      <c r="W33" s="885"/>
      <c r="X33" s="885"/>
      <c r="Y33" s="655"/>
    </row>
    <row r="34" spans="1:33" ht="21.95" customHeight="1" x14ac:dyDescent="0.25">
      <c r="A34" s="50"/>
      <c r="B34" s="50"/>
      <c r="C34" s="51"/>
      <c r="D34"/>
      <c r="E34" s="22" t="s">
        <v>658</v>
      </c>
      <c r="F34" s="2">
        <v>287.57</v>
      </c>
      <c r="G34" s="2">
        <v>287.57</v>
      </c>
      <c r="H34">
        <v>0</v>
      </c>
      <c r="I34" s="2">
        <v>0</v>
      </c>
      <c r="J34" s="2">
        <v>0</v>
      </c>
      <c r="K34" s="2">
        <v>1550.08</v>
      </c>
      <c r="L34" s="132">
        <v>0</v>
      </c>
      <c r="M34" s="2">
        <v>1693.1100000000001</v>
      </c>
      <c r="N34">
        <v>0</v>
      </c>
      <c r="O34" t="s">
        <v>1345</v>
      </c>
      <c r="P34" s="132">
        <v>1.7387070974023717E-3</v>
      </c>
      <c r="Q34" s="132">
        <v>1.23E-2</v>
      </c>
      <c r="R34" s="2">
        <v>41.919825072886297</v>
      </c>
      <c r="W34" s="885"/>
      <c r="X34" s="885"/>
      <c r="Y34" s="655"/>
    </row>
    <row r="35" spans="1:33" ht="21.95" customHeight="1" x14ac:dyDescent="0.25">
      <c r="A35" s="50"/>
      <c r="B35" s="50"/>
      <c r="C35" s="51"/>
      <c r="D35"/>
      <c r="E35" s="22" t="s">
        <v>10</v>
      </c>
      <c r="F35" s="2">
        <v>21.3</v>
      </c>
      <c r="G35" s="2">
        <v>21.3</v>
      </c>
      <c r="H35">
        <v>0</v>
      </c>
      <c r="I35" s="2">
        <v>0</v>
      </c>
      <c r="J35" s="2">
        <v>0</v>
      </c>
      <c r="K35" s="2">
        <v>0</v>
      </c>
      <c r="L35" s="132">
        <v>0</v>
      </c>
      <c r="M35" s="2">
        <v>1128.3800000000047</v>
      </c>
      <c r="N35">
        <v>0</v>
      </c>
      <c r="P35" s="132">
        <v>1.2500000000000001E-2</v>
      </c>
      <c r="Q35" s="132">
        <v>-8.0000000000000004E-4</v>
      </c>
      <c r="T35" s="48"/>
      <c r="W35" s="885"/>
      <c r="X35" s="885"/>
      <c r="Y35" s="655"/>
    </row>
    <row r="36" spans="1:33" ht="21.95" customHeight="1" x14ac:dyDescent="0.25">
      <c r="A36" s="51"/>
      <c r="B36" s="150"/>
      <c r="C36" s="270"/>
      <c r="D36"/>
      <c r="E36" s="22" t="s">
        <v>712</v>
      </c>
      <c r="F36" s="2">
        <v>277.44</v>
      </c>
      <c r="G36" s="2">
        <v>277.44</v>
      </c>
      <c r="H36">
        <v>0</v>
      </c>
      <c r="I36" s="2">
        <v>0</v>
      </c>
      <c r="J36" s="2">
        <v>0</v>
      </c>
      <c r="K36" s="2">
        <v>0</v>
      </c>
      <c r="L36" s="132">
        <v>0</v>
      </c>
      <c r="M36" s="2">
        <v>843.18000000000029</v>
      </c>
      <c r="N36">
        <v>0</v>
      </c>
      <c r="P36" s="132">
        <v>2.8E-3</v>
      </c>
      <c r="Q36" s="132">
        <v>1.3899999999999999E-2</v>
      </c>
      <c r="W36" s="885"/>
      <c r="X36" s="885"/>
      <c r="Y36" s="655"/>
      <c r="AC36"/>
      <c r="AD36"/>
      <c r="AE36"/>
      <c r="AF36"/>
      <c r="AG36"/>
    </row>
    <row r="37" spans="1:33" ht="21.95" customHeight="1" x14ac:dyDescent="0.25">
      <c r="A37" s="50"/>
      <c r="B37" s="50"/>
      <c r="C37" s="51"/>
      <c r="D37"/>
      <c r="E37" s="22" t="s">
        <v>1323</v>
      </c>
      <c r="F37" s="2">
        <v>47.77</v>
      </c>
      <c r="G37" s="2">
        <v>47.77</v>
      </c>
      <c r="H37">
        <v>0</v>
      </c>
      <c r="I37" s="2">
        <v>0</v>
      </c>
      <c r="J37" s="2">
        <v>0</v>
      </c>
      <c r="K37" s="2">
        <v>229.9399999999996</v>
      </c>
      <c r="L37" s="132">
        <v>0</v>
      </c>
      <c r="M37" s="2">
        <v>229.9399999999996</v>
      </c>
      <c r="N37">
        <v>0</v>
      </c>
      <c r="O37" t="s">
        <v>1344</v>
      </c>
      <c r="P37" s="132">
        <v>2.4182541343939708E-2</v>
      </c>
      <c r="Q37" s="132">
        <v>2.4500000000000001E-2</v>
      </c>
      <c r="W37" s="885"/>
      <c r="X37" s="885"/>
      <c r="Y37" s="655"/>
    </row>
    <row r="38" spans="1:33" ht="21.95" customHeight="1" x14ac:dyDescent="0.25">
      <c r="A38" s="51"/>
      <c r="B38" s="50"/>
      <c r="C38" s="51"/>
      <c r="D38"/>
      <c r="E38" s="22" t="s">
        <v>656</v>
      </c>
      <c r="F38" s="2">
        <v>161.22</v>
      </c>
      <c r="G38" s="2">
        <v>161.22</v>
      </c>
      <c r="H38">
        <v>0</v>
      </c>
      <c r="I38" s="2">
        <v>0</v>
      </c>
      <c r="J38" s="2">
        <v>0</v>
      </c>
      <c r="K38" s="2">
        <v>2714.0600000000013</v>
      </c>
      <c r="L38" s="132">
        <v>0</v>
      </c>
      <c r="M38" s="2">
        <v>2714.0600000000013</v>
      </c>
      <c r="N38">
        <v>0</v>
      </c>
      <c r="P38" s="132">
        <v>2.8E-3</v>
      </c>
      <c r="Q38" s="132">
        <v>1.29E-2</v>
      </c>
      <c r="R38" s="2">
        <v>24.098654708520179</v>
      </c>
      <c r="W38" s="885"/>
      <c r="X38" s="885"/>
      <c r="Y38" s="655"/>
    </row>
    <row r="39" spans="1:33" ht="21.95" customHeight="1" x14ac:dyDescent="0.25">
      <c r="A39" s="50"/>
      <c r="B39" s="51"/>
      <c r="C39" s="51"/>
      <c r="D39"/>
      <c r="E39" s="22" t="s">
        <v>710</v>
      </c>
      <c r="F39" s="2">
        <v>1147.26</v>
      </c>
      <c r="G39" s="2">
        <v>1147.26</v>
      </c>
      <c r="H39">
        <v>0</v>
      </c>
      <c r="I39" s="2">
        <v>0</v>
      </c>
      <c r="J39" s="2">
        <v>0</v>
      </c>
      <c r="K39" s="2">
        <v>0</v>
      </c>
      <c r="L39" s="132">
        <v>0</v>
      </c>
      <c r="M39" s="2">
        <v>559.89000000000033</v>
      </c>
      <c r="N39">
        <v>0</v>
      </c>
      <c r="P39" s="132">
        <v>0</v>
      </c>
      <c r="Q39" s="132">
        <v>-8.0000000000000004E-4</v>
      </c>
      <c r="T39" s="48"/>
      <c r="W39" s="885"/>
      <c r="X39" s="885"/>
      <c r="Y39" s="885"/>
      <c r="Z39" s="655"/>
    </row>
    <row r="40" spans="1:33" ht="21.95" customHeight="1" x14ac:dyDescent="0.25">
      <c r="A40" s="50"/>
      <c r="B40" s="50"/>
      <c r="C40" s="51"/>
      <c r="D40"/>
      <c r="E40" s="22" t="s">
        <v>798</v>
      </c>
      <c r="F40" s="2">
        <v>843.29</v>
      </c>
      <c r="G40" s="2">
        <v>843.29</v>
      </c>
      <c r="H40">
        <v>0</v>
      </c>
      <c r="I40" s="2">
        <v>0</v>
      </c>
      <c r="J40" s="2">
        <v>0</v>
      </c>
      <c r="K40" s="2">
        <v>0</v>
      </c>
      <c r="L40" s="132">
        <v>0</v>
      </c>
      <c r="M40" s="2">
        <v>1264.8599999999997</v>
      </c>
      <c r="N40">
        <v>0</v>
      </c>
      <c r="P40" s="132">
        <v>0</v>
      </c>
      <c r="Q40" s="132">
        <v>1.7899999999999999E-2</v>
      </c>
      <c r="W40" s="885"/>
      <c r="X40" s="885"/>
      <c r="Y40" s="655"/>
    </row>
    <row r="41" spans="1:33" ht="21.95" customHeight="1" x14ac:dyDescent="0.25">
      <c r="A41" s="50"/>
      <c r="B41" s="51"/>
      <c r="C41" s="51"/>
      <c r="D41"/>
      <c r="E41" s="22" t="s">
        <v>1280</v>
      </c>
      <c r="F41" s="2">
        <v>30.69</v>
      </c>
      <c r="G41" s="2">
        <v>30.69</v>
      </c>
      <c r="H41">
        <v>0</v>
      </c>
      <c r="I41" s="2">
        <v>0</v>
      </c>
      <c r="J41" s="2">
        <v>0</v>
      </c>
      <c r="K41" s="2">
        <v>863.92000000000007</v>
      </c>
      <c r="L41" s="132">
        <v>0</v>
      </c>
      <c r="M41" s="2">
        <v>863.92000000000007</v>
      </c>
      <c r="N41">
        <v>0</v>
      </c>
      <c r="P41" s="132">
        <v>0</v>
      </c>
      <c r="Q41" s="132">
        <v>-5.1000000000000004E-3</v>
      </c>
      <c r="W41" s="885"/>
      <c r="X41" s="885"/>
      <c r="Y41" s="655"/>
    </row>
    <row r="42" spans="1:33" ht="21.95" customHeight="1" x14ac:dyDescent="0.25">
      <c r="A42" s="50"/>
      <c r="B42" s="50"/>
      <c r="C42" s="51"/>
      <c r="D42"/>
      <c r="E42" s="22" t="s">
        <v>1309</v>
      </c>
      <c r="F42" s="2">
        <v>35.64</v>
      </c>
      <c r="G42" s="2">
        <v>35.64</v>
      </c>
      <c r="H42">
        <v>0</v>
      </c>
      <c r="I42" s="2">
        <v>0</v>
      </c>
      <c r="J42" s="2">
        <v>0</v>
      </c>
      <c r="K42" s="2">
        <v>593.93000000000029</v>
      </c>
      <c r="L42" s="132">
        <v>0</v>
      </c>
      <c r="M42" s="2">
        <v>593.93000000000029</v>
      </c>
      <c r="N42">
        <v>0</v>
      </c>
      <c r="O42" t="s">
        <v>1349</v>
      </c>
      <c r="P42" s="132">
        <v>0</v>
      </c>
      <c r="Q42" s="132">
        <v>-4.4000000000000003E-3</v>
      </c>
      <c r="R42" s="2">
        <v>8.1</v>
      </c>
      <c r="W42" s="885"/>
      <c r="X42" s="885"/>
      <c r="Y42" s="655"/>
    </row>
    <row r="43" spans="1:33" ht="21.95" customHeight="1" x14ac:dyDescent="0.25">
      <c r="A43" s="50"/>
      <c r="B43" s="50"/>
      <c r="C43" s="51"/>
      <c r="D43"/>
      <c r="E43" s="22" t="s">
        <v>1315</v>
      </c>
      <c r="F43" s="2">
        <v>80.13</v>
      </c>
      <c r="G43" s="2">
        <v>80.13</v>
      </c>
      <c r="H43">
        <v>0</v>
      </c>
      <c r="I43" s="2">
        <v>0</v>
      </c>
      <c r="J43" s="2">
        <v>0</v>
      </c>
      <c r="K43" s="2">
        <v>117.11999999999898</v>
      </c>
      <c r="L43" s="132">
        <v>0</v>
      </c>
      <c r="M43" s="2">
        <v>117.11999999999898</v>
      </c>
      <c r="N43">
        <v>0</v>
      </c>
      <c r="O43" t="s">
        <v>1350</v>
      </c>
      <c r="P43" s="132">
        <v>1.0982153999750405E-2</v>
      </c>
      <c r="Q43" s="132">
        <v>8.6E-3</v>
      </c>
      <c r="R43" s="2">
        <v>18.211363636363632</v>
      </c>
      <c r="S43" s="29">
        <v>43436</v>
      </c>
      <c r="W43" s="885"/>
      <c r="X43" s="885"/>
      <c r="Y43" s="655"/>
    </row>
    <row r="44" spans="1:33" ht="21.95" customHeight="1" x14ac:dyDescent="0.25">
      <c r="A44" s="51"/>
      <c r="B44" s="50"/>
      <c r="C44" s="51"/>
      <c r="D44"/>
      <c r="E44" s="22" t="s">
        <v>261</v>
      </c>
      <c r="F44" s="2">
        <v>32.270000000000003</v>
      </c>
      <c r="G44" s="2">
        <v>32.270000000000003</v>
      </c>
      <c r="H44">
        <v>0</v>
      </c>
      <c r="I44" s="2">
        <v>0</v>
      </c>
      <c r="J44" s="2">
        <v>0</v>
      </c>
      <c r="K44" s="2">
        <v>0</v>
      </c>
      <c r="L44" s="132">
        <v>0</v>
      </c>
      <c r="M44" s="2">
        <v>98.449999999999818</v>
      </c>
      <c r="N44">
        <v>0</v>
      </c>
      <c r="P44" s="132">
        <v>1.11E-2</v>
      </c>
      <c r="Q44" s="132">
        <v>3.0999999999999999E-3</v>
      </c>
      <c r="T44" s="48"/>
      <c r="W44" s="885"/>
      <c r="X44" s="885"/>
      <c r="Y44" s="655"/>
    </row>
    <row r="45" spans="1:33" ht="21.95" customHeight="1" x14ac:dyDescent="0.25">
      <c r="A45" s="50"/>
      <c r="B45" s="50"/>
      <c r="C45" s="51"/>
      <c r="D45"/>
      <c r="E45" s="22" t="s">
        <v>1281</v>
      </c>
      <c r="F45" s="2">
        <v>145.66999999999999</v>
      </c>
      <c r="G45" s="2">
        <v>145.66999999999999</v>
      </c>
      <c r="H45">
        <v>0</v>
      </c>
      <c r="I45" s="2">
        <v>0</v>
      </c>
      <c r="J45" s="2">
        <v>0</v>
      </c>
      <c r="K45" s="2">
        <v>173.36000000000058</v>
      </c>
      <c r="L45" s="132">
        <v>0</v>
      </c>
      <c r="M45" s="2">
        <v>173.36000000000058</v>
      </c>
      <c r="N45">
        <v>0</v>
      </c>
      <c r="O45" t="s">
        <v>1343</v>
      </c>
      <c r="P45" s="132">
        <v>0</v>
      </c>
      <c r="Q45" s="132">
        <v>4.1999999999999997E-3</v>
      </c>
      <c r="T45" s="48"/>
      <c r="W45" s="885"/>
      <c r="X45" s="885"/>
      <c r="Y45" s="655"/>
    </row>
    <row r="46" spans="1:33" ht="21.95" customHeight="1" x14ac:dyDescent="0.25">
      <c r="A46" s="51"/>
      <c r="B46" s="51"/>
      <c r="C46" s="51"/>
      <c r="D46"/>
      <c r="E46" s="22" t="s">
        <v>1329</v>
      </c>
      <c r="F46" s="2">
        <v>47.7</v>
      </c>
      <c r="G46" s="2">
        <v>47.7</v>
      </c>
      <c r="H46">
        <v>0</v>
      </c>
      <c r="I46" s="2">
        <v>0</v>
      </c>
      <c r="J46" s="2">
        <v>0</v>
      </c>
      <c r="K46" s="2">
        <v>-0.63999999999987267</v>
      </c>
      <c r="L46" s="132">
        <v>0</v>
      </c>
      <c r="M46" s="2">
        <v>-0.63999999999987267</v>
      </c>
      <c r="N46">
        <v>0</v>
      </c>
      <c r="P46" s="132">
        <v>1.8448637316561843E-2</v>
      </c>
      <c r="Q46" s="132">
        <v>1.2699999999999999E-2</v>
      </c>
      <c r="R46" s="2">
        <v>10.84090909090909</v>
      </c>
      <c r="T46" s="48"/>
      <c r="W46" s="885"/>
      <c r="X46" s="885"/>
      <c r="Y46" s="655"/>
      <c r="AC46"/>
      <c r="AD46"/>
      <c r="AE46"/>
      <c r="AF46"/>
      <c r="AG46"/>
    </row>
    <row r="47" spans="1:33" ht="21.95" customHeight="1" x14ac:dyDescent="0.25">
      <c r="A47" s="50"/>
      <c r="B47" s="50"/>
      <c r="C47" s="51"/>
      <c r="D47"/>
      <c r="E47" s="22" t="s">
        <v>1314</v>
      </c>
      <c r="F47" s="2">
        <v>25.83</v>
      </c>
      <c r="G47" s="2">
        <v>25.83</v>
      </c>
      <c r="H47">
        <v>0</v>
      </c>
      <c r="I47" s="2">
        <v>0</v>
      </c>
      <c r="J47" s="2">
        <v>0</v>
      </c>
      <c r="K47" s="2">
        <v>718.7599999999984</v>
      </c>
      <c r="L47" s="132">
        <v>0</v>
      </c>
      <c r="M47" s="2">
        <v>718.7599999999984</v>
      </c>
      <c r="N47">
        <v>0</v>
      </c>
      <c r="O47" t="s">
        <v>1355</v>
      </c>
      <c r="P47" s="132">
        <v>1.2388695315524586E-2</v>
      </c>
      <c r="Q47" s="132">
        <v>-8.8999999999999999E-3</v>
      </c>
      <c r="T47" s="48"/>
      <c r="W47" s="885"/>
      <c r="X47" s="885"/>
      <c r="Y47" s="655"/>
      <c r="Z47" s="885"/>
    </row>
    <row r="48" spans="1:33" ht="21.95" customHeight="1" x14ac:dyDescent="0.25">
      <c r="A48" s="50"/>
      <c r="B48" s="51"/>
      <c r="C48" s="51"/>
      <c r="D48"/>
      <c r="E48" s="22" t="s">
        <v>1327</v>
      </c>
      <c r="F48" s="2">
        <v>13.55</v>
      </c>
      <c r="G48" s="2">
        <v>13.55</v>
      </c>
      <c r="H48">
        <v>0</v>
      </c>
      <c r="I48" s="2">
        <v>0</v>
      </c>
      <c r="J48" s="2">
        <v>0</v>
      </c>
      <c r="K48" s="2">
        <v>450.96000000000004</v>
      </c>
      <c r="L48" s="132">
        <v>0</v>
      </c>
      <c r="M48" s="2">
        <v>450.96000000000004</v>
      </c>
      <c r="N48">
        <v>0</v>
      </c>
      <c r="O48" t="s">
        <v>1373</v>
      </c>
      <c r="P48" s="132">
        <v>8.5254612546125458E-2</v>
      </c>
      <c r="Q48" s="132">
        <v>3.7900000000000003E-2</v>
      </c>
      <c r="W48" s="885"/>
      <c r="X48" s="885"/>
      <c r="Y48" s="655"/>
      <c r="Z48" s="885"/>
      <c r="AC48"/>
      <c r="AD48"/>
      <c r="AE48"/>
      <c r="AF48"/>
      <c r="AG48"/>
    </row>
    <row r="49" spans="1:33" ht="21.95" customHeight="1" x14ac:dyDescent="0.25">
      <c r="A49" s="50"/>
      <c r="B49" s="51"/>
      <c r="C49" s="51"/>
      <c r="D49"/>
      <c r="E49" s="22" t="s">
        <v>938</v>
      </c>
      <c r="F49" s="2">
        <v>52.28</v>
      </c>
      <c r="G49" s="2">
        <v>52.28</v>
      </c>
      <c r="H49">
        <v>0</v>
      </c>
      <c r="I49" s="2">
        <v>0</v>
      </c>
      <c r="J49" s="2">
        <v>0</v>
      </c>
      <c r="K49" s="2">
        <v>86.249999999996362</v>
      </c>
      <c r="L49" s="132">
        <v>0</v>
      </c>
      <c r="M49" s="2">
        <v>86.249999999996362</v>
      </c>
      <c r="N49">
        <v>0</v>
      </c>
      <c r="O49" t="s">
        <v>1357</v>
      </c>
      <c r="P49" s="132">
        <v>6.6947207345065029E-3</v>
      </c>
      <c r="Q49" s="132">
        <v>0</v>
      </c>
      <c r="R49" s="2">
        <v>25.195180722891564</v>
      </c>
      <c r="S49" s="29">
        <v>43425</v>
      </c>
      <c r="V49" s="2"/>
      <c r="W49" s="885"/>
      <c r="X49" s="885"/>
      <c r="Y49" s="655"/>
    </row>
    <row r="50" spans="1:33" ht="21.95" customHeight="1" x14ac:dyDescent="0.25">
      <c r="A50" s="50"/>
      <c r="B50" s="50"/>
      <c r="C50" s="51"/>
      <c r="D50"/>
      <c r="E50" s="22" t="s">
        <v>1366</v>
      </c>
      <c r="F50" s="2">
        <v>54.18</v>
      </c>
      <c r="G50" s="2">
        <v>54.18</v>
      </c>
      <c r="H50">
        <v>0</v>
      </c>
      <c r="I50" s="2">
        <v>0</v>
      </c>
      <c r="J50" s="2">
        <v>0</v>
      </c>
      <c r="K50" s="2">
        <v>469.9399999999996</v>
      </c>
      <c r="L50" s="132">
        <v>0</v>
      </c>
      <c r="M50" s="2">
        <v>469.9399999999996</v>
      </c>
      <c r="N50">
        <v>0</v>
      </c>
      <c r="P50" s="132">
        <v>6.275378368401625E-3</v>
      </c>
      <c r="Q50" s="132">
        <v>-8.6999999999999994E-3</v>
      </c>
      <c r="T50" s="48"/>
      <c r="W50" s="885"/>
      <c r="X50" s="885"/>
      <c r="Y50" s="655"/>
      <c r="AC50"/>
      <c r="AD50"/>
      <c r="AE50"/>
      <c r="AF50"/>
      <c r="AG50"/>
    </row>
    <row r="51" spans="1:33" ht="21.95" customHeight="1" x14ac:dyDescent="0.25">
      <c r="A51" s="51"/>
      <c r="B51" s="150"/>
      <c r="C51" s="270"/>
      <c r="D51"/>
      <c r="E51" s="22" t="s">
        <v>1295</v>
      </c>
      <c r="F51" s="2">
        <v>89.35</v>
      </c>
      <c r="G51" s="2">
        <v>89.35</v>
      </c>
      <c r="H51">
        <v>0</v>
      </c>
      <c r="I51" s="2">
        <v>0</v>
      </c>
      <c r="J51" s="2">
        <v>0</v>
      </c>
      <c r="K51" s="2">
        <v>74.930000000000291</v>
      </c>
      <c r="L51" s="132">
        <v>0</v>
      </c>
      <c r="M51" s="2">
        <v>74.930000000000291</v>
      </c>
      <c r="N51">
        <v>0</v>
      </c>
      <c r="O51" t="s">
        <v>1354</v>
      </c>
      <c r="P51" s="132">
        <v>2.0145495243424735E-2</v>
      </c>
      <c r="Q51" s="132">
        <v>-6.9999999999999999E-4</v>
      </c>
      <c r="T51" s="48"/>
      <c r="W51" s="885"/>
      <c r="X51" s="885"/>
      <c r="Y51" s="655"/>
      <c r="Z51" s="885"/>
      <c r="AC51"/>
      <c r="AD51"/>
      <c r="AE51" s="2"/>
      <c r="AF51"/>
      <c r="AG51"/>
    </row>
    <row r="52" spans="1:33" ht="21.95" customHeight="1" x14ac:dyDescent="0.25">
      <c r="A52" s="50"/>
      <c r="B52" s="50"/>
      <c r="C52" s="51"/>
      <c r="D52"/>
      <c r="E52" s="22" t="s">
        <v>1321</v>
      </c>
      <c r="F52" s="2">
        <v>133.75</v>
      </c>
      <c r="G52" s="2">
        <v>133.75</v>
      </c>
      <c r="H52">
        <v>0</v>
      </c>
      <c r="I52" s="2">
        <v>0</v>
      </c>
      <c r="J52" s="2">
        <v>0</v>
      </c>
      <c r="K52" s="2">
        <v>94.199999999999818</v>
      </c>
      <c r="L52" s="132">
        <v>0</v>
      </c>
      <c r="M52" s="2">
        <v>94.199999999999818</v>
      </c>
      <c r="N52">
        <v>0</v>
      </c>
      <c r="O52" t="s">
        <v>1339</v>
      </c>
      <c r="P52" s="132">
        <v>6.5794392523364489E-3</v>
      </c>
      <c r="Q52" s="132">
        <v>3.9100000000000003E-2</v>
      </c>
      <c r="R52" s="2">
        <v>30.39772727272727</v>
      </c>
      <c r="T52" s="48"/>
      <c r="W52" s="885"/>
      <c r="X52" s="885"/>
      <c r="Y52" s="655"/>
    </row>
    <row r="53" spans="1:33" ht="21.95" customHeight="1" x14ac:dyDescent="0.25">
      <c r="A53" s="58"/>
      <c r="B53" s="59"/>
      <c r="C53" s="58"/>
      <c r="D53"/>
      <c r="E53" s="22" t="s">
        <v>46</v>
      </c>
      <c r="F53" s="2">
        <v>11.51</v>
      </c>
      <c r="G53" s="2">
        <v>11.51</v>
      </c>
      <c r="H53">
        <v>0</v>
      </c>
      <c r="I53" s="2">
        <v>0</v>
      </c>
      <c r="J53" s="2">
        <v>0</v>
      </c>
      <c r="K53" s="2">
        <v>470.39999999999964</v>
      </c>
      <c r="L53" s="132">
        <v>0</v>
      </c>
      <c r="M53" s="2">
        <v>470.39999999999964</v>
      </c>
      <c r="N53">
        <v>0</v>
      </c>
      <c r="O53" t="s">
        <v>1372</v>
      </c>
      <c r="P53" s="132">
        <v>2.1720243266724587E-2</v>
      </c>
      <c r="Q53" s="132">
        <v>4.7E-2</v>
      </c>
      <c r="R53" s="2">
        <v>8.5259259259259252</v>
      </c>
      <c r="S53" s="29">
        <v>43461</v>
      </c>
      <c r="W53" s="885"/>
      <c r="X53" s="885"/>
      <c r="Y53" s="655"/>
      <c r="Z53" s="655"/>
    </row>
    <row r="54" spans="1:33" ht="21.95" customHeight="1" x14ac:dyDescent="0.25">
      <c r="A54" s="50"/>
      <c r="B54" s="51"/>
      <c r="C54" s="51"/>
      <c r="D54"/>
      <c r="E54" s="22" t="s">
        <v>1016</v>
      </c>
      <c r="F54" s="2">
        <v>60.56</v>
      </c>
      <c r="G54" s="2">
        <v>60.56</v>
      </c>
      <c r="H54">
        <v>0</v>
      </c>
      <c r="I54" s="2">
        <v>0</v>
      </c>
      <c r="J54" s="2">
        <v>0</v>
      </c>
      <c r="K54" s="2">
        <v>458.44000000000051</v>
      </c>
      <c r="L54" s="132">
        <v>0</v>
      </c>
      <c r="M54" s="2">
        <v>458.44000000000051</v>
      </c>
      <c r="N54">
        <v>0</v>
      </c>
      <c r="P54" s="132">
        <v>2.4768824306472918E-2</v>
      </c>
      <c r="Q54" s="132">
        <v>4.1999999999999997E-3</v>
      </c>
      <c r="W54" s="885"/>
      <c r="X54" s="885"/>
      <c r="Y54" s="655"/>
    </row>
    <row r="55" spans="1:33" ht="21.95" customHeight="1" x14ac:dyDescent="0.25">
      <c r="A55" s="50"/>
      <c r="B55" s="51"/>
      <c r="C55" s="51"/>
      <c r="D55"/>
      <c r="E55" s="22" t="s">
        <v>194</v>
      </c>
      <c r="F55" s="2">
        <v>9.16</v>
      </c>
      <c r="G55" s="2">
        <v>9.16</v>
      </c>
      <c r="H55">
        <v>0</v>
      </c>
      <c r="I55" s="2">
        <v>0</v>
      </c>
      <c r="J55" s="2">
        <v>0</v>
      </c>
      <c r="K55" s="2">
        <v>0</v>
      </c>
      <c r="L55" s="132">
        <v>0</v>
      </c>
      <c r="M55" s="2">
        <v>495.20999999999913</v>
      </c>
      <c r="N55">
        <v>0</v>
      </c>
      <c r="P55" s="132">
        <v>5.1499999999999997E-2</v>
      </c>
      <c r="Q55" s="132">
        <v>-2.0500000000000001E-2</v>
      </c>
      <c r="T55" s="48"/>
      <c r="W55" s="885"/>
      <c r="X55" s="885"/>
      <c r="Y55" s="655"/>
    </row>
    <row r="56" spans="1:33" ht="21.95" customHeight="1" x14ac:dyDescent="0.25">
      <c r="A56" s="50"/>
      <c r="B56" s="51"/>
      <c r="C56" s="51"/>
      <c r="D56"/>
      <c r="E56" s="22" t="s">
        <v>264</v>
      </c>
      <c r="F56" s="2">
        <v>131.74</v>
      </c>
      <c r="G56" s="2">
        <v>131.74</v>
      </c>
      <c r="H56">
        <v>0</v>
      </c>
      <c r="I56" s="2">
        <v>0</v>
      </c>
      <c r="J56" s="2">
        <v>0</v>
      </c>
      <c r="K56" s="2">
        <v>765.82999999999993</v>
      </c>
      <c r="L56" s="132">
        <v>0</v>
      </c>
      <c r="M56" s="2">
        <v>920.60999999999967</v>
      </c>
      <c r="N56">
        <v>0</v>
      </c>
      <c r="P56" s="132">
        <v>2.5700000000000001E-2</v>
      </c>
      <c r="Q56" s="132">
        <v>1.49E-2</v>
      </c>
      <c r="R56" s="2">
        <v>16.224137931034484</v>
      </c>
      <c r="W56" s="885"/>
      <c r="X56" s="885"/>
      <c r="Y56" s="655"/>
    </row>
    <row r="57" spans="1:33" ht="21.95" customHeight="1" x14ac:dyDescent="0.25">
      <c r="A57" s="50"/>
      <c r="B57" s="50"/>
      <c r="C57" s="51"/>
      <c r="D57"/>
      <c r="E57" s="22" t="s">
        <v>803</v>
      </c>
      <c r="F57" s="2">
        <v>103.62</v>
      </c>
      <c r="G57" s="2">
        <v>103.62</v>
      </c>
      <c r="H57">
        <v>0</v>
      </c>
      <c r="I57" s="2">
        <v>0</v>
      </c>
      <c r="J57" s="2">
        <v>0</v>
      </c>
      <c r="K57" s="2">
        <v>695.89000000000033</v>
      </c>
      <c r="L57" s="132">
        <v>0</v>
      </c>
      <c r="M57" s="2">
        <v>1673.0599999999986</v>
      </c>
      <c r="N57">
        <v>0</v>
      </c>
      <c r="O57" t="s">
        <v>1352</v>
      </c>
      <c r="P57" s="132">
        <v>6.5624396834587919E-3</v>
      </c>
      <c r="Q57" s="132">
        <v>2.1000000000000001E-2</v>
      </c>
      <c r="R57" s="2">
        <v>21.814736842105265</v>
      </c>
      <c r="W57" s="885"/>
      <c r="X57" s="885"/>
      <c r="Y57" s="655"/>
    </row>
    <row r="58" spans="1:33" ht="21.95" customHeight="1" x14ac:dyDescent="0.25">
      <c r="A58" s="51"/>
      <c r="B58" s="51"/>
      <c r="C58" s="51"/>
      <c r="D58"/>
      <c r="E58" s="22" t="s">
        <v>932</v>
      </c>
      <c r="F58" s="2">
        <v>46.22</v>
      </c>
      <c r="G58" s="2">
        <v>46.22</v>
      </c>
      <c r="H58">
        <v>0</v>
      </c>
      <c r="I58" s="2">
        <v>0</v>
      </c>
      <c r="J58" s="2">
        <v>0</v>
      </c>
      <c r="K58" s="2">
        <v>1966.5599999999977</v>
      </c>
      <c r="L58" s="132">
        <v>0</v>
      </c>
      <c r="M58" s="2">
        <v>1966.5599999999977</v>
      </c>
      <c r="N58">
        <v>0</v>
      </c>
      <c r="O58" t="s">
        <v>1361</v>
      </c>
      <c r="P58" s="132">
        <v>1.6443098225876245E-2</v>
      </c>
      <c r="Q58" s="132">
        <v>1.11E-2</v>
      </c>
      <c r="R58" s="2">
        <v>18.488</v>
      </c>
      <c r="S58" s="29">
        <v>43366</v>
      </c>
      <c r="W58" s="885"/>
      <c r="X58" s="885"/>
      <c r="Y58" s="655"/>
      <c r="Z58" s="655"/>
    </row>
    <row r="59" spans="1:33" ht="21.95" customHeight="1" x14ac:dyDescent="0.25">
      <c r="A59" s="50"/>
      <c r="B59" s="50"/>
      <c r="C59" s="51"/>
      <c r="D59"/>
      <c r="E59" s="22" t="s">
        <v>933</v>
      </c>
      <c r="F59" s="2">
        <v>50.79</v>
      </c>
      <c r="G59" s="2">
        <v>50.79</v>
      </c>
      <c r="H59">
        <v>0</v>
      </c>
      <c r="I59" s="2">
        <v>0</v>
      </c>
      <c r="J59" s="2">
        <v>0</v>
      </c>
      <c r="K59" s="2">
        <v>500.88000000000011</v>
      </c>
      <c r="L59" s="132">
        <v>0</v>
      </c>
      <c r="M59" s="2">
        <v>500.88000000000011</v>
      </c>
      <c r="N59">
        <v>0</v>
      </c>
      <c r="P59" s="132">
        <v>1.2600905690096476E-2</v>
      </c>
      <c r="Q59" s="132">
        <v>6.7000000000000002E-3</v>
      </c>
      <c r="R59" s="2">
        <v>6.8821138211382111</v>
      </c>
      <c r="W59" s="885"/>
      <c r="X59" s="885"/>
      <c r="Y59" s="655"/>
    </row>
    <row r="60" spans="1:33" ht="21.95" customHeight="1" x14ac:dyDescent="0.25">
      <c r="A60" s="50"/>
      <c r="B60" s="51"/>
      <c r="C60" s="51"/>
      <c r="D60"/>
      <c r="E60" s="22" t="s">
        <v>17</v>
      </c>
      <c r="F60" s="2">
        <v>0</v>
      </c>
      <c r="G60" s="2">
        <v>0</v>
      </c>
      <c r="H60">
        <v>0</v>
      </c>
      <c r="I60" s="2">
        <v>0</v>
      </c>
      <c r="J60" s="2">
        <v>0</v>
      </c>
      <c r="K60" s="2">
        <v>-20818.210000000079</v>
      </c>
      <c r="M60" s="2">
        <v>-20818.210000000079</v>
      </c>
      <c r="N60">
        <v>0</v>
      </c>
      <c r="P60" s="132">
        <v>0</v>
      </c>
      <c r="Q60" s="132">
        <v>0</v>
      </c>
      <c r="T60" s="48"/>
      <c r="W60" s="885"/>
      <c r="X60" s="885"/>
      <c r="Y60" s="655"/>
    </row>
    <row r="61" spans="1:33" ht="21.95" customHeight="1" x14ac:dyDescent="0.25">
      <c r="A61" s="50"/>
      <c r="B61" s="50"/>
      <c r="C61" s="51"/>
      <c r="D61"/>
      <c r="E61" s="22" t="s">
        <v>892</v>
      </c>
      <c r="F61" s="2">
        <v>269.36</v>
      </c>
      <c r="G61" s="2">
        <v>269.36</v>
      </c>
      <c r="H61">
        <v>0</v>
      </c>
      <c r="I61" s="2">
        <v>0</v>
      </c>
      <c r="J61" s="2">
        <v>0</v>
      </c>
      <c r="K61" s="2">
        <v>423.00000000000364</v>
      </c>
      <c r="L61" s="132">
        <v>0</v>
      </c>
      <c r="M61" s="2">
        <v>423.00000000000364</v>
      </c>
      <c r="N61">
        <v>0</v>
      </c>
      <c r="P61" s="132">
        <v>1.9900000000000001E-2</v>
      </c>
      <c r="Q61" s="132">
        <v>1.18E-2</v>
      </c>
      <c r="R61" s="2">
        <v>16.34</v>
      </c>
      <c r="T61" s="48"/>
      <c r="W61" s="885"/>
      <c r="X61" s="885"/>
      <c r="Y61" s="655"/>
    </row>
    <row r="62" spans="1:33" ht="21.95" customHeight="1" x14ac:dyDescent="0.25">
      <c r="A62" s="50"/>
      <c r="B62" s="50"/>
      <c r="C62" s="51"/>
      <c r="D62"/>
      <c r="E62" s="22" t="s">
        <v>300</v>
      </c>
      <c r="F62" s="2">
        <v>219.7</v>
      </c>
      <c r="G62" s="2">
        <v>219.7</v>
      </c>
      <c r="H62">
        <v>0</v>
      </c>
      <c r="I62" s="2">
        <v>0</v>
      </c>
      <c r="J62" s="2">
        <v>0</v>
      </c>
      <c r="K62" s="2">
        <v>0</v>
      </c>
      <c r="L62" s="132">
        <v>0</v>
      </c>
      <c r="M62" s="2">
        <v>720.56000000000131</v>
      </c>
      <c r="N62">
        <v>0</v>
      </c>
      <c r="P62" s="132">
        <v>0</v>
      </c>
      <c r="Q62" s="132">
        <v>1.83E-2</v>
      </c>
      <c r="W62" s="885"/>
      <c r="X62" s="885"/>
      <c r="Y62" s="655"/>
      <c r="Z62" s="655"/>
      <c r="AC62"/>
      <c r="AD62"/>
      <c r="AE62"/>
      <c r="AF62"/>
      <c r="AG62"/>
    </row>
    <row r="63" spans="1:33" ht="21.95" customHeight="1" x14ac:dyDescent="0.25">
      <c r="A63" s="50"/>
      <c r="B63" s="50"/>
      <c r="C63" s="51"/>
      <c r="D63"/>
      <c r="E63" s="22" t="s">
        <v>668</v>
      </c>
      <c r="F63" s="2">
        <v>55.19</v>
      </c>
      <c r="G63" s="2">
        <v>55.19</v>
      </c>
      <c r="H63">
        <v>0</v>
      </c>
      <c r="I63" s="2">
        <v>0</v>
      </c>
      <c r="J63" s="2">
        <v>0</v>
      </c>
      <c r="K63" s="2">
        <v>0</v>
      </c>
      <c r="L63" s="132">
        <v>0</v>
      </c>
      <c r="M63" s="2">
        <v>329.55999999999949</v>
      </c>
      <c r="N63">
        <v>0</v>
      </c>
      <c r="P63" s="132">
        <v>1.78E-2</v>
      </c>
      <c r="Q63" s="132">
        <v>2.1499999999999998E-2</v>
      </c>
      <c r="W63" s="885"/>
      <c r="X63" s="885"/>
      <c r="Y63" s="655"/>
    </row>
    <row r="64" spans="1:33" ht="21.95" customHeight="1" x14ac:dyDescent="0.25">
      <c r="A64" s="50"/>
      <c r="B64" s="50"/>
      <c r="C64" s="51"/>
      <c r="D64"/>
      <c r="E64" s="22" t="s">
        <v>920</v>
      </c>
      <c r="F64" s="2">
        <v>40.28</v>
      </c>
      <c r="G64" s="2">
        <v>40.28</v>
      </c>
      <c r="H64">
        <v>0</v>
      </c>
      <c r="I64" s="2">
        <v>0</v>
      </c>
      <c r="J64" s="2">
        <v>0</v>
      </c>
      <c r="K64" s="2">
        <v>2227.6699999999946</v>
      </c>
      <c r="L64" s="132">
        <v>0</v>
      </c>
      <c r="M64" s="2">
        <v>2227.6699999999946</v>
      </c>
      <c r="N64">
        <v>0</v>
      </c>
      <c r="O64" t="s">
        <v>1251</v>
      </c>
      <c r="P64" s="132">
        <v>3.4260178748758682E-2</v>
      </c>
      <c r="Q64" s="132">
        <v>1.7600000000000001E-2</v>
      </c>
      <c r="R64" s="2">
        <v>9.1545454545454543</v>
      </c>
      <c r="S64" s="29">
        <v>43314</v>
      </c>
      <c r="T64" s="48"/>
      <c r="W64" s="885"/>
      <c r="X64" s="885"/>
      <c r="Y64" s="655"/>
      <c r="AC64"/>
      <c r="AD64"/>
      <c r="AE64"/>
      <c r="AF64"/>
      <c r="AG64"/>
    </row>
    <row r="65" spans="1:33" ht="21.95" customHeight="1" x14ac:dyDescent="0.25">
      <c r="A65" s="50"/>
      <c r="B65" s="50"/>
      <c r="C65" s="51"/>
      <c r="D65"/>
      <c r="E65" s="22" t="s">
        <v>55</v>
      </c>
      <c r="F65" s="2">
        <v>65.73</v>
      </c>
      <c r="G65" s="2">
        <v>65.73</v>
      </c>
      <c r="H65">
        <v>0</v>
      </c>
      <c r="I65" s="2">
        <v>0</v>
      </c>
      <c r="J65" s="2">
        <v>0</v>
      </c>
      <c r="K65" s="2">
        <v>113.94999999999982</v>
      </c>
      <c r="L65" s="132">
        <v>0</v>
      </c>
      <c r="M65" s="2">
        <v>924.07999999998992</v>
      </c>
      <c r="N65">
        <v>0</v>
      </c>
      <c r="O65" t="s">
        <v>1169</v>
      </c>
      <c r="P65" s="132">
        <v>3.1644606724478927E-2</v>
      </c>
      <c r="Q65" s="132">
        <v>1.0800000000000001E-2</v>
      </c>
      <c r="R65" s="2">
        <v>10.174922600619196</v>
      </c>
      <c r="T65" s="48"/>
      <c r="W65" s="885"/>
      <c r="X65" s="885"/>
      <c r="Y65" s="655"/>
    </row>
    <row r="66" spans="1:33" ht="21.95" customHeight="1" x14ac:dyDescent="0.25">
      <c r="A66" s="50"/>
      <c r="B66" s="50"/>
      <c r="C66" s="50"/>
      <c r="D66"/>
      <c r="E66" s="22" t="s">
        <v>824</v>
      </c>
      <c r="F66" s="2">
        <v>118.08</v>
      </c>
      <c r="G66" s="2">
        <v>118.08</v>
      </c>
      <c r="H66">
        <v>0</v>
      </c>
      <c r="I66" s="2">
        <v>0</v>
      </c>
      <c r="J66" s="2">
        <v>0</v>
      </c>
      <c r="K66" s="2">
        <v>1468.9799999999996</v>
      </c>
      <c r="L66" s="132">
        <v>0</v>
      </c>
      <c r="M66" s="2">
        <v>1468.9799999999996</v>
      </c>
      <c r="N66">
        <v>0</v>
      </c>
      <c r="O66" t="s">
        <v>1370</v>
      </c>
      <c r="P66" s="132">
        <v>1.9308943089430892E-2</v>
      </c>
      <c r="Q66" s="132">
        <v>2.5100000000000001E-2</v>
      </c>
      <c r="R66" s="2">
        <v>24.806722689075631</v>
      </c>
      <c r="T66" s="48"/>
      <c r="W66" s="885"/>
      <c r="X66" s="885"/>
      <c r="Y66" s="655"/>
      <c r="Z66" s="885"/>
    </row>
    <row r="67" spans="1:33" ht="21.95" customHeight="1" x14ac:dyDescent="0.25">
      <c r="A67" s="150"/>
      <c r="B67" s="50"/>
      <c r="C67" s="51"/>
      <c r="D67"/>
      <c r="E67" s="22" t="s">
        <v>757</v>
      </c>
      <c r="F67" s="2">
        <v>9.34</v>
      </c>
      <c r="G67" s="2">
        <v>9.34</v>
      </c>
      <c r="H67">
        <v>0</v>
      </c>
      <c r="I67" s="2">
        <v>0</v>
      </c>
      <c r="J67" s="2">
        <v>0</v>
      </c>
      <c r="K67" s="2">
        <v>-358.91000000000349</v>
      </c>
      <c r="L67" s="132">
        <v>0</v>
      </c>
      <c r="M67" s="2">
        <v>-358.91000000000349</v>
      </c>
      <c r="N67">
        <v>0</v>
      </c>
      <c r="P67" s="132">
        <v>1.7130620985010708E-2</v>
      </c>
      <c r="Q67" s="132">
        <v>6.2E-2</v>
      </c>
      <c r="R67" s="2">
        <v>9.8315789473684205</v>
      </c>
      <c r="S67" s="29">
        <v>43337</v>
      </c>
      <c r="W67" s="885"/>
      <c r="X67" s="885"/>
      <c r="Y67" s="655"/>
      <c r="Z67" s="885"/>
      <c r="AC67"/>
      <c r="AD67"/>
      <c r="AE67"/>
      <c r="AF67"/>
      <c r="AG67"/>
    </row>
    <row r="68" spans="1:33" ht="21.95" customHeight="1" x14ac:dyDescent="0.25">
      <c r="A68" s="50"/>
      <c r="B68" s="50"/>
      <c r="C68" s="51"/>
      <c r="D68"/>
      <c r="E68" s="22" t="s">
        <v>1322</v>
      </c>
      <c r="F68" s="2">
        <v>131.84</v>
      </c>
      <c r="G68" s="2">
        <v>131.84</v>
      </c>
      <c r="H68">
        <v>0</v>
      </c>
      <c r="I68" s="2">
        <v>0</v>
      </c>
      <c r="J68" s="2">
        <v>0</v>
      </c>
      <c r="K68" s="2">
        <v>567.85999999999967</v>
      </c>
      <c r="L68" s="132">
        <v>0</v>
      </c>
      <c r="M68" s="2">
        <v>1715.6899999999996</v>
      </c>
      <c r="N68">
        <v>0</v>
      </c>
      <c r="O68" t="s">
        <v>1367</v>
      </c>
      <c r="P68" s="132">
        <v>8.7621359223300967E-3</v>
      </c>
      <c r="Q68" s="132">
        <v>-2.4299999999999999E-2</v>
      </c>
      <c r="T68" s="48"/>
      <c r="W68" s="885"/>
      <c r="X68" s="885"/>
      <c r="Y68" s="655"/>
    </row>
    <row r="69" spans="1:33" ht="21.95" customHeight="1" x14ac:dyDescent="0.25">
      <c r="A69" s="50"/>
      <c r="B69" s="51"/>
      <c r="C69" s="51"/>
      <c r="D69"/>
      <c r="E69" s="22" t="s">
        <v>1326</v>
      </c>
      <c r="F69" s="2">
        <v>155.31</v>
      </c>
      <c r="G69" s="2">
        <v>155.31</v>
      </c>
      <c r="H69">
        <v>0</v>
      </c>
      <c r="I69" s="2">
        <v>0</v>
      </c>
      <c r="J69" s="2">
        <v>0</v>
      </c>
      <c r="K69" s="2">
        <v>186.67000000000007</v>
      </c>
      <c r="L69" s="132">
        <v>0</v>
      </c>
      <c r="M69" s="2">
        <v>444.12000000000035</v>
      </c>
      <c r="N69">
        <v>0</v>
      </c>
      <c r="P69" s="132">
        <v>7.4380271714635246E-3</v>
      </c>
      <c r="Q69" s="132">
        <v>-1.26E-2</v>
      </c>
      <c r="W69" s="885"/>
      <c r="X69" s="885"/>
      <c r="Y69" s="655"/>
      <c r="Z69" s="885"/>
    </row>
    <row r="70" spans="1:33" ht="21.95" customHeight="1" x14ac:dyDescent="0.25">
      <c r="A70" s="50"/>
      <c r="B70" s="51"/>
      <c r="C70" s="51"/>
      <c r="D70"/>
      <c r="E70" s="22" t="s">
        <v>896</v>
      </c>
      <c r="F70" s="2">
        <v>30.8</v>
      </c>
      <c r="G70" s="2">
        <v>30.8</v>
      </c>
      <c r="H70">
        <v>0</v>
      </c>
      <c r="I70" s="2">
        <v>0</v>
      </c>
      <c r="J70" s="2">
        <v>0</v>
      </c>
      <c r="K70" s="2">
        <v>284.59000000000015</v>
      </c>
      <c r="L70" s="132">
        <v>0</v>
      </c>
      <c r="M70" s="2">
        <v>1368.8499999999985</v>
      </c>
      <c r="N70">
        <v>0</v>
      </c>
      <c r="P70" s="132">
        <v>8.5714285714285715E-2</v>
      </c>
      <c r="Q70" s="132">
        <v>-8.0000000000000002E-3</v>
      </c>
      <c r="W70" s="885"/>
      <c r="X70" s="885"/>
      <c r="Y70" s="655"/>
    </row>
    <row r="71" spans="1:33" ht="21.95" customHeight="1" x14ac:dyDescent="0.25">
      <c r="A71" s="50"/>
      <c r="B71" s="50"/>
      <c r="C71" s="51"/>
      <c r="D71"/>
      <c r="E71" s="22" t="s">
        <v>193</v>
      </c>
      <c r="F71" s="2">
        <v>25.72</v>
      </c>
      <c r="G71" s="2">
        <v>25.72</v>
      </c>
      <c r="H71">
        <v>0</v>
      </c>
      <c r="I71" s="2">
        <v>0</v>
      </c>
      <c r="J71" s="2">
        <v>0</v>
      </c>
      <c r="K71" s="2">
        <v>0</v>
      </c>
      <c r="L71" s="132">
        <v>0</v>
      </c>
      <c r="M71" s="2">
        <v>7328.5800000000963</v>
      </c>
      <c r="N71">
        <v>0</v>
      </c>
      <c r="P71" s="132">
        <v>2.1772939346811824E-2</v>
      </c>
      <c r="Q71" s="132">
        <v>7.2700000000000001E-2</v>
      </c>
      <c r="R71" s="2">
        <v>12.395180722891565</v>
      </c>
      <c r="S71" s="29">
        <v>43358</v>
      </c>
      <c r="W71" s="885"/>
      <c r="X71" s="885"/>
      <c r="Y71" s="655"/>
    </row>
    <row r="72" spans="1:33" ht="21.95" customHeight="1" x14ac:dyDescent="0.25">
      <c r="A72" s="50"/>
      <c r="B72" s="51"/>
      <c r="C72" s="51"/>
      <c r="D72"/>
      <c r="E72" s="22" t="s">
        <v>919</v>
      </c>
      <c r="F72" s="2">
        <v>266.85000000000002</v>
      </c>
      <c r="G72" s="2">
        <v>266.85000000000002</v>
      </c>
      <c r="H72">
        <v>0</v>
      </c>
      <c r="I72" s="2">
        <v>0</v>
      </c>
      <c r="J72" s="2">
        <v>0</v>
      </c>
      <c r="K72" s="2">
        <v>725.41999999999462</v>
      </c>
      <c r="L72" s="132">
        <v>0</v>
      </c>
      <c r="M72" s="2">
        <v>725.41999999999462</v>
      </c>
      <c r="N72">
        <v>0</v>
      </c>
      <c r="O72" t="s">
        <v>1369</v>
      </c>
      <c r="P72" s="132">
        <v>7.1950534007869582E-3</v>
      </c>
      <c r="Q72" s="132">
        <v>1.12E-2</v>
      </c>
      <c r="R72" s="2">
        <v>30.957076566125295</v>
      </c>
      <c r="S72" s="29">
        <v>43426</v>
      </c>
      <c r="W72" s="885"/>
      <c r="X72" s="885"/>
      <c r="Y72" s="655"/>
      <c r="Z72" s="885"/>
    </row>
    <row r="73" spans="1:33" ht="21.95" customHeight="1" x14ac:dyDescent="0.25">
      <c r="A73" s="50"/>
      <c r="B73" s="51"/>
      <c r="C73" s="51"/>
      <c r="D73"/>
      <c r="E73" s="22" t="s">
        <v>897</v>
      </c>
      <c r="F73" s="2">
        <v>92.5</v>
      </c>
      <c r="G73" s="2">
        <v>92.5</v>
      </c>
      <c r="H73">
        <v>0</v>
      </c>
      <c r="I73" s="2">
        <v>0</v>
      </c>
      <c r="J73" s="2">
        <v>0</v>
      </c>
      <c r="K73" s="2">
        <v>870.23999999999796</v>
      </c>
      <c r="L73" s="132">
        <v>0</v>
      </c>
      <c r="M73" s="2">
        <v>870.23999999999796</v>
      </c>
      <c r="N73">
        <v>0</v>
      </c>
      <c r="P73" s="132">
        <v>1.0378378378378378E-2</v>
      </c>
      <c r="Q73" s="132">
        <v>1.18E-2</v>
      </c>
      <c r="R73" s="2">
        <v>26.056338028169016</v>
      </c>
      <c r="T73" s="48"/>
      <c r="W73" s="885"/>
      <c r="X73" s="885"/>
      <c r="Y73" s="655"/>
    </row>
    <row r="74" spans="1:33" ht="21.95" customHeight="1" x14ac:dyDescent="0.25">
      <c r="A74" s="50"/>
      <c r="B74" s="51"/>
      <c r="C74" s="51"/>
      <c r="D74"/>
      <c r="E74" s="22" t="s">
        <v>192</v>
      </c>
      <c r="F74" s="2">
        <v>87.69</v>
      </c>
      <c r="G74" s="2">
        <v>87.69</v>
      </c>
      <c r="H74">
        <v>0</v>
      </c>
      <c r="I74" s="2">
        <v>0</v>
      </c>
      <c r="J74" s="2">
        <v>0</v>
      </c>
      <c r="K74" s="2">
        <v>0</v>
      </c>
      <c r="L74" s="132">
        <v>0</v>
      </c>
      <c r="M74" s="2">
        <v>785.90999999999985</v>
      </c>
      <c r="N74">
        <v>0</v>
      </c>
      <c r="P74" s="132">
        <v>1.29E-2</v>
      </c>
      <c r="Q74" s="132">
        <v>1.12E-2</v>
      </c>
      <c r="T74" s="48"/>
      <c r="W74" s="885"/>
      <c r="X74" s="885"/>
      <c r="Y74" s="655"/>
      <c r="Z74" s="655"/>
    </row>
    <row r="75" spans="1:33" ht="21.95" customHeight="1" x14ac:dyDescent="0.25">
      <c r="A75" s="50"/>
      <c r="B75" s="50"/>
      <c r="C75" s="50"/>
      <c r="D75"/>
      <c r="E75" s="22" t="s">
        <v>1328</v>
      </c>
      <c r="F75" s="2">
        <v>43.42</v>
      </c>
      <c r="G75" s="2">
        <v>43.42</v>
      </c>
      <c r="H75">
        <v>0</v>
      </c>
      <c r="I75" s="2">
        <v>0</v>
      </c>
      <c r="J75" s="2">
        <v>0</v>
      </c>
      <c r="K75" s="2">
        <v>557.90999999999985</v>
      </c>
      <c r="L75" s="132">
        <v>0</v>
      </c>
      <c r="M75" s="2">
        <v>905.33999999999878</v>
      </c>
      <c r="N75">
        <v>0</v>
      </c>
      <c r="P75" s="132">
        <v>2.660525103638876E-2</v>
      </c>
      <c r="Q75" s="132">
        <v>-1.61E-2</v>
      </c>
      <c r="T75" s="48"/>
      <c r="W75" s="885"/>
      <c r="X75" s="885"/>
      <c r="Y75" s="655"/>
      <c r="Z75" s="655"/>
    </row>
    <row r="76" spans="1:33" ht="21.95" customHeight="1" x14ac:dyDescent="0.25">
      <c r="A76" s="50"/>
      <c r="B76" s="50"/>
      <c r="C76" s="51"/>
      <c r="D76"/>
      <c r="E76" s="22" t="s">
        <v>22</v>
      </c>
      <c r="F76" s="2">
        <v>65.510000000000005</v>
      </c>
      <c r="G76" s="2">
        <v>65.510000000000005</v>
      </c>
      <c r="H76">
        <v>0</v>
      </c>
      <c r="I76" s="2">
        <v>0</v>
      </c>
      <c r="J76" s="2">
        <v>0</v>
      </c>
      <c r="K76" s="2">
        <v>0</v>
      </c>
      <c r="L76" s="132">
        <v>0</v>
      </c>
      <c r="M76" s="2">
        <v>3178.8000000000466</v>
      </c>
      <c r="N76">
        <v>0</v>
      </c>
      <c r="P76" s="132">
        <v>2.07E-2</v>
      </c>
      <c r="Q76" s="132">
        <v>3.0000000000000001E-3</v>
      </c>
      <c r="W76" s="885"/>
      <c r="X76" s="885"/>
      <c r="Y76" s="655"/>
    </row>
    <row r="77" spans="1:33" ht="21.95" customHeight="1" x14ac:dyDescent="0.25">
      <c r="A77" s="50"/>
      <c r="B77" s="50"/>
      <c r="C77" s="51"/>
      <c r="D77"/>
      <c r="E77" s="22" t="s">
        <v>36</v>
      </c>
      <c r="F77" s="2">
        <v>54.48</v>
      </c>
      <c r="G77" s="2">
        <v>54.48</v>
      </c>
      <c r="H77">
        <v>0</v>
      </c>
      <c r="I77" s="2">
        <v>0</v>
      </c>
      <c r="J77" s="2">
        <v>0</v>
      </c>
      <c r="K77" s="2">
        <v>0</v>
      </c>
      <c r="L77" s="132">
        <v>0</v>
      </c>
      <c r="M77" s="2">
        <v>117.73999999999978</v>
      </c>
      <c r="N77">
        <v>0</v>
      </c>
      <c r="P77" s="132">
        <v>0</v>
      </c>
      <c r="Q77" s="132">
        <v>-6.7999999999999996E-3</v>
      </c>
      <c r="W77" s="885"/>
      <c r="X77" s="885"/>
      <c r="Y77" s="655"/>
    </row>
    <row r="78" spans="1:33" ht="21.95" customHeight="1" x14ac:dyDescent="0.25">
      <c r="A78" s="50"/>
      <c r="B78" s="50"/>
      <c r="C78" s="51"/>
      <c r="D78"/>
      <c r="E78" s="22" t="s">
        <v>200</v>
      </c>
      <c r="F78" s="2">
        <v>20.86</v>
      </c>
      <c r="G78" s="2">
        <v>20.86</v>
      </c>
      <c r="H78">
        <v>0</v>
      </c>
      <c r="I78" s="2">
        <v>0</v>
      </c>
      <c r="J78" s="2">
        <v>0</v>
      </c>
      <c r="K78" s="2">
        <v>0</v>
      </c>
      <c r="L78" s="132">
        <v>0</v>
      </c>
      <c r="M78" s="2">
        <v>555.54</v>
      </c>
      <c r="N78">
        <v>0</v>
      </c>
      <c r="P78" s="132">
        <v>0</v>
      </c>
      <c r="Q78" s="132">
        <v>4.7999999999999996E-3</v>
      </c>
      <c r="W78" s="885"/>
      <c r="X78" s="885"/>
      <c r="Y78" s="655"/>
      <c r="Z78" s="655"/>
      <c r="AC78"/>
      <c r="AD78"/>
      <c r="AE78" s="2"/>
      <c r="AF78"/>
      <c r="AG78"/>
    </row>
    <row r="79" spans="1:33" ht="21.95" customHeight="1" x14ac:dyDescent="0.25">
      <c r="A79" s="50"/>
      <c r="B79" s="50"/>
      <c r="C79" s="51"/>
      <c r="D79"/>
      <c r="E79" s="22" t="s">
        <v>219</v>
      </c>
      <c r="F79" s="2">
        <v>54.08</v>
      </c>
      <c r="G79" s="2">
        <v>54.08</v>
      </c>
      <c r="H79">
        <v>0</v>
      </c>
      <c r="I79" s="2">
        <v>0</v>
      </c>
      <c r="J79" s="2">
        <v>0</v>
      </c>
      <c r="K79" s="2">
        <v>0</v>
      </c>
      <c r="L79" s="132">
        <v>0</v>
      </c>
      <c r="M79" s="2">
        <v>257.64999999999964</v>
      </c>
      <c r="N79">
        <v>0</v>
      </c>
      <c r="P79" s="132">
        <v>0</v>
      </c>
      <c r="Q79" s="132">
        <v>4.4999999999999997E-3</v>
      </c>
      <c r="W79" s="885"/>
      <c r="X79" s="885"/>
      <c r="Y79" s="655"/>
      <c r="Z79" s="885"/>
    </row>
    <row r="80" spans="1:33" ht="21.95" customHeight="1" x14ac:dyDescent="0.25">
      <c r="A80" s="50"/>
      <c r="B80" s="51"/>
      <c r="C80" s="51"/>
      <c r="D80"/>
      <c r="E80" s="22" t="s">
        <v>34</v>
      </c>
      <c r="F80" s="2">
        <v>49.6</v>
      </c>
      <c r="G80" s="2">
        <v>49.6</v>
      </c>
      <c r="H80">
        <v>0</v>
      </c>
      <c r="I80" s="2">
        <v>0</v>
      </c>
      <c r="J80" s="2">
        <v>0</v>
      </c>
      <c r="K80" s="2">
        <v>0</v>
      </c>
      <c r="L80" s="132">
        <v>0</v>
      </c>
      <c r="M80" s="2">
        <v>21137.586999999941</v>
      </c>
      <c r="N80">
        <v>0</v>
      </c>
      <c r="P80" s="132">
        <v>0</v>
      </c>
      <c r="Q80" s="132">
        <v>5.1000000000000004E-3</v>
      </c>
      <c r="W80" s="885"/>
      <c r="X80" s="885"/>
      <c r="Y80" s="655"/>
      <c r="Z80" s="655"/>
    </row>
    <row r="81" spans="1:26" ht="21.95" customHeight="1" x14ac:dyDescent="0.25">
      <c r="A81" s="50"/>
      <c r="B81" s="51"/>
      <c r="C81" s="51"/>
      <c r="D81"/>
      <c r="E81" s="22" t="s">
        <v>171</v>
      </c>
      <c r="F81" s="2">
        <v>41.07</v>
      </c>
      <c r="G81" s="2">
        <v>41.07</v>
      </c>
      <c r="H81">
        <v>0</v>
      </c>
      <c r="I81" s="2">
        <v>0</v>
      </c>
      <c r="J81" s="2">
        <v>0</v>
      </c>
      <c r="K81" s="2">
        <v>0</v>
      </c>
      <c r="L81" s="132">
        <v>0</v>
      </c>
      <c r="M81" s="2">
        <v>119.92000000000053</v>
      </c>
      <c r="N81">
        <v>0</v>
      </c>
      <c r="P81" s="132">
        <v>3.6400000000000002E-2</v>
      </c>
      <c r="Q81" s="132">
        <v>1.38E-2</v>
      </c>
      <c r="T81" s="48"/>
      <c r="W81" s="885"/>
      <c r="X81" s="885"/>
      <c r="Y81" s="655"/>
    </row>
    <row r="82" spans="1:26" ht="21.95" customHeight="1" x14ac:dyDescent="0.25">
      <c r="A82" s="50"/>
      <c r="B82" s="50"/>
      <c r="C82" s="51"/>
      <c r="D82"/>
      <c r="E82" s="22" t="s">
        <v>27</v>
      </c>
      <c r="F82" s="2">
        <v>50.9</v>
      </c>
      <c r="G82" s="2">
        <v>50.9</v>
      </c>
      <c r="H82">
        <v>0</v>
      </c>
      <c r="I82" s="2">
        <v>0</v>
      </c>
      <c r="J82" s="2">
        <v>0</v>
      </c>
      <c r="K82" s="2">
        <v>0</v>
      </c>
      <c r="L82" s="132">
        <v>0</v>
      </c>
      <c r="M82" s="2">
        <v>1407.5400000000009</v>
      </c>
      <c r="N82">
        <v>0</v>
      </c>
      <c r="P82" s="132">
        <v>3.0200000000000001E-2</v>
      </c>
      <c r="Q82" s="132">
        <v>3.8999999999999998E-3</v>
      </c>
      <c r="W82" s="885"/>
      <c r="X82" s="885"/>
      <c r="Y82" s="655"/>
    </row>
    <row r="83" spans="1:26" ht="21.95" customHeight="1" x14ac:dyDescent="0.25">
      <c r="A83" s="50"/>
      <c r="B83" s="50"/>
      <c r="C83" s="51"/>
      <c r="D83"/>
      <c r="E83" s="22" t="s">
        <v>42</v>
      </c>
      <c r="F83" s="2">
        <v>166.05</v>
      </c>
      <c r="G83" s="2">
        <v>166.05</v>
      </c>
      <c r="H83">
        <v>0</v>
      </c>
      <c r="I83" s="2">
        <v>0</v>
      </c>
      <c r="J83" s="2">
        <v>0</v>
      </c>
      <c r="K83" s="2">
        <v>0</v>
      </c>
      <c r="L83" s="132">
        <v>0</v>
      </c>
      <c r="M83" s="2">
        <v>128.08999999999833</v>
      </c>
      <c r="N83">
        <v>0</v>
      </c>
      <c r="P83" s="132">
        <v>2.18E-2</v>
      </c>
      <c r="Q83" s="132">
        <v>1.0500000000000001E-2</v>
      </c>
      <c r="T83" s="279"/>
      <c r="W83" s="885"/>
      <c r="X83" s="885"/>
      <c r="Y83" s="655"/>
      <c r="Z83" s="885"/>
    </row>
    <row r="84" spans="1:26" ht="21.95" customHeight="1" x14ac:dyDescent="0.25">
      <c r="A84" s="51"/>
      <c r="B84" s="51"/>
      <c r="C84" s="51"/>
      <c r="D84"/>
      <c r="E84" s="22" t="s">
        <v>262</v>
      </c>
      <c r="F84" s="2">
        <v>53.51</v>
      </c>
      <c r="G84" s="2">
        <v>53.51</v>
      </c>
      <c r="H84">
        <v>0</v>
      </c>
      <c r="I84" s="2">
        <v>0</v>
      </c>
      <c r="J84" s="2">
        <v>0</v>
      </c>
      <c r="K84" s="2">
        <v>0</v>
      </c>
      <c r="L84" s="132">
        <v>0</v>
      </c>
      <c r="M84" s="2">
        <v>427.92000000000007</v>
      </c>
      <c r="N84">
        <v>0</v>
      </c>
      <c r="P84" s="132">
        <v>0</v>
      </c>
      <c r="Q84" s="132">
        <v>9.2999999999999992E-3</v>
      </c>
      <c r="W84" s="885"/>
      <c r="X84" s="885"/>
      <c r="Y84" s="655"/>
    </row>
    <row r="85" spans="1:26" ht="21.95" customHeight="1" x14ac:dyDescent="0.25">
      <c r="A85" s="50"/>
      <c r="B85" s="50"/>
      <c r="C85" s="51"/>
      <c r="D85"/>
      <c r="E85" s="22" t="s">
        <v>169</v>
      </c>
      <c r="F85" s="2">
        <v>79.84</v>
      </c>
      <c r="G85" s="2">
        <v>79.84</v>
      </c>
      <c r="H85">
        <v>0</v>
      </c>
      <c r="I85" s="2">
        <v>0</v>
      </c>
      <c r="J85" s="2">
        <v>0</v>
      </c>
      <c r="K85" s="2">
        <v>0</v>
      </c>
      <c r="L85" s="132">
        <v>0</v>
      </c>
      <c r="M85" s="2">
        <v>1368.9000000000015</v>
      </c>
      <c r="N85">
        <v>0</v>
      </c>
      <c r="P85" s="132">
        <v>1.14E-2</v>
      </c>
      <c r="Q85" s="132">
        <v>-3.0000000000000001E-3</v>
      </c>
      <c r="W85" s="885"/>
      <c r="X85" s="885"/>
      <c r="Y85" s="655"/>
    </row>
    <row r="86" spans="1:26" ht="21.95" customHeight="1" x14ac:dyDescent="0.25">
      <c r="A86" s="50"/>
      <c r="B86" s="50"/>
      <c r="C86" s="51"/>
      <c r="D86"/>
      <c r="E86" s="22" t="s">
        <v>8</v>
      </c>
      <c r="F86" s="2">
        <v>89.35</v>
      </c>
      <c r="G86" s="2">
        <v>89.35</v>
      </c>
      <c r="H86">
        <v>0</v>
      </c>
      <c r="I86" s="2">
        <v>0</v>
      </c>
      <c r="J86" s="2">
        <v>0</v>
      </c>
      <c r="K86" s="2">
        <v>0</v>
      </c>
      <c r="L86" s="132">
        <v>0</v>
      </c>
      <c r="M86" s="2">
        <v>121.94999999999982</v>
      </c>
      <c r="N86">
        <v>0</v>
      </c>
      <c r="P86" s="132">
        <v>1.67E-2</v>
      </c>
      <c r="Q86" s="132">
        <v>7.1999999999999998E-3</v>
      </c>
      <c r="T86" s="48"/>
      <c r="W86" s="885"/>
      <c r="X86" s="885"/>
      <c r="Y86" s="655"/>
    </row>
    <row r="87" spans="1:26" ht="21.95" customHeight="1" x14ac:dyDescent="0.25">
      <c r="A87" s="50"/>
      <c r="B87" s="51"/>
      <c r="C87" s="51"/>
      <c r="D87"/>
      <c r="E87" s="22" t="s">
        <v>218</v>
      </c>
      <c r="F87" s="2">
        <v>49.91</v>
      </c>
      <c r="G87" s="2">
        <v>49.91</v>
      </c>
      <c r="H87">
        <v>0</v>
      </c>
      <c r="I87" s="2">
        <v>0</v>
      </c>
      <c r="J87" s="2">
        <v>0</v>
      </c>
      <c r="K87" s="2">
        <v>0</v>
      </c>
      <c r="L87" s="132">
        <v>0</v>
      </c>
      <c r="M87" s="2">
        <v>4376.9599999999991</v>
      </c>
      <c r="N87">
        <v>0</v>
      </c>
      <c r="O87" t="s">
        <v>1170</v>
      </c>
      <c r="P87" s="132">
        <v>4.0899999999999999E-2</v>
      </c>
      <c r="Q87" s="132">
        <v>2.69E-2</v>
      </c>
      <c r="T87" s="48"/>
      <c r="W87" s="885"/>
      <c r="X87" s="885"/>
      <c r="Y87" s="885"/>
      <c r="Z87" s="885"/>
    </row>
    <row r="88" spans="1:26" ht="21.95" customHeight="1" x14ac:dyDescent="0.25">
      <c r="A88" s="50"/>
      <c r="B88" s="50"/>
      <c r="C88" s="51"/>
      <c r="D88"/>
      <c r="E88" s="22" t="s">
        <v>332</v>
      </c>
      <c r="F88" s="2">
        <v>108.78</v>
      </c>
      <c r="G88" s="2">
        <v>108.78</v>
      </c>
      <c r="H88">
        <v>0</v>
      </c>
      <c r="I88" s="2">
        <v>0</v>
      </c>
      <c r="J88" s="2">
        <v>0</v>
      </c>
      <c r="K88" s="2">
        <v>129.92000000000007</v>
      </c>
      <c r="L88" s="132">
        <v>0</v>
      </c>
      <c r="M88" s="2">
        <v>2190.3500000000004</v>
      </c>
      <c r="N88">
        <v>0</v>
      </c>
      <c r="P88" s="132">
        <v>4.3499999999999997E-2</v>
      </c>
      <c r="Q88" s="132">
        <v>1.61E-2</v>
      </c>
      <c r="R88" s="2">
        <v>20.72</v>
      </c>
      <c r="W88" s="885"/>
      <c r="X88" s="885"/>
      <c r="Y88" s="655"/>
    </row>
    <row r="89" spans="1:26" ht="21.95" customHeight="1" x14ac:dyDescent="0.25">
      <c r="A89" s="50"/>
      <c r="B89" s="50"/>
      <c r="C89" s="51"/>
      <c r="D89"/>
      <c r="E89" s="22" t="s">
        <v>173</v>
      </c>
      <c r="F89" s="2">
        <v>17.920000000000002</v>
      </c>
      <c r="G89" s="2">
        <v>17.920000000000002</v>
      </c>
      <c r="H89">
        <v>0</v>
      </c>
      <c r="I89" s="2">
        <v>0</v>
      </c>
      <c r="J89" s="2">
        <v>0</v>
      </c>
      <c r="K89" s="2">
        <v>-3702.1100000000006</v>
      </c>
      <c r="L89" s="132">
        <v>0</v>
      </c>
      <c r="M89" s="2">
        <v>-3627.0900000000006</v>
      </c>
      <c r="N89">
        <v>0</v>
      </c>
      <c r="O89" t="s">
        <v>1398</v>
      </c>
      <c r="P89" s="132">
        <v>5.1339285714285712E-2</v>
      </c>
      <c r="Q89" s="132">
        <v>-2.2200000000000001E-2</v>
      </c>
      <c r="R89" s="2">
        <v>11.561290322580646</v>
      </c>
      <c r="S89" s="29">
        <v>43417</v>
      </c>
      <c r="W89" s="885"/>
      <c r="X89" s="885"/>
      <c r="Y89" s="655"/>
    </row>
    <row r="90" spans="1:26" ht="21.95" customHeight="1" x14ac:dyDescent="0.25">
      <c r="A90" s="50"/>
      <c r="B90" s="50"/>
      <c r="C90" s="51"/>
      <c r="D90"/>
      <c r="E90" s="22" t="s">
        <v>1183</v>
      </c>
      <c r="F90" s="2">
        <v>3502.99</v>
      </c>
      <c r="G90" s="2">
        <v>3502.99</v>
      </c>
      <c r="H90">
        <v>0</v>
      </c>
      <c r="I90" s="2">
        <v>0</v>
      </c>
      <c r="J90" s="2">
        <v>0</v>
      </c>
      <c r="K90" s="2">
        <v>1153.9500000000007</v>
      </c>
      <c r="L90" s="132">
        <v>0</v>
      </c>
      <c r="M90" s="2">
        <v>1153.9500000000007</v>
      </c>
      <c r="N90">
        <v>0</v>
      </c>
      <c r="O90" t="s">
        <v>1360</v>
      </c>
      <c r="P90" s="132">
        <v>0</v>
      </c>
      <c r="Q90" s="132">
        <v>2.2100000000000002E-2</v>
      </c>
      <c r="R90" s="2">
        <v>18.056649484536081</v>
      </c>
      <c r="S90" s="29">
        <v>43422</v>
      </c>
      <c r="T90" s="48"/>
      <c r="W90" s="885"/>
      <c r="X90" s="885"/>
      <c r="Y90" s="655"/>
    </row>
    <row r="91" spans="1:26" ht="21.95" customHeight="1" x14ac:dyDescent="0.25">
      <c r="A91" s="50"/>
      <c r="B91" s="50"/>
      <c r="C91" s="51"/>
      <c r="D91" s="703"/>
      <c r="E91" s="22" t="s">
        <v>934</v>
      </c>
      <c r="F91" s="2">
        <v>190.5</v>
      </c>
      <c r="G91" s="2">
        <v>190.5</v>
      </c>
      <c r="H91">
        <v>0</v>
      </c>
      <c r="I91" s="2">
        <v>0</v>
      </c>
      <c r="J91" s="2">
        <v>0</v>
      </c>
      <c r="K91" s="2">
        <v>1372.8899999999921</v>
      </c>
      <c r="L91" s="132">
        <v>0</v>
      </c>
      <c r="M91" s="2">
        <v>1372.8899999999921</v>
      </c>
      <c r="N91">
        <v>0</v>
      </c>
      <c r="P91" s="132">
        <v>6.7191601049868769E-3</v>
      </c>
      <c r="Q91" s="132">
        <v>4.1999999999999997E-3</v>
      </c>
      <c r="R91" s="2">
        <v>19.68</v>
      </c>
      <c r="T91" s="48"/>
      <c r="W91" s="885"/>
      <c r="X91" s="885"/>
      <c r="Y91" s="655"/>
    </row>
    <row r="92" spans="1:26" ht="21.95" customHeight="1" x14ac:dyDescent="0.25">
      <c r="A92" s="50"/>
      <c r="B92" s="50"/>
      <c r="C92" s="51"/>
      <c r="D92"/>
      <c r="E92" s="22" t="s">
        <v>174</v>
      </c>
      <c r="F92" s="2">
        <v>298.20999999999998</v>
      </c>
      <c r="G92" s="2">
        <v>298.20999999999998</v>
      </c>
      <c r="H92">
        <v>0</v>
      </c>
      <c r="I92" s="2">
        <v>0</v>
      </c>
      <c r="J92" s="2">
        <v>0</v>
      </c>
      <c r="K92" s="2">
        <v>1100.2300000000032</v>
      </c>
      <c r="L92" s="132">
        <v>0</v>
      </c>
      <c r="M92" s="2">
        <v>1261.0600000000031</v>
      </c>
      <c r="N92">
        <v>0</v>
      </c>
      <c r="P92" s="132">
        <v>1.84E-2</v>
      </c>
      <c r="Q92" s="132">
        <v>8.8000000000000005E-3</v>
      </c>
      <c r="R92" s="2">
        <v>22.939230769230768</v>
      </c>
      <c r="T92" s="48"/>
      <c r="W92" s="885"/>
      <c r="X92" s="885"/>
      <c r="Y92" s="655"/>
    </row>
    <row r="93" spans="1:26" ht="21.95" customHeight="1" x14ac:dyDescent="0.25">
      <c r="A93" s="50"/>
      <c r="B93" s="50"/>
      <c r="C93" s="51"/>
      <c r="D93"/>
      <c r="E93" s="22" t="s">
        <v>45</v>
      </c>
      <c r="F93" s="2">
        <v>108.41</v>
      </c>
      <c r="G93" s="2">
        <v>108.41</v>
      </c>
      <c r="H93">
        <v>0</v>
      </c>
      <c r="I93" s="2">
        <v>0</v>
      </c>
      <c r="J93" s="2">
        <v>0</v>
      </c>
      <c r="K93" s="2">
        <v>0</v>
      </c>
      <c r="L93" s="132">
        <v>0</v>
      </c>
      <c r="M93" s="2">
        <v>523.61999999999898</v>
      </c>
      <c r="N93">
        <v>0</v>
      </c>
      <c r="P93" s="132">
        <v>1.67E-2</v>
      </c>
      <c r="Q93" s="132">
        <v>7.4000000000000003E-3</v>
      </c>
      <c r="T93" s="48"/>
      <c r="W93" s="885"/>
      <c r="X93" s="885"/>
      <c r="Y93" s="655"/>
      <c r="Z93" s="655"/>
    </row>
    <row r="94" spans="1:26" ht="21.95" customHeight="1" x14ac:dyDescent="0.25">
      <c r="A94" s="50"/>
      <c r="B94" s="50"/>
      <c r="C94" s="51"/>
      <c r="D94"/>
      <c r="E94" s="22" t="s">
        <v>47</v>
      </c>
      <c r="F94" s="2">
        <v>179.51</v>
      </c>
      <c r="G94" s="2">
        <v>179.51</v>
      </c>
      <c r="H94">
        <v>0</v>
      </c>
      <c r="I94" s="2">
        <v>0</v>
      </c>
      <c r="J94" s="2">
        <v>0</v>
      </c>
      <c r="K94" s="2">
        <v>0</v>
      </c>
      <c r="L94" s="132">
        <v>0</v>
      </c>
      <c r="M94" s="2">
        <v>-168.6200000000008</v>
      </c>
      <c r="N94">
        <v>0</v>
      </c>
      <c r="P94" s="132">
        <v>0</v>
      </c>
      <c r="Q94" s="132">
        <v>1.04E-2</v>
      </c>
      <c r="T94" s="48"/>
      <c r="W94" s="885"/>
      <c r="X94" s="885"/>
      <c r="Y94" s="655"/>
    </row>
    <row r="95" spans="1:26" ht="21.95" customHeight="1" x14ac:dyDescent="0.25">
      <c r="A95" s="50"/>
      <c r="B95" s="50"/>
      <c r="C95" s="51"/>
      <c r="D95"/>
      <c r="E95" s="22" t="s">
        <v>33</v>
      </c>
      <c r="F95" s="2">
        <v>285.45999999999998</v>
      </c>
      <c r="G95" s="2">
        <v>285.45999999999998</v>
      </c>
      <c r="H95">
        <v>0</v>
      </c>
      <c r="I95" s="2">
        <v>0</v>
      </c>
      <c r="J95" s="2">
        <v>0</v>
      </c>
      <c r="K95" s="2">
        <v>0</v>
      </c>
      <c r="L95" s="132">
        <v>0</v>
      </c>
      <c r="M95" s="2">
        <v>780.73999999999796</v>
      </c>
      <c r="N95">
        <v>0</v>
      </c>
      <c r="P95" s="132">
        <v>1.8599999999999998E-2</v>
      </c>
      <c r="Q95" s="132">
        <v>2.7000000000000001E-3</v>
      </c>
      <c r="W95" s="885"/>
      <c r="X95" s="885"/>
      <c r="Y95" s="655"/>
    </row>
    <row r="96" spans="1:26" ht="21.95" customHeight="1" x14ac:dyDescent="0.25">
      <c r="A96" s="51"/>
      <c r="B96" s="51"/>
      <c r="C96" s="51"/>
      <c r="D96"/>
      <c r="E96" s="22" t="s">
        <v>13</v>
      </c>
      <c r="F96" s="2">
        <v>88.21</v>
      </c>
      <c r="G96" s="2">
        <v>88.21</v>
      </c>
      <c r="H96">
        <v>0</v>
      </c>
      <c r="I96" s="2">
        <v>0</v>
      </c>
      <c r="J96" s="2">
        <v>0</v>
      </c>
      <c r="K96" s="2">
        <v>0</v>
      </c>
      <c r="L96" s="132">
        <v>0</v>
      </c>
      <c r="M96" s="2">
        <v>1461.5600000000013</v>
      </c>
      <c r="N96">
        <v>0</v>
      </c>
      <c r="P96" s="132">
        <v>0</v>
      </c>
      <c r="Q96" s="132">
        <v>6.7000000000000002E-3</v>
      </c>
      <c r="W96" s="885"/>
      <c r="X96" s="885"/>
      <c r="Y96" s="655"/>
    </row>
    <row r="97" spans="1:33" ht="21.95" customHeight="1" x14ac:dyDescent="0.25">
      <c r="A97" s="50"/>
      <c r="B97" s="50"/>
      <c r="C97" s="50"/>
      <c r="D97"/>
      <c r="E97" s="22" t="s">
        <v>52</v>
      </c>
      <c r="F97" s="2">
        <v>47.17</v>
      </c>
      <c r="G97" s="2">
        <v>47.17</v>
      </c>
      <c r="H97">
        <v>0</v>
      </c>
      <c r="I97" s="2">
        <v>0</v>
      </c>
      <c r="J97" s="2">
        <v>0</v>
      </c>
      <c r="K97" s="2">
        <v>1824.2300000000032</v>
      </c>
      <c r="L97" s="132">
        <v>0</v>
      </c>
      <c r="M97" s="2">
        <v>2880.9700000000012</v>
      </c>
      <c r="N97">
        <v>0</v>
      </c>
      <c r="O97" t="s">
        <v>1368</v>
      </c>
      <c r="P97" s="132">
        <v>4.0364638541445834E-2</v>
      </c>
      <c r="Q97" s="132">
        <v>2.3599999999999999E-2</v>
      </c>
      <c r="R97" s="2">
        <v>9.6265306122448973</v>
      </c>
      <c r="S97" s="29">
        <v>43323</v>
      </c>
      <c r="T97" s="48"/>
      <c r="W97" s="885"/>
      <c r="X97" s="885"/>
      <c r="Y97" s="655"/>
      <c r="Z97" s="655"/>
      <c r="AC97"/>
      <c r="AD97"/>
      <c r="AE97"/>
      <c r="AF97"/>
      <c r="AG97"/>
    </row>
    <row r="98" spans="1:33" ht="21.95" customHeight="1" x14ac:dyDescent="0.25">
      <c r="A98" s="51"/>
      <c r="B98" s="51"/>
      <c r="C98" s="51"/>
      <c r="D98"/>
      <c r="E98" s="22" t="s">
        <v>32</v>
      </c>
      <c r="F98" s="2">
        <v>58.02</v>
      </c>
      <c r="G98" s="2">
        <v>58.02</v>
      </c>
      <c r="H98">
        <v>0</v>
      </c>
      <c r="I98" s="2">
        <v>0</v>
      </c>
      <c r="J98" s="2">
        <v>0</v>
      </c>
      <c r="K98" s="2">
        <v>2229.1399999999994</v>
      </c>
      <c r="L98" s="132">
        <v>0</v>
      </c>
      <c r="M98" s="2">
        <v>3427.6099999999965</v>
      </c>
      <c r="N98">
        <v>0</v>
      </c>
      <c r="P98" s="132">
        <v>2.102723198896932E-2</v>
      </c>
      <c r="Q98" s="132">
        <v>-5.5999999999999999E-3</v>
      </c>
      <c r="R98" s="2">
        <v>10.501357466063348</v>
      </c>
      <c r="T98" s="48"/>
      <c r="W98" s="885"/>
      <c r="X98" s="885"/>
      <c r="Y98" s="655"/>
    </row>
    <row r="99" spans="1:33" ht="21.95" customHeight="1" x14ac:dyDescent="0.25">
      <c r="A99" s="50"/>
      <c r="B99" s="50"/>
      <c r="C99" s="51"/>
      <c r="D99"/>
      <c r="E99" s="22" t="s">
        <v>895</v>
      </c>
      <c r="F99" s="2">
        <v>37.6</v>
      </c>
      <c r="G99" s="2">
        <v>37.6</v>
      </c>
      <c r="H99">
        <v>0</v>
      </c>
      <c r="I99" s="2">
        <v>0</v>
      </c>
      <c r="J99" s="2">
        <v>0</v>
      </c>
      <c r="K99" s="2">
        <v>3232.7200000000012</v>
      </c>
      <c r="L99" s="132">
        <v>0</v>
      </c>
      <c r="M99" s="2">
        <v>3232.7200000000012</v>
      </c>
      <c r="N99">
        <v>0</v>
      </c>
      <c r="O99" t="s">
        <v>1363</v>
      </c>
      <c r="P99" s="132">
        <v>5.3191489361702128E-2</v>
      </c>
      <c r="Q99" s="132">
        <v>2.9999999999999997E-4</v>
      </c>
      <c r="R99" s="2">
        <v>10.742857142857144</v>
      </c>
      <c r="S99" s="29">
        <v>43429</v>
      </c>
      <c r="V99" s="2"/>
      <c r="W99" s="885"/>
      <c r="X99" s="885"/>
      <c r="Y99" s="655"/>
      <c r="AC99"/>
      <c r="AD99"/>
      <c r="AE99"/>
      <c r="AF99"/>
      <c r="AG99"/>
    </row>
    <row r="100" spans="1:33" ht="21.95" customHeight="1" x14ac:dyDescent="0.25">
      <c r="A100" s="50"/>
      <c r="B100" s="51"/>
      <c r="C100" s="51"/>
      <c r="D100"/>
      <c r="E100" s="22" t="s">
        <v>63</v>
      </c>
      <c r="F100" s="2">
        <v>132.46</v>
      </c>
      <c r="G100" s="2">
        <v>132.46</v>
      </c>
      <c r="H100">
        <v>0</v>
      </c>
      <c r="I100" s="2">
        <v>0</v>
      </c>
      <c r="J100" s="2">
        <v>0</v>
      </c>
      <c r="K100" s="2">
        <v>0</v>
      </c>
      <c r="L100" s="132">
        <v>0</v>
      </c>
      <c r="M100" s="2">
        <v>257.30999999999949</v>
      </c>
      <c r="N100">
        <v>0</v>
      </c>
      <c r="P100" s="132">
        <v>1.38E-2</v>
      </c>
      <c r="Q100" s="132">
        <v>2.1899999999999999E-2</v>
      </c>
      <c r="T100" s="48"/>
      <c r="W100" s="885"/>
      <c r="X100" s="885"/>
      <c r="Y100" s="885"/>
      <c r="Z100" s="655"/>
    </row>
    <row r="101" spans="1:33" ht="21.95" customHeight="1" x14ac:dyDescent="0.25">
      <c r="A101" s="50"/>
      <c r="B101" s="50"/>
      <c r="C101" s="51"/>
      <c r="D101"/>
      <c r="E101" s="22" t="s">
        <v>9</v>
      </c>
      <c r="F101" s="2">
        <v>1.04</v>
      </c>
      <c r="G101" s="2">
        <v>1.04</v>
      </c>
      <c r="H101">
        <v>0</v>
      </c>
      <c r="I101" s="2">
        <v>0</v>
      </c>
      <c r="J101" s="2">
        <v>0</v>
      </c>
      <c r="K101" s="2">
        <v>-8332.1133333333346</v>
      </c>
      <c r="L101" s="132">
        <v>0</v>
      </c>
      <c r="M101" s="2">
        <v>-7897.1833333333343</v>
      </c>
      <c r="N101">
        <v>0</v>
      </c>
      <c r="P101" s="132">
        <v>0.04</v>
      </c>
      <c r="Q101" s="132">
        <v>2.5899999999999999E-2</v>
      </c>
      <c r="V101" s="2"/>
      <c r="W101" s="885"/>
      <c r="X101" s="885"/>
      <c r="Y101" s="655"/>
      <c r="Z101" s="655"/>
    </row>
    <row r="102" spans="1:33" ht="21.95" customHeight="1" x14ac:dyDescent="0.25">
      <c r="A102" s="51"/>
      <c r="B102" s="51"/>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T102" s="48"/>
      <c r="W102" s="885"/>
      <c r="X102" s="885"/>
      <c r="Y102" s="655"/>
      <c r="Z102" s="655"/>
    </row>
    <row r="103" spans="1:33" ht="21.95" customHeight="1" x14ac:dyDescent="0.25">
      <c r="A103" s="51"/>
      <c r="B103" s="51"/>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W103" s="885"/>
      <c r="X103" s="885"/>
      <c r="Y103" s="655"/>
      <c r="Z103" s="885"/>
      <c r="AC103"/>
      <c r="AD103"/>
      <c r="AE103"/>
      <c r="AF103"/>
      <c r="AG103"/>
    </row>
    <row r="104" spans="1:33" ht="21.95" customHeight="1" x14ac:dyDescent="0.25">
      <c r="A104" s="50"/>
      <c r="B104" s="50"/>
      <c r="C104" s="50"/>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T104" s="48"/>
      <c r="W104" s="885"/>
      <c r="X104" s="885"/>
      <c r="Y104" s="885"/>
      <c r="Z104" s="655"/>
    </row>
    <row r="105" spans="1:33" ht="21.95" customHeight="1" x14ac:dyDescent="0.25">
      <c r="A105" s="50"/>
      <c r="B105" s="50"/>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W105" s="885"/>
      <c r="X105" s="885"/>
      <c r="Y105" s="655"/>
      <c r="Z105" s="885"/>
    </row>
    <row r="106" spans="1:33" ht="21.95" customHeight="1" x14ac:dyDescent="0.25">
      <c r="A106" s="50"/>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T106" s="48"/>
      <c r="W106" s="885"/>
      <c r="X106" s="885"/>
      <c r="Y106" s="655"/>
    </row>
    <row r="107" spans="1:33" ht="21.95" customHeight="1" x14ac:dyDescent="0.25">
      <c r="A107" s="50"/>
      <c r="B107" s="50"/>
      <c r="C107" s="51"/>
      <c r="D107"/>
      <c r="E107" s="22" t="s">
        <v>51</v>
      </c>
      <c r="F107" s="2">
        <v>228.77</v>
      </c>
      <c r="G107" s="2">
        <v>228.77</v>
      </c>
      <c r="H107">
        <v>0</v>
      </c>
      <c r="I107" s="2">
        <v>0</v>
      </c>
      <c r="J107" s="2">
        <v>0</v>
      </c>
      <c r="K107" s="2">
        <v>0</v>
      </c>
      <c r="L107" s="132">
        <v>0</v>
      </c>
      <c r="M107" s="2">
        <v>176.70000000000073</v>
      </c>
      <c r="N107">
        <v>0</v>
      </c>
      <c r="P107" s="132">
        <v>1.52E-2</v>
      </c>
      <c r="Q107" s="132">
        <v>1.01E-2</v>
      </c>
      <c r="W107" s="885"/>
      <c r="X107" s="885"/>
      <c r="Y107" s="655"/>
      <c r="AC107"/>
      <c r="AD107"/>
      <c r="AE107"/>
      <c r="AF107"/>
      <c r="AG107"/>
    </row>
    <row r="108" spans="1:33" ht="21.95" customHeight="1" x14ac:dyDescent="0.25">
      <c r="A108" s="50"/>
      <c r="B108" s="51"/>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W108" s="885"/>
      <c r="X108" s="885"/>
      <c r="Y108" s="655"/>
      <c r="Z108" s="885"/>
    </row>
    <row r="109" spans="1:33" ht="21.95" customHeight="1" x14ac:dyDescent="0.25">
      <c r="A109" s="50"/>
      <c r="B109" s="50"/>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W109" s="885"/>
      <c r="X109" s="885"/>
      <c r="Y109" s="65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0" location="AAPL!A1" display="AAPL"/>
    <hyperlink ref="E21" location="ABC!A1" display="ABC"/>
    <hyperlink ref="E22" location="SIG!A1" display="SIG"/>
    <hyperlink ref="E9" location="ABMD!A1" display="ABMD"/>
    <hyperlink ref="E23" location="AXP!A1" display="AXP"/>
    <hyperlink ref="E24" location="DG!A1" display="DG"/>
    <hyperlink ref="E25" location="PINC!A1" display="PINC"/>
    <hyperlink ref="E26" location="AOBC!A1" display="AOBC"/>
    <hyperlink ref="E27" location="CCEP!A1" display="CCEP"/>
    <hyperlink ref="E28" location="BMY!A1" display="BMY"/>
    <hyperlink ref="E29" location="GPS!A1" display="GPS"/>
    <hyperlink ref="E30" location="AKAM!A1" display="AKAM"/>
    <hyperlink ref="E31" location="ARNC!A1" display="ARNC"/>
    <hyperlink ref="E16" location="AYI!A1" display="AYI"/>
    <hyperlink ref="E32" location="BIIB!A1" display="BIIB"/>
    <hyperlink ref="E17" location="CTVA!A1" display="CTVA"/>
    <hyperlink ref="E33" location="CPRI!A1" display="CPRI"/>
    <hyperlink ref="E34" location="COST!A1" display="COST"/>
    <hyperlink ref="E35" location="AA!A1" display="AA"/>
    <hyperlink ref="E36" location="ADBE!A1" display="ADBE"/>
    <hyperlink ref="E37" location="AOS!A1" display="AOS"/>
    <hyperlink ref="E38" location="AAP!A1" display="AAP"/>
    <hyperlink ref="E39" location="AZO!A1" display="AZO"/>
    <hyperlink ref="E40" location="CMG!A1" display="CMG"/>
    <hyperlink ref="E12" location="CVS!A1" display="CVS"/>
    <hyperlink ref="E41" location="PPC!A1" display="PPC"/>
    <hyperlink ref="E42" location="SKX!A1" display="SKX"/>
    <hyperlink ref="E11" location="DD!A1" display="DD"/>
    <hyperlink ref="E43" location="EOG!A1" display="EOG"/>
    <hyperlink ref="E44" location="FOXA!A1" display="FOXA"/>
    <hyperlink ref="E45" location="FDX!A1" display="FDX"/>
    <hyperlink ref="E46" location="CCL!A1" display="CCL"/>
    <hyperlink ref="E19" location="DOW!A1" display="DOW"/>
    <hyperlink ref="E47" location="DVN!A1" display="DVN"/>
    <hyperlink ref="E48" location="ET!A1" display="ET"/>
    <hyperlink ref="E49" location="XRAY!A1" display="XRAY"/>
    <hyperlink ref="E50" location="ATVI!A1" display="ATVI"/>
    <hyperlink ref="E51" location="CRI!A1" display="CRI"/>
    <hyperlink ref="E52" location="PXD!A1" display="PXD"/>
    <hyperlink ref="E53" location="SLCA!A1" display="SLCA"/>
    <hyperlink ref="E54" location="XLP!A1" display="XLP"/>
    <hyperlink ref="E55" location="F!A1" display="F"/>
    <hyperlink ref="E56" location="JNJ!A1" display="JNJ"/>
    <hyperlink ref="E57" location="FRC!A1" display="FRC"/>
    <hyperlink ref="E58" location="CMCSA!A1" display="CMCSA"/>
    <hyperlink ref="E59" location="XEC!A1" display="XEC"/>
    <hyperlink ref="E60" location="CPN!A1" display="CPN"/>
    <hyperlink ref="E61" location="DIA!A1" display="DIA"/>
    <hyperlink ref="E62" location="EW!A1" display="EW"/>
    <hyperlink ref="E63" location="TJX!A1" display="TJX"/>
    <hyperlink ref="E64" location="FL!A1" display="FL"/>
    <hyperlink ref="E65" location="GILD!A1" display="GILD"/>
    <hyperlink ref="E66" location="HAS!A1" display="HAS"/>
    <hyperlink ref="E67" location="GE!A1" display="GE"/>
    <hyperlink ref="E13" location="HSIC!A1" display="HSIC"/>
    <hyperlink ref="E8" location="IEMG!A1" display="IEMG"/>
    <hyperlink ref="E68" location="IPGP!A1" display="IPGP"/>
    <hyperlink ref="E69" location="IWM!A1" display="IWM"/>
    <hyperlink ref="E70" location="KBWY!A1" display="KBWY"/>
    <hyperlink ref="E4" location="KHC!A1" display="KHC"/>
    <hyperlink ref="E71" location="KR!A1" display="KR"/>
    <hyperlink ref="E72" location="MLM!A1" display="MLM"/>
    <hyperlink ref="E73" location="ICE!A1" display="ICE"/>
    <hyperlink ref="E74" location="NKE!A1" display="NKE"/>
    <hyperlink ref="E75" location="KWEB!A1" display="KWEB"/>
    <hyperlink ref="E14" location="MO!A1" display="MO"/>
    <hyperlink ref="E76" location="HES!A1" display="HES"/>
    <hyperlink ref="E77" location="LUV!A1" display="LUV"/>
    <hyperlink ref="E6"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0"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18" location="STNE!A1" display="STNE"/>
    <hyperlink ref="E3"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5" location="WFC!A1" display="WFC"/>
    <hyperlink ref="E7" location="WRK!A1" display="WRK"/>
    <hyperlink ref="E109" location="XLB!A1" display="XLB"/>
    <hyperlink ref="E5"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06"/>
  <sheetViews>
    <sheetView zoomScaleNormal="100" workbookViewId="0">
      <pane ySplit="1" topLeftCell="A987" activePane="bottomLeft" state="frozen"/>
      <selection activeCell="M34" sqref="M34"/>
      <selection pane="bottomLeft" activeCell="W1008" sqref="W1008"/>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89008.840000000026</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 t="shared" ref="K987:K992" si="2172">I987-I986-J987+J986</f>
        <v>-4683.2799999999697</v>
      </c>
      <c r="L987" s="800">
        <f t="shared" ref="L987" si="2173">K987/I986</f>
        <v>-1.6276645418161814E-2</v>
      </c>
      <c r="M987" s="825">
        <f t="shared" ref="M987" si="2174">I987-J987</f>
        <v>83046.770000000019</v>
      </c>
      <c r="N987" s="810">
        <f t="shared" ref="N987" si="2175">M987/J987</f>
        <v>0.41523385000000007</v>
      </c>
      <c r="O987" s="794">
        <f t="shared" ref="O987" si="2176">N987/(A987/365.25)</f>
        <v>0.10104208108760827</v>
      </c>
      <c r="P987" s="825" t="b">
        <f t="shared" ref="P987" si="2177">L987&gt;D987</f>
        <v>0</v>
      </c>
      <c r="Q987" s="810">
        <f>COUNTIF(P$2:P987, TRUE)/(COUNTIF(P$2:P987,FALSE) + COUNTIF(P$2:P987, TRUE))</f>
        <v>0.48377281947261663</v>
      </c>
      <c r="R987" s="852">
        <v>225788.9</v>
      </c>
      <c r="S987" s="854">
        <f t="shared" ref="S987" si="2178">I987-R987</f>
        <v>57257.870000000024</v>
      </c>
      <c r="T987" s="808"/>
      <c r="U987" s="808"/>
      <c r="V987" s="810">
        <f>STDEV(D$2:D987)*SQRT(252)</f>
        <v>0.14499572964740223</v>
      </c>
      <c r="W987" s="810">
        <f>STDEV(L$2:L987)*SQRT(252)</f>
        <v>0.24413370498923076</v>
      </c>
      <c r="X987" s="809">
        <f t="shared" ref="X987" si="2179">E987/(A987/365.25)/V987</f>
        <v>0.69859921673858649</v>
      </c>
      <c r="Y987" s="809">
        <f t="shared" ref="Y987" si="2180">O987/W987</f>
        <v>0.41388009530296299</v>
      </c>
      <c r="Z987" s="815">
        <f t="shared" ref="Z987" si="2181">-(E987-N987)</f>
        <v>-1.0348663486233201E-3</v>
      </c>
    </row>
    <row r="988" spans="1:26" ht="20.100000000000001" customHeight="1" x14ac:dyDescent="0.2">
      <c r="A988" s="784">
        <f t="shared" ref="A988" si="2182">B988-$B$2</f>
        <v>1502</v>
      </c>
      <c r="B988" s="803">
        <v>43735</v>
      </c>
      <c r="C988" s="828">
        <v>2961.79</v>
      </c>
      <c r="D988" s="800">
        <f t="shared" ref="D988" si="2183">(C988-C987)/C987</f>
        <v>-5.3163264620737123E-3</v>
      </c>
      <c r="E988" s="827">
        <f t="shared" ref="E988" si="2184">(C988-$C$2)/$C$2</f>
        <v>0.40873936949449208</v>
      </c>
      <c r="F988" s="824">
        <v>7939.62</v>
      </c>
      <c r="G988" s="800">
        <f t="shared" ref="G988" si="2185">(F988-F987)/F987</f>
        <v>-1.1336552661923176E-2</v>
      </c>
      <c r="H988" s="805">
        <f t="shared" ref="H988" si="2186">(F988-F$2)/F$2</f>
        <v>0.5593259618594969</v>
      </c>
      <c r="I988" s="849">
        <v>286264.84000000003</v>
      </c>
      <c r="J988" s="808">
        <v>200000</v>
      </c>
      <c r="K988" s="808">
        <f t="shared" si="2172"/>
        <v>3218.070000000007</v>
      </c>
      <c r="L988" s="800">
        <f t="shared" ref="L988" si="2187">K988/I987</f>
        <v>1.1369393121850523E-2</v>
      </c>
      <c r="M988" s="825">
        <f t="shared" ref="M988" si="2188">I988-J988</f>
        <v>86264.840000000026</v>
      </c>
      <c r="N988" s="810">
        <f t="shared" ref="N988" si="2189">M988/J988</f>
        <v>0.4313242000000001</v>
      </c>
      <c r="O988" s="794">
        <f t="shared" ref="O988" si="2190">N988/(A988/365.25)</f>
        <v>0.10488759257656459</v>
      </c>
      <c r="P988" s="825" t="b">
        <f t="shared" ref="P988" si="2191">L988&gt;D988</f>
        <v>1</v>
      </c>
      <c r="Q988" s="810">
        <f>COUNTIF(P$2:P988, TRUE)/(COUNTIF(P$2:P988,FALSE) + COUNTIF(P$2:P988, TRUE))</f>
        <v>0.48429584599797365</v>
      </c>
      <c r="R988" s="852">
        <v>223431.88</v>
      </c>
      <c r="S988" s="854">
        <f t="shared" ref="S988" si="2192">I988-R988</f>
        <v>62832.960000000021</v>
      </c>
      <c r="T988" s="808"/>
      <c r="U988" s="808"/>
      <c r="V988" s="810">
        <f>STDEV(D$2:D988)*SQRT(252)</f>
        <v>0.14495087004580443</v>
      </c>
      <c r="W988" s="810">
        <f>STDEV(L$2:L988)*SQRT(252)</f>
        <v>0.24407269868874765</v>
      </c>
      <c r="X988" s="809">
        <f t="shared" ref="X988" si="2193">E988/(A988/365.25)/V988</f>
        <v>0.68571861000211998</v>
      </c>
      <c r="Y988" s="809">
        <f t="shared" ref="Y988" si="2194">O988/W988</f>
        <v>0.42973914387008894</v>
      </c>
      <c r="Z988" s="815">
        <f t="shared" ref="Z988" si="2195">-(E988-N988)</f>
        <v>2.2584830505508025E-2</v>
      </c>
    </row>
    <row r="989" spans="1:26" ht="20.100000000000001" customHeight="1" x14ac:dyDescent="0.2">
      <c r="A989" s="784">
        <f t="shared" ref="A989" si="2196">B989-$B$2</f>
        <v>1505</v>
      </c>
      <c r="B989" s="803">
        <v>43738</v>
      </c>
      <c r="C989" s="828">
        <v>2976.74</v>
      </c>
      <c r="D989" s="800">
        <f t="shared" ref="D989" si="2197">(C989-C988)/C988</f>
        <v>5.047623227845262E-3</v>
      </c>
      <c r="E989" s="827">
        <f t="shared" ref="E989" si="2198">(C989-$C$2)/$C$2</f>
        <v>0.41585015505793255</v>
      </c>
      <c r="F989" s="824">
        <v>7999.33</v>
      </c>
      <c r="G989" s="800">
        <f t="shared" ref="G989" si="2199">(F989-F988)/F988</f>
        <v>7.520511057204254E-3</v>
      </c>
      <c r="H989" s="805">
        <f t="shared" ref="H989" si="2200">(F989-F$2)/F$2</f>
        <v>0.57105288999744686</v>
      </c>
      <c r="I989" s="849">
        <v>287454.52</v>
      </c>
      <c r="J989" s="808">
        <v>200000</v>
      </c>
      <c r="K989" s="808">
        <f t="shared" si="2172"/>
        <v>1189.679999999993</v>
      </c>
      <c r="L989" s="800">
        <f t="shared" ref="L989" si="2201">K989/I988</f>
        <v>4.1558718842313741E-3</v>
      </c>
      <c r="M989" s="825">
        <f t="shared" ref="M989" si="2202">I989-J989</f>
        <v>87454.520000000019</v>
      </c>
      <c r="N989" s="810">
        <f t="shared" ref="N989" si="2203">M989/J989</f>
        <v>0.43727260000000007</v>
      </c>
      <c r="O989" s="794">
        <f t="shared" ref="O989" si="2204">N989/(A989/365.25)</f>
        <v>0.10612213764119602</v>
      </c>
      <c r="P989" s="825" t="b">
        <f t="shared" ref="P989" si="2205">L989&gt;D989</f>
        <v>0</v>
      </c>
      <c r="Q989" s="810">
        <f>COUNTIF(P$2:P989, TRUE)/(COUNTIF(P$2:P989,FALSE) + COUNTIF(P$2:P989, TRUE))</f>
        <v>0.48380566801619435</v>
      </c>
      <c r="R989" s="852">
        <v>224621.56</v>
      </c>
      <c r="S989" s="854">
        <f t="shared" ref="S989" si="2206">I989-R989</f>
        <v>62832.960000000021</v>
      </c>
      <c r="T989" s="808"/>
      <c r="U989" s="808"/>
      <c r="V989" s="810">
        <f>STDEV(D$2:D989)*SQRT(252)</f>
        <v>0.1448964667198713</v>
      </c>
      <c r="W989" s="810">
        <f>STDEV(L$2:L989)*SQRT(252)</f>
        <v>0.24395621698452175</v>
      </c>
      <c r="X989" s="809">
        <f t="shared" ref="X989" si="2207">E989/(A989/365.25)/V989</f>
        <v>0.69651872609383481</v>
      </c>
      <c r="Y989" s="809">
        <f t="shared" ref="Y989" si="2208">O989/W989</f>
        <v>0.4350048502675754</v>
      </c>
      <c r="Z989" s="815">
        <f t="shared" ref="Z989" si="2209">-(E989-N989)</f>
        <v>2.142244494206752E-2</v>
      </c>
    </row>
    <row r="990" spans="1:26" ht="20.100000000000001" customHeight="1" x14ac:dyDescent="0.2">
      <c r="A990" s="784">
        <f t="shared" ref="A990" si="2210">B990-$B$2</f>
        <v>1506</v>
      </c>
      <c r="B990" s="803">
        <v>43739</v>
      </c>
      <c r="C990" s="828">
        <v>2940.25</v>
      </c>
      <c r="D990" s="800">
        <f t="shared" ref="D990" si="2211">(C990-C989)/C989</f>
        <v>-1.225837661334204E-2</v>
      </c>
      <c r="E990" s="827">
        <f t="shared" ref="E990" si="2212">(C990-$C$2)/$C$2</f>
        <v>0.39849413062917366</v>
      </c>
      <c r="F990" s="824">
        <v>7908.68</v>
      </c>
      <c r="G990" s="800">
        <f t="shared" ref="G990" si="2213">(F990-F989)/F989</f>
        <v>-1.1332199071672207E-2</v>
      </c>
      <c r="H990" s="805">
        <f t="shared" ref="H990" si="2214">(F990-F$2)/F$2</f>
        <v>0.55324940589586991</v>
      </c>
      <c r="I990" s="849">
        <v>280923.06</v>
      </c>
      <c r="J990" s="808">
        <v>200000</v>
      </c>
      <c r="K990" s="808">
        <f t="shared" si="2172"/>
        <v>-6531.460000000021</v>
      </c>
      <c r="L990" s="800">
        <f t="shared" ref="L990" si="2215">K990/I989</f>
        <v>-2.2721716117040082E-2</v>
      </c>
      <c r="M990" s="825">
        <f t="shared" ref="M990" si="2216">I990-J990</f>
        <v>80923.06</v>
      </c>
      <c r="N990" s="810">
        <f t="shared" ref="N990" si="2217">M990/J990</f>
        <v>0.40461530000000001</v>
      </c>
      <c r="O990" s="794">
        <f t="shared" ref="O990" si="2218">N990/(A990/365.25)</f>
        <v>9.813130034860558E-2</v>
      </c>
      <c r="P990" s="825" t="b">
        <f t="shared" ref="P990" si="2219">L990&gt;D990</f>
        <v>0</v>
      </c>
      <c r="Q990" s="810">
        <f>COUNTIF(P$2:P990, TRUE)/(COUNTIF(P$2:P990,FALSE) + COUNTIF(P$2:P990, TRUE))</f>
        <v>0.4833164812942366</v>
      </c>
      <c r="R990" s="852">
        <v>220256.38</v>
      </c>
      <c r="S990" s="854">
        <f t="shared" ref="S990" si="2220">I990-R990</f>
        <v>60666.679999999993</v>
      </c>
      <c r="T990" s="808"/>
      <c r="U990" s="808"/>
      <c r="V990" s="810">
        <f>STDEV(D$2:D990)*SQRT(252)</f>
        <v>0.14496394538950558</v>
      </c>
      <c r="W990" s="810">
        <f>STDEV(L$2:L990)*SQRT(252)</f>
        <v>0.24411253724173404</v>
      </c>
      <c r="X990" s="809">
        <f t="shared" ref="X990" si="2221">E990/(A990/365.25)/V990</f>
        <v>0.66669497448507986</v>
      </c>
      <c r="Y990" s="809">
        <f t="shared" ref="Y990" si="2222">O990/W990</f>
        <v>0.40199205439182512</v>
      </c>
      <c r="Z990" s="815">
        <f t="shared" ref="Z990" si="2223">-(E990-N990)</f>
        <v>6.1211693708263515E-3</v>
      </c>
    </row>
    <row r="991" spans="1:26" ht="20.100000000000001" customHeight="1" x14ac:dyDescent="0.2">
      <c r="A991" s="784">
        <f t="shared" ref="A991" si="2224">B991-$B$2</f>
        <v>1507</v>
      </c>
      <c r="B991" s="803">
        <v>43740</v>
      </c>
      <c r="C991" s="828">
        <v>2887.61</v>
      </c>
      <c r="D991" s="800">
        <f t="shared" ref="D991" si="2225">(C991-C990)/C990</f>
        <v>-1.7903239520448897E-2</v>
      </c>
      <c r="E991" s="827">
        <f t="shared" ref="E991" si="2226">(C991-$C$2)/$C$2</f>
        <v>0.37345655524057764</v>
      </c>
      <c r="F991" s="824">
        <v>7785.64</v>
      </c>
      <c r="G991" s="800">
        <f t="shared" ref="G991" si="2227">(F991-F990)/F990</f>
        <v>-1.5557589888578114E-2</v>
      </c>
      <c r="H991" s="805">
        <f t="shared" ref="H991" si="2228">(F991-F$2)/F$2</f>
        <v>0.52908458864426433</v>
      </c>
      <c r="I991" s="849">
        <v>274919.71999999997</v>
      </c>
      <c r="J991" s="808">
        <v>200000</v>
      </c>
      <c r="K991" s="808">
        <f t="shared" si="2172"/>
        <v>-6003.3400000000256</v>
      </c>
      <c r="L991" s="800">
        <f t="shared" ref="L991" si="2229">K991/I990</f>
        <v>-2.1370050575413871E-2</v>
      </c>
      <c r="M991" s="825">
        <f t="shared" ref="M991" si="2230">I991-J991</f>
        <v>74919.719999999972</v>
      </c>
      <c r="N991" s="810">
        <f t="shared" ref="N991" si="2231">M991/J991</f>
        <v>0.37459859999999984</v>
      </c>
      <c r="O991" s="794">
        <f t="shared" ref="O991" si="2232">N991/(A991/365.25)</f>
        <v>9.0791067451891125E-2</v>
      </c>
      <c r="P991" s="825" t="b">
        <f t="shared" ref="P991" si="2233">L991&gt;D991</f>
        <v>0</v>
      </c>
      <c r="Q991" s="810">
        <f>COUNTIF(P$2:P991, TRUE)/(COUNTIF(P$2:P991,FALSE) + COUNTIF(P$2:P991, TRUE))</f>
        <v>0.48282828282828283</v>
      </c>
      <c r="R991" s="852">
        <v>217481.04</v>
      </c>
      <c r="S991" s="854">
        <f t="shared" ref="S991:S992" si="2234">I991-R991</f>
        <v>57438.679999999964</v>
      </c>
      <c r="T991" s="808"/>
      <c r="U991" s="808"/>
      <c r="V991" s="810">
        <f>STDEV(D$2:D991)*SQRT(252)</f>
        <v>0.14518423351471621</v>
      </c>
      <c r="W991" s="810">
        <f>STDEV(L$2:L991)*SQRT(252)</f>
        <v>0.24423623160832397</v>
      </c>
      <c r="X991" s="809">
        <f t="shared" ref="X991" si="2235">E991/(A991/365.25)/V991</f>
        <v>0.62344422033484515</v>
      </c>
      <c r="Y991" s="809">
        <f t="shared" ref="Y991" si="2236">O991/W991</f>
        <v>0.37173463926306671</v>
      </c>
      <c r="Z991" s="815">
        <f t="shared" ref="Z991" si="2237">-(E991-N991)</f>
        <v>1.1420447594222005E-3</v>
      </c>
    </row>
    <row r="992" spans="1:26" ht="20.100000000000001" customHeight="1" x14ac:dyDescent="0.2">
      <c r="A992" s="784">
        <f t="shared" ref="A992" si="2238">B992-$B$2</f>
        <v>1508</v>
      </c>
      <c r="B992" s="803">
        <v>43741</v>
      </c>
      <c r="C992" s="828">
        <v>2910.63</v>
      </c>
      <c r="D992" s="800">
        <f t="shared" ref="D992" si="2239">(C992-C991)/C991</f>
        <v>7.9719906774114169E-3</v>
      </c>
      <c r="E992" s="827">
        <f t="shared" ref="E992" si="2240">(C992-$C$2)/$C$2</f>
        <v>0.38440573809478512</v>
      </c>
      <c r="F992" s="824">
        <v>7872.26</v>
      </c>
      <c r="G992" s="800">
        <f t="shared" ref="G992" si="2241">(F992-F991)/F991</f>
        <v>1.1125610739772182E-2</v>
      </c>
      <c r="H992" s="805">
        <f t="shared" ref="H992" si="2242">(F992-F$2)/F$2</f>
        <v>0.54609658856570509</v>
      </c>
      <c r="I992" s="849">
        <v>278187.09999999998</v>
      </c>
      <c r="J992" s="808">
        <v>200000</v>
      </c>
      <c r="K992" s="808">
        <f t="shared" si="2172"/>
        <v>3267.3800000000047</v>
      </c>
      <c r="L992" s="800">
        <f t="shared" ref="L992" si="2243">K992/I991</f>
        <v>1.1884851330417494E-2</v>
      </c>
      <c r="M992" s="825">
        <f t="shared" ref="M992" si="2244">I992-J992</f>
        <v>78187.099999999977</v>
      </c>
      <c r="N992" s="810">
        <f t="shared" ref="N992" si="2245">M992/J992</f>
        <v>0.39093549999999988</v>
      </c>
      <c r="O992" s="794">
        <f t="shared" ref="O992" si="2246">N992/(A992/365.25)</f>
        <v>9.4687792688992009E-2</v>
      </c>
      <c r="P992" s="825" t="b">
        <f t="shared" ref="P992" si="2247">L992&gt;D992</f>
        <v>1</v>
      </c>
      <c r="Q992" s="810">
        <f>COUNTIF(P$2:P992, TRUE)/(COUNTIF(P$2:P992,FALSE) + COUNTIF(P$2:P992, TRUE))</f>
        <v>0.48335015136226034</v>
      </c>
      <c r="R992" s="852">
        <v>220748.42</v>
      </c>
      <c r="S992" s="854">
        <f t="shared" si="2234"/>
        <v>57438.679999999964</v>
      </c>
      <c r="T992" s="808"/>
      <c r="U992" s="808"/>
      <c r="V992" s="810">
        <f>STDEV(D$2:D992)*SQRT(252)</f>
        <v>0.14516158988298616</v>
      </c>
      <c r="W992" s="810">
        <f>STDEV(L$2:L992)*SQRT(252)</f>
        <v>0.24418179006796323</v>
      </c>
      <c r="X992" s="809">
        <f t="shared" ref="X992" si="2248">E992/(A992/365.25)/V992</f>
        <v>0.64139715428577848</v>
      </c>
      <c r="Y992" s="809">
        <f t="shared" ref="Y992" si="2249">O992/W992</f>
        <v>0.3877758151524629</v>
      </c>
      <c r="Z992" s="815">
        <f t="shared" ref="Z992" si="2250">-(E992-N992)</f>
        <v>6.5297619052147593E-3</v>
      </c>
    </row>
    <row r="993" spans="1:26" ht="20.100000000000001" customHeight="1" x14ac:dyDescent="0.2">
      <c r="A993" s="784">
        <f t="shared" ref="A993" si="2251">B993-$B$2</f>
        <v>1509</v>
      </c>
      <c r="B993" s="803">
        <v>43742</v>
      </c>
      <c r="C993" s="828">
        <v>2952.01</v>
      </c>
      <c r="D993" s="800">
        <f t="shared" ref="D993" si="2252">(C993-C992)/C992</f>
        <v>1.4216853396000215E-2</v>
      </c>
      <c r="E993" s="827">
        <f t="shared" ref="E993" si="2253">(C993-$C$2)/$C$2</f>
        <v>0.40408763151386018</v>
      </c>
      <c r="F993" s="824">
        <v>7982.47</v>
      </c>
      <c r="G993" s="800">
        <f t="shared" ref="G993" si="2254">(F993-F992)/F992</f>
        <v>1.3999791673547372E-2</v>
      </c>
      <c r="H993" s="805">
        <f t="shared" ref="H993" si="2255">(F993-F$2)/F$2</f>
        <v>0.56774161871280726</v>
      </c>
      <c r="I993" s="849">
        <v>278198.58</v>
      </c>
      <c r="J993" s="808">
        <v>200000</v>
      </c>
      <c r="K993" s="808">
        <f t="shared" ref="K993" si="2256">I993-I992-J993+J992</f>
        <v>11.480000000039581</v>
      </c>
      <c r="L993" s="800">
        <f t="shared" ref="L993" si="2257">K993/I992</f>
        <v>4.1267190319175773E-5</v>
      </c>
      <c r="M993" s="825">
        <f t="shared" ref="M993" si="2258">I993-J993</f>
        <v>78198.580000000016</v>
      </c>
      <c r="N993" s="810">
        <f t="shared" ref="N993" si="2259">M993/J993</f>
        <v>0.39099290000000009</v>
      </c>
      <c r="O993" s="794">
        <f t="shared" ref="O993" si="2260">N993/(A993/365.25)</f>
        <v>9.4638937524850905E-2</v>
      </c>
      <c r="P993" s="825" t="b">
        <f t="shared" ref="P993" si="2261">L993&gt;D993</f>
        <v>0</v>
      </c>
      <c r="Q993" s="810">
        <f>COUNTIF(P$2:P993, TRUE)/(COUNTIF(P$2:P993,FALSE) + COUNTIF(P$2:P993, TRUE))</f>
        <v>0.48286290322580644</v>
      </c>
      <c r="R993" s="852">
        <v>222522.46</v>
      </c>
      <c r="S993" s="854">
        <f t="shared" ref="S993" si="2262">I993-R993</f>
        <v>55676.120000000024</v>
      </c>
      <c r="T993" s="808"/>
      <c r="U993" s="808"/>
      <c r="V993" s="810">
        <f>STDEV(D$2:D993)*SQRT(252)</f>
        <v>0.14525617255525491</v>
      </c>
      <c r="W993" s="810">
        <f>STDEV(L$2:L993)*SQRT(252)</f>
        <v>0.24405849671128343</v>
      </c>
      <c r="X993" s="809">
        <f t="shared" ref="X993" si="2263">E993/(A993/365.25)/V993</f>
        <v>0.6733516767579828</v>
      </c>
      <c r="Y993" s="809">
        <f t="shared" ref="Y993" si="2264">O993/W993</f>
        <v>0.38777153346481097</v>
      </c>
      <c r="Z993" s="815">
        <f t="shared" ref="Z993" si="2265">-(E993-N993)</f>
        <v>-1.3094731513860092E-2</v>
      </c>
    </row>
    <row r="994" spans="1:26" ht="20.100000000000001" customHeight="1" x14ac:dyDescent="0.2">
      <c r="A994" s="784">
        <f t="shared" ref="A994" si="2266">B994-$B$2</f>
        <v>1512</v>
      </c>
      <c r="B994" s="803">
        <v>43745</v>
      </c>
      <c r="C994" s="828">
        <v>2938.79</v>
      </c>
      <c r="D994" s="800">
        <f t="shared" ref="D994" si="2267">(C994-C993)/C993</f>
        <v>-4.4783046127893382E-3</v>
      </c>
      <c r="E994" s="827">
        <f t="shared" ref="E994" si="2268">(C994-$C$2)/$C$2</f>
        <v>0.39779969939689119</v>
      </c>
      <c r="F994" s="824">
        <v>7956.29</v>
      </c>
      <c r="G994" s="800">
        <f t="shared" ref="G994" si="2269">(F994-F993)/F993</f>
        <v>-3.2796866132914111E-3</v>
      </c>
      <c r="H994" s="805">
        <f t="shared" ref="H994" si="2270">(F994-F$2)/F$2</f>
        <v>0.56259991751281502</v>
      </c>
      <c r="I994" s="849">
        <v>276433.09999999998</v>
      </c>
      <c r="J994" s="808">
        <v>200000</v>
      </c>
      <c r="K994" s="808">
        <f t="shared" ref="K994" si="2271">I994-I993-J994+J993</f>
        <v>-1765.4800000000396</v>
      </c>
      <c r="L994" s="800">
        <f t="shared" ref="L994" si="2272">K994/I993</f>
        <v>-6.3461143475284434E-3</v>
      </c>
      <c r="M994" s="825">
        <f t="shared" ref="M994" si="2273">I994-J994</f>
        <v>76433.099999999977</v>
      </c>
      <c r="N994" s="810">
        <f t="shared" ref="N994" si="2274">M994/J994</f>
        <v>0.38216549999999988</v>
      </c>
      <c r="O994" s="794">
        <f t="shared" ref="O994" si="2275">N994/(A994/365.25)</f>
        <v>9.2318749255952348E-2</v>
      </c>
      <c r="P994" s="825" t="b">
        <f t="shared" ref="P994" si="2276">L994&gt;D994</f>
        <v>0</v>
      </c>
      <c r="Q994" s="810">
        <f>COUNTIF(P$2:P994, TRUE)/(COUNTIF(P$2:P994,FALSE) + COUNTIF(P$2:P994, TRUE))</f>
        <v>0.4823766364551863</v>
      </c>
      <c r="R994" s="852">
        <v>223028.18</v>
      </c>
      <c r="S994" s="854">
        <f t="shared" ref="S994" si="2277">I994-R994</f>
        <v>53404.919999999984</v>
      </c>
      <c r="T994" s="808"/>
      <c r="U994" s="808"/>
      <c r="V994" s="810">
        <f>STDEV(D$2:D994)*SQRT(252)</f>
        <v>0.1452035518452103</v>
      </c>
      <c r="W994" s="810">
        <f>STDEV(L$2:L994)*SQRT(252)</f>
        <v>0.24395892373845568</v>
      </c>
      <c r="X994" s="809">
        <f t="shared" ref="X994" si="2278">E994/(A994/365.25)/V994</f>
        <v>0.66179829540806068</v>
      </c>
      <c r="Y994" s="809">
        <f t="shared" ref="Y994" si="2279">O994/W994</f>
        <v>0.3784192348500674</v>
      </c>
      <c r="Z994" s="815">
        <f t="shared" ref="Z994" si="2280">-(E994-N994)</f>
        <v>-1.5634199396891313E-2</v>
      </c>
    </row>
    <row r="995" spans="1:26" ht="20.100000000000001" customHeight="1" x14ac:dyDescent="0.2">
      <c r="A995" s="784">
        <f t="shared" ref="A995" si="2281">B995-$B$2</f>
        <v>1513</v>
      </c>
      <c r="B995" s="803">
        <v>43746</v>
      </c>
      <c r="C995" s="828">
        <v>2893.06</v>
      </c>
      <c r="D995" s="800">
        <f t="shared" ref="D995" si="2282">(C995-C994)/C994</f>
        <v>-1.5560826054260433E-2</v>
      </c>
      <c r="E995" s="827">
        <f t="shared" ref="E995" si="2283">(C995-$C$2)/$C$2</f>
        <v>0.37604878141587861</v>
      </c>
      <c r="F995" s="824">
        <v>7823.77</v>
      </c>
      <c r="G995" s="800">
        <f t="shared" ref="G995" si="2284">(F995-F994)/F994</f>
        <v>-1.6656004243183635E-2</v>
      </c>
      <c r="H995" s="805">
        <f t="shared" ref="H995" si="2285">(F995-F$2)/F$2</f>
        <v>0.53657324665632322</v>
      </c>
      <c r="I995" s="849">
        <v>270764.12</v>
      </c>
      <c r="J995" s="808">
        <v>200000</v>
      </c>
      <c r="K995" s="808">
        <f t="shared" ref="K995" si="2286">I995-I994-J995+J994</f>
        <v>-5668.9799999999814</v>
      </c>
      <c r="L995" s="800">
        <f t="shared" ref="L995" si="2287">K995/I994</f>
        <v>-2.0507602020163222E-2</v>
      </c>
      <c r="M995" s="825">
        <f t="shared" ref="M995" si="2288">I995-J995</f>
        <v>70764.12</v>
      </c>
      <c r="N995" s="810">
        <f t="shared" ref="N995" si="2289">M995/J995</f>
        <v>0.35382059999999999</v>
      </c>
      <c r="O995" s="794">
        <f t="shared" ref="O995" si="2290">N995/(A995/365.25)</f>
        <v>8.5415052313284862E-2</v>
      </c>
      <c r="P995" s="825" t="b">
        <f t="shared" ref="P995" si="2291">L995&gt;D995</f>
        <v>0</v>
      </c>
      <c r="Q995" s="810">
        <f>COUNTIF(P$2:P995, TRUE)/(COUNTIF(P$2:P995,FALSE) + COUNTIF(P$2:P995, TRUE))</f>
        <v>0.48189134808853118</v>
      </c>
      <c r="R995" s="852">
        <v>223112.7</v>
      </c>
      <c r="S995" s="854">
        <f t="shared" ref="S995" si="2292">I995-R995</f>
        <v>47651.419999999984</v>
      </c>
      <c r="T995" s="808"/>
      <c r="U995" s="808"/>
      <c r="V995" s="810">
        <f>STDEV(D$2:D995)*SQRT(252)</f>
        <v>0.14535233151361104</v>
      </c>
      <c r="W995" s="810">
        <f>STDEV(L$2:L995)*SQRT(252)</f>
        <v>0.24406284011559098</v>
      </c>
      <c r="X995" s="809">
        <f t="shared" ref="X995" si="2293">E995/(A995/365.25)/V995</f>
        <v>0.62455901271748127</v>
      </c>
      <c r="Y995" s="809">
        <f t="shared" ref="Y995" si="2294">O995/W995</f>
        <v>0.34997155762356658</v>
      </c>
      <c r="Z995" s="815">
        <f t="shared" ref="Z995" si="2295">-(E995-N995)</f>
        <v>-2.2228181415878623E-2</v>
      </c>
    </row>
    <row r="996" spans="1:26" ht="20.100000000000001" customHeight="1" x14ac:dyDescent="0.2">
      <c r="A996" s="784">
        <f t="shared" ref="A996" si="2296">B996-$B$2</f>
        <v>1515</v>
      </c>
      <c r="B996" s="803">
        <v>43748</v>
      </c>
      <c r="C996" s="828">
        <v>2938.13</v>
      </c>
      <c r="D996" s="800">
        <f t="shared" ref="D996" si="2297">(C996-C995)/C995</f>
        <v>1.557866065688239E-2</v>
      </c>
      <c r="E996" s="827">
        <f t="shared" ref="E996" si="2298">(C996-$C$2)/$C$2</f>
        <v>0.39748577842887312</v>
      </c>
      <c r="F996" s="824">
        <v>7950.78</v>
      </c>
      <c r="G996" s="800">
        <f t="shared" ref="G996" si="2299">(F996-F995)/F995</f>
        <v>1.6233861680494097E-2</v>
      </c>
      <c r="H996" s="805">
        <f t="shared" ref="H996" si="2300">(F996-F$2)/F$2</f>
        <v>0.56151776420448962</v>
      </c>
      <c r="I996" s="849">
        <v>276088.21000000002</v>
      </c>
      <c r="J996" s="808">
        <v>200000</v>
      </c>
      <c r="K996" s="808">
        <f t="shared" ref="K996" si="2301">I996-I995-J996+J995</f>
        <v>5324.0900000000256</v>
      </c>
      <c r="L996" s="800">
        <f t="shared" ref="L996" si="2302">K996/I995</f>
        <v>1.9663203529330348E-2</v>
      </c>
      <c r="M996" s="825">
        <f t="shared" ref="M996" si="2303">I996-J996</f>
        <v>76088.210000000021</v>
      </c>
      <c r="N996" s="810">
        <f t="shared" ref="N996" si="2304">M996/J996</f>
        <v>0.38044105000000011</v>
      </c>
      <c r="O996" s="794">
        <f t="shared" ref="O996" si="2305">N996/(A996/365.25)</f>
        <v>9.1720193737623787E-2</v>
      </c>
      <c r="P996" s="825" t="b">
        <f t="shared" ref="P996" si="2306">L996&gt;D996</f>
        <v>1</v>
      </c>
      <c r="Q996" s="810">
        <f>COUNTIF(P$2:P996, TRUE)/(COUNTIF(P$2:P996,FALSE) + COUNTIF(P$2:P996, TRUE))</f>
        <v>0.48241206030150752</v>
      </c>
      <c r="R996" s="852">
        <v>223968.88</v>
      </c>
      <c r="S996" s="854">
        <f t="shared" ref="S996" si="2307">I996-R996</f>
        <v>52119.330000000016</v>
      </c>
      <c r="T996" s="808"/>
      <c r="U996" s="808"/>
      <c r="V996" s="810">
        <f>STDEV(D$2:D996)*SQRT(252)</f>
        <v>0.14548097820936073</v>
      </c>
      <c r="W996" s="810">
        <f>STDEV(L$2:L996)*SQRT(252)</f>
        <v>0.24413350706786341</v>
      </c>
      <c r="X996" s="809">
        <f t="shared" ref="X996" si="2308">E996/(A996/365.25)/V996</f>
        <v>0.65870805452147363</v>
      </c>
      <c r="Y996" s="809">
        <f t="shared" ref="Y996" si="2309">O996/W996</f>
        <v>0.37569686701026139</v>
      </c>
      <c r="Z996" s="815">
        <f t="shared" ref="Z996" si="2310">-(E996-N996)</f>
        <v>-1.7044728428873002E-2</v>
      </c>
    </row>
    <row r="997" spans="1:26" ht="20.100000000000001" customHeight="1" x14ac:dyDescent="0.2">
      <c r="A997" s="784">
        <f t="shared" ref="A997" si="2311">B997-$B$2</f>
        <v>1516</v>
      </c>
      <c r="B997" s="803">
        <v>43749</v>
      </c>
      <c r="C997" s="828">
        <v>2970.27</v>
      </c>
      <c r="D997" s="800">
        <f t="shared" ref="D997" si="2312">(C997-C996)/C996</f>
        <v>1.0938930544257699E-2</v>
      </c>
      <c r="E997" s="827">
        <f t="shared" ref="E997" si="2313">(C997-$C$2)/$C$2</f>
        <v>0.41277277829569448</v>
      </c>
      <c r="F997" s="824">
        <v>8057.03</v>
      </c>
      <c r="G997" s="800">
        <f t="shared" ref="G997" si="2314">(F997-F996)/F996</f>
        <v>1.3363468741431659E-2</v>
      </c>
      <c r="H997" s="805">
        <f t="shared" ref="H997" si="2315">(F997-F$2)/F$2</f>
        <v>0.58238505803562657</v>
      </c>
      <c r="I997" s="849">
        <v>282417.59999999998</v>
      </c>
      <c r="J997" s="808">
        <v>200000</v>
      </c>
      <c r="K997" s="808">
        <f t="shared" ref="K997" si="2316">I997-I996-J997+J996</f>
        <v>6329.3899999999558</v>
      </c>
      <c r="L997" s="800">
        <f t="shared" ref="L997" si="2317">K997/I996</f>
        <v>2.2925245522074107E-2</v>
      </c>
      <c r="M997" s="825">
        <f t="shared" ref="M997" si="2318">I997-J997</f>
        <v>82417.599999999977</v>
      </c>
      <c r="N997" s="810">
        <f t="shared" ref="N997" si="2319">M997/J997</f>
        <v>0.4120879999999999</v>
      </c>
      <c r="O997" s="794">
        <f t="shared" ref="O997" si="2320">N997/(A997/365.25)</f>
        <v>9.9284394459102879E-2</v>
      </c>
      <c r="P997" s="825" t="b">
        <f t="shared" ref="P997" si="2321">L997&gt;D997</f>
        <v>1</v>
      </c>
      <c r="Q997" s="810">
        <f>COUNTIF(P$2:P997, TRUE)/(COUNTIF(P$2:P997,FALSE) + COUNTIF(P$2:P997, TRUE))</f>
        <v>0.48293172690763053</v>
      </c>
      <c r="R997" s="852">
        <v>219391.12</v>
      </c>
      <c r="S997" s="854">
        <f t="shared" ref="S997" si="2322">I997-R997</f>
        <v>63026.479999999981</v>
      </c>
      <c r="T997" s="808"/>
      <c r="U997" s="808"/>
      <c r="V997" s="810">
        <f>STDEV(D$2:D997)*SQRT(252)</f>
        <v>0.14550486671093901</v>
      </c>
      <c r="W997" s="810">
        <f>STDEV(L$2:L997)*SQRT(252)</f>
        <v>0.24427437668979674</v>
      </c>
      <c r="X997" s="809">
        <f t="shared" ref="X997" si="2323">E997/(A997/365.25)/V997</f>
        <v>0.68347801964353183</v>
      </c>
      <c r="Y997" s="809">
        <f t="shared" ref="Y997" si="2324">O997/W997</f>
        <v>0.40644620939994791</v>
      </c>
      <c r="Z997" s="815">
        <f t="shared" ref="Z997" si="2325">-(E997-N997)</f>
        <v>-6.8477829569457693E-4</v>
      </c>
    </row>
    <row r="998" spans="1:26" ht="20.100000000000001" customHeight="1" x14ac:dyDescent="0.2">
      <c r="A998" s="784">
        <f t="shared" ref="A998" si="2326">B998-$B$2</f>
        <v>1519</v>
      </c>
      <c r="B998" s="803">
        <v>43752</v>
      </c>
      <c r="C998" s="828">
        <v>2966.15</v>
      </c>
      <c r="D998" s="800">
        <f t="shared" ref="D998" si="2327">(C998-C997)/C997</f>
        <v>-1.3870792890881606E-3</v>
      </c>
      <c r="E998" s="827">
        <f t="shared" ref="E998" si="2328">(C998-$C$2)/$C$2</f>
        <v>0.41081315043473299</v>
      </c>
      <c r="F998" s="824">
        <v>8048.64</v>
      </c>
      <c r="G998" s="800">
        <f t="shared" ref="G998" si="2329">(F998-F997)/F997</f>
        <v>-1.0413266426958095E-3</v>
      </c>
      <c r="H998" s="805">
        <f t="shared" ref="H998" si="2330">(F998-F$2)/F$2</f>
        <v>0.58073727831569033</v>
      </c>
      <c r="I998" s="849">
        <v>281724.02</v>
      </c>
      <c r="J998" s="808">
        <v>200000</v>
      </c>
      <c r="K998" s="808">
        <f t="shared" ref="K998" si="2331">I998-I997-J998+J997</f>
        <v>-693.57999999995809</v>
      </c>
      <c r="L998" s="800">
        <f t="shared" ref="L998" si="2332">K998/I997</f>
        <v>-2.4558667731754613E-3</v>
      </c>
      <c r="M998" s="825">
        <f t="shared" ref="M998" si="2333">I998-J998</f>
        <v>81724.020000000019</v>
      </c>
      <c r="N998" s="810">
        <f t="shared" ref="N998" si="2334">M998/J998</f>
        <v>0.4086201000000001</v>
      </c>
      <c r="O998" s="794">
        <f t="shared" ref="O998" si="2335">N998/(A998/365.25)</f>
        <v>9.8254438133640584E-2</v>
      </c>
      <c r="P998" s="825" t="b">
        <f t="shared" ref="P998" si="2336">L998&gt;D998</f>
        <v>0</v>
      </c>
      <c r="Q998" s="810">
        <f>COUNTIF(P$2:P998, TRUE)/(COUNTIF(P$2:P998,FALSE) + COUNTIF(P$2:P998, TRUE))</f>
        <v>0.48244734202607825</v>
      </c>
      <c r="R998" s="852">
        <v>218697.54</v>
      </c>
      <c r="S998" s="854">
        <f t="shared" ref="S998" si="2337">I998-R998</f>
        <v>63026.48000000001</v>
      </c>
      <c r="T998" s="808"/>
      <c r="U998" s="808"/>
      <c r="V998" s="810">
        <f>STDEV(D$2:D998)*SQRT(252)</f>
        <v>0.14543447531099926</v>
      </c>
      <c r="W998" s="810">
        <f>STDEV(L$2:L998)*SQRT(252)</f>
        <v>0.24415582080387374</v>
      </c>
      <c r="X998" s="809">
        <f t="shared" ref="X998" si="2338">E998/(A998/365.25)/V998</f>
        <v>0.67921836422621595</v>
      </c>
      <c r="Y998" s="809">
        <f t="shared" ref="Y998" si="2339">O998/W998</f>
        <v>0.40242513084530029</v>
      </c>
      <c r="Z998" s="815">
        <f t="shared" ref="Z998" si="2340">-(E998-N998)</f>
        <v>-2.1930504347328905E-3</v>
      </c>
    </row>
    <row r="999" spans="1:26" ht="20.100000000000001" customHeight="1" x14ac:dyDescent="0.2">
      <c r="A999" s="784">
        <f t="shared" ref="A999" si="2341">B999-$B$2</f>
        <v>1520</v>
      </c>
      <c r="B999" s="803">
        <v>43753</v>
      </c>
      <c r="C999" s="828">
        <v>2995.68</v>
      </c>
      <c r="D999" s="800">
        <f t="shared" ref="D999" si="2342">(C999-C998)/C998</f>
        <v>9.9556664362893798E-3</v>
      </c>
      <c r="E999" s="827">
        <f t="shared" ref="E999" si="2343">(C999-$C$2)/$C$2</f>
        <v>0.42485873556439174</v>
      </c>
      <c r="F999" s="824">
        <v>8148.7</v>
      </c>
      <c r="G999" s="800">
        <f t="shared" ref="G999" si="2344">(F999-F998)/F998</f>
        <v>1.2431913963104262E-2</v>
      </c>
      <c r="H999" s="805">
        <f t="shared" ref="H999" si="2345">(F999-F$2)/F$2</f>
        <v>0.60038886815798265</v>
      </c>
      <c r="I999" s="849">
        <v>284007.53999999998</v>
      </c>
      <c r="J999" s="808">
        <v>200000</v>
      </c>
      <c r="K999" s="808">
        <f t="shared" ref="K999" si="2346">I999-I998-J999+J998</f>
        <v>2283.5199999999604</v>
      </c>
      <c r="L999" s="800">
        <f t="shared" ref="L999" si="2347">K999/I998</f>
        <v>8.1055211408667255E-3</v>
      </c>
      <c r="M999" s="825">
        <f t="shared" ref="M999" si="2348">I999-J999</f>
        <v>84007.539999999979</v>
      </c>
      <c r="N999" s="810">
        <f t="shared" ref="N999" si="2349">M999/J999</f>
        <v>0.4200376999999999</v>
      </c>
      <c r="O999" s="794">
        <f t="shared" ref="O999" si="2350">N999/(A999/365.25)</f>
        <v>0.10093340126644736</v>
      </c>
      <c r="P999" s="825" t="b">
        <f t="shared" ref="P999" si="2351">L999&gt;D999</f>
        <v>0</v>
      </c>
      <c r="Q999" s="810">
        <f>COUNTIF(P$2:P999, TRUE)/(COUNTIF(P$2:P999,FALSE) + COUNTIF(P$2:P999, TRUE))</f>
        <v>0.4819639278557114</v>
      </c>
      <c r="R999" s="852">
        <v>214455.2</v>
      </c>
      <c r="S999" s="854">
        <f t="shared" ref="S999" si="2352">I999-R999</f>
        <v>69552.339999999967</v>
      </c>
      <c r="T999" s="808"/>
      <c r="U999" s="808"/>
      <c r="V999" s="810">
        <f>STDEV(D$2:D999)*SQRT(252)</f>
        <v>0.14544101944097362</v>
      </c>
      <c r="W999" s="810">
        <f>STDEV(L$2:L999)*SQRT(252)</f>
        <v>0.24406399183134539</v>
      </c>
      <c r="X999" s="809">
        <f t="shared" ref="X999" si="2353">E999/(A999/365.25)/V999</f>
        <v>0.70194692992784302</v>
      </c>
      <c r="Y999" s="809">
        <f t="shared" ref="Y999" si="2354">O999/W999</f>
        <v>0.41355302152148271</v>
      </c>
      <c r="Z999" s="815">
        <f t="shared" ref="Z999" si="2355">-(E999-N999)</f>
        <v>-4.8210355643918401E-3</v>
      </c>
    </row>
    <row r="1000" spans="1:26" ht="20.100000000000001" customHeight="1" x14ac:dyDescent="0.2">
      <c r="A1000" s="784">
        <f t="shared" ref="A1000" si="2356">B1000-$B$2</f>
        <v>1521</v>
      </c>
      <c r="B1000" s="803">
        <v>43754</v>
      </c>
      <c r="C1000" s="828">
        <v>2989.69</v>
      </c>
      <c r="D1000" s="800">
        <f t="shared" ref="D1000" si="2357">(C1000-C999)/C999</f>
        <v>-1.9995460129252065E-3</v>
      </c>
      <c r="E1000" s="827">
        <f t="shared" ref="E1000" si="2358">(C1000-$C$2)/$C$2</f>
        <v>0.42200966496071229</v>
      </c>
      <c r="F1000" s="824">
        <v>8124.18</v>
      </c>
      <c r="G1000" s="800">
        <f t="shared" ref="G1000" si="2359">(F1000-F999)/F999</f>
        <v>-3.009068931240508E-3</v>
      </c>
      <c r="H1000" s="805">
        <f t="shared" ref="H1000" si="2360">(F1000-F$2)/F$2</f>
        <v>0.59557318773690526</v>
      </c>
      <c r="I1000" s="849">
        <v>282466.64</v>
      </c>
      <c r="J1000" s="808">
        <v>200000</v>
      </c>
      <c r="K1000" s="808">
        <f t="shared" ref="K1000" si="2361">I1000-I999-J1000+J999</f>
        <v>-1540.8999999999651</v>
      </c>
      <c r="L1000" s="800">
        <f t="shared" ref="L1000" si="2362">K1000/I999</f>
        <v>-5.4255601805500136E-3</v>
      </c>
      <c r="M1000" s="825">
        <f t="shared" ref="M1000" si="2363">I1000-J1000</f>
        <v>82466.640000000014</v>
      </c>
      <c r="N1000" s="810">
        <f t="shared" ref="N1000" si="2364">M1000/J1000</f>
        <v>0.41233320000000007</v>
      </c>
      <c r="O1000" s="794">
        <f t="shared" ref="O1000" si="2365">N1000/(A1000/365.25)</f>
        <v>9.9016897633136119E-2</v>
      </c>
      <c r="P1000" s="825" t="b">
        <f t="shared" ref="P1000" si="2366">L1000&gt;D1000</f>
        <v>0</v>
      </c>
      <c r="Q1000" s="810">
        <f>COUNTIF(P$2:P1000, TRUE)/(COUNTIF(P$2:P1000,FALSE) + COUNTIF(P$2:P1000, TRUE))</f>
        <v>0.48148148148148145</v>
      </c>
      <c r="R1000" s="852">
        <v>212914.3</v>
      </c>
      <c r="S1000" s="854">
        <f t="shared" ref="S1000" si="2367">I1000-R1000</f>
        <v>69552.340000000026</v>
      </c>
      <c r="T1000" s="808"/>
      <c r="U1000" s="808"/>
      <c r="V1000" s="810">
        <f>STDEV(D$2:D1000)*SQRT(252)</f>
        <v>0.14537305058699254</v>
      </c>
      <c r="W1000" s="810">
        <f>STDEV(L$2:L1000)*SQRT(252)</f>
        <v>0.24395915482883668</v>
      </c>
      <c r="X1000" s="809">
        <f t="shared" ref="X1000" si="2368">E1000/(A1000/365.25)/V1000</f>
        <v>0.69710709664267045</v>
      </c>
      <c r="Y1000" s="809">
        <f t="shared" ref="Y1000" si="2369">O1000/W1000</f>
        <v>0.40587490025781986</v>
      </c>
      <c r="Z1000" s="815">
        <f t="shared" ref="Z1000" si="2370">-(E1000-N1000)</f>
        <v>-9.6764649607122277E-3</v>
      </c>
    </row>
    <row r="1001" spans="1:26" ht="20.100000000000001" customHeight="1" x14ac:dyDescent="0.2">
      <c r="A1001" s="784">
        <f t="shared" ref="A1001" si="2371">B1001-$B$2</f>
        <v>1522</v>
      </c>
      <c r="B1001" s="803">
        <v>43755</v>
      </c>
      <c r="C1001" s="828">
        <v>2997.95</v>
      </c>
      <c r="D1001" s="800">
        <f t="shared" ref="D1001" si="2372">(C1001-C1000)/C1000</f>
        <v>2.7628282530963956E-3</v>
      </c>
      <c r="E1001" s="827">
        <f t="shared" ref="E1001" si="2373">(C1001-$C$2)/$C$2</f>
        <v>0.42593843343924193</v>
      </c>
      <c r="F1001" s="824">
        <v>8156.85</v>
      </c>
      <c r="G1001" s="800">
        <f t="shared" ref="G1001" si="2374">(F1001-F1000)/F1000</f>
        <v>4.0213289218111944E-3</v>
      </c>
      <c r="H1001" s="805">
        <f t="shared" ref="H1001" si="2375">(F1001-F$2)/F$2</f>
        <v>0.60198951234361819</v>
      </c>
      <c r="I1001" s="849">
        <v>284069.58</v>
      </c>
      <c r="J1001" s="808">
        <v>200000</v>
      </c>
      <c r="K1001" s="808">
        <f t="shared" ref="K1001" si="2376">I1001-I1000-J1001+J1000</f>
        <v>1602.9400000000023</v>
      </c>
      <c r="L1001" s="800">
        <f t="shared" ref="L1001" si="2377">K1001/I1000</f>
        <v>5.6747940216940384E-3</v>
      </c>
      <c r="M1001" s="825">
        <f t="shared" ref="M1001" si="2378">I1001-J1001</f>
        <v>84069.580000000016</v>
      </c>
      <c r="N1001" s="810">
        <f t="shared" ref="N1001" si="2379">M1001/J1001</f>
        <v>0.42034790000000011</v>
      </c>
      <c r="O1001" s="794">
        <f t="shared" ref="O1001" si="2380">N1001/(A1001/365.25)</f>
        <v>0.10087521056176087</v>
      </c>
      <c r="P1001" s="825" t="b">
        <f t="shared" ref="P1001" si="2381">L1001&gt;D1001</f>
        <v>1</v>
      </c>
      <c r="Q1001" s="810">
        <f>COUNTIF(P$2:P1001, TRUE)/(COUNTIF(P$2:P1001,FALSE) + COUNTIF(P$2:P1001, TRUE))</f>
        <v>0.48199999999999998</v>
      </c>
      <c r="R1001" s="852">
        <v>216490.23999999999</v>
      </c>
      <c r="S1001" s="854">
        <f t="shared" ref="S1001" si="2382">I1001-R1001</f>
        <v>67579.340000000026</v>
      </c>
      <c r="T1001" s="808"/>
      <c r="U1001" s="808"/>
      <c r="V1001" s="810">
        <f>STDEV(D$2:D1001)*SQRT(252)</f>
        <v>0.14530506780011945</v>
      </c>
      <c r="W1001" s="810">
        <f>STDEV(L$2:L1001)*SQRT(252)</f>
        <v>0.24385129698743901</v>
      </c>
      <c r="X1001" s="809">
        <f t="shared" ref="X1001" si="2383">E1001/(A1001/365.25)/V1001</f>
        <v>0.70346361582725092</v>
      </c>
      <c r="Y1001" s="809">
        <f t="shared" ref="Y1001" si="2384">O1001/W1001</f>
        <v>0.41367510367171445</v>
      </c>
      <c r="Z1001" s="815">
        <f t="shared" ref="Z1001" si="2385">-(E1001-N1001)</f>
        <v>-5.5905334392418182E-3</v>
      </c>
    </row>
    <row r="1002" spans="1:26" ht="20.100000000000001" customHeight="1" x14ac:dyDescent="0.2">
      <c r="A1002" s="784">
        <f t="shared" ref="A1002" si="2386">B1002-$B$2</f>
        <v>1523</v>
      </c>
      <c r="B1002" s="803">
        <v>43756</v>
      </c>
      <c r="C1002" s="828">
        <v>2986.2</v>
      </c>
      <c r="D1002" s="800">
        <f t="shared" ref="D1002" si="2387">(C1002-C1001)/C1001</f>
        <v>-3.9193448856718761E-3</v>
      </c>
      <c r="E1002" s="827">
        <f t="shared" ref="E1002" si="2388">(C1002-$C$2)/$C$2</f>
        <v>0.42034968893285884</v>
      </c>
      <c r="F1002" s="824">
        <v>8089.54</v>
      </c>
      <c r="G1002" s="800">
        <f t="shared" ref="G1002" si="2389">(F1002-F1001)/F1001</f>
        <v>-8.2519600090721779E-3</v>
      </c>
      <c r="H1002" s="805">
        <f t="shared" ref="H1002" si="2390">(F1002-F$2)/F$2</f>
        <v>0.58876995895280559</v>
      </c>
      <c r="I1002" s="849">
        <v>281072.06</v>
      </c>
      <c r="J1002" s="808">
        <v>200000</v>
      </c>
      <c r="K1002" s="808">
        <f t="shared" ref="K1002" si="2391">I1002-I1001-J1002+J1001</f>
        <v>-2997.5200000000186</v>
      </c>
      <c r="L1002" s="800">
        <f t="shared" ref="L1002" si="2392">K1002/I1001</f>
        <v>-1.0552062631979173E-2</v>
      </c>
      <c r="M1002" s="825">
        <f t="shared" ref="M1002" si="2393">I1002-J1002</f>
        <v>81072.06</v>
      </c>
      <c r="N1002" s="810">
        <f t="shared" ref="N1002" si="2394">M1002/J1002</f>
        <v>0.40536030000000001</v>
      </c>
      <c r="O1002" s="794">
        <f t="shared" ref="O1002" si="2395">N1002/(A1002/365.25)</f>
        <v>9.7214609044648723E-2</v>
      </c>
      <c r="P1002" s="825" t="b">
        <f t="shared" ref="P1002" si="2396">L1002&gt;D1002</f>
        <v>0</v>
      </c>
      <c r="Q1002" s="810">
        <f>COUNTIF(P$2:P1002, TRUE)/(COUNTIF(P$2:P1002,FALSE) + COUNTIF(P$2:P1002, TRUE))</f>
        <v>0.48151848151848153</v>
      </c>
      <c r="R1002" s="852">
        <v>213492.72</v>
      </c>
      <c r="S1002" s="854">
        <f t="shared" ref="S1002" si="2397">I1002-R1002</f>
        <v>67579.34</v>
      </c>
      <c r="T1002" s="808"/>
      <c r="U1002" s="808"/>
      <c r="V1002" s="810">
        <f>STDEV(D$2:D1002)*SQRT(252)</f>
        <v>0.14524848806498969</v>
      </c>
      <c r="W1002" s="810">
        <f>STDEV(L$2:L1002)*SQRT(252)</f>
        <v>0.24379126846775737</v>
      </c>
      <c r="X1002" s="809">
        <f t="shared" ref="X1002" si="2398">E1002/(A1002/365.25)/V1002</f>
        <v>0.69404787882792507</v>
      </c>
      <c r="Y1002" s="809">
        <f t="shared" ref="Y1002" si="2399">O1002/W1002</f>
        <v>0.39876165235797134</v>
      </c>
      <c r="Z1002" s="815">
        <f t="shared" ref="Z1002" si="2400">-(E1002-N1002)</f>
        <v>-1.4989388932858838E-2</v>
      </c>
    </row>
    <row r="1003" spans="1:26" ht="20.100000000000001" customHeight="1" x14ac:dyDescent="0.2">
      <c r="A1003" s="784">
        <f t="shared" ref="A1003" si="2401">B1003-$B$2</f>
        <v>1526</v>
      </c>
      <c r="B1003" s="803">
        <v>43759</v>
      </c>
      <c r="C1003" s="828">
        <v>3006.72</v>
      </c>
      <c r="D1003" s="800">
        <f t="shared" ref="D1003" si="2402">(C1003-C1002)/C1002</f>
        <v>6.8716094032549675E-3</v>
      </c>
      <c r="E1003" s="827">
        <f t="shared" ref="E1003" si="2403">(C1003-$C$2)/$C$2</f>
        <v>0.43010977721124016</v>
      </c>
      <c r="F1003" s="824">
        <v>8162.98</v>
      </c>
      <c r="G1003" s="800">
        <f t="shared" ref="G1003" si="2404">(F1003-F1002)/F1002</f>
        <v>9.0783901185975471E-3</v>
      </c>
      <c r="H1003" s="805">
        <f t="shared" ref="H1003" si="2405">(F1003-F$2)/F$2</f>
        <v>0.60319343244888735</v>
      </c>
      <c r="I1003" s="849">
        <v>284468.65999999997</v>
      </c>
      <c r="J1003" s="808">
        <v>200000</v>
      </c>
      <c r="K1003" s="808">
        <f t="shared" ref="K1003" si="2406">I1003-I1002-J1003+J1002</f>
        <v>3396.5999999999767</v>
      </c>
      <c r="L1003" s="800">
        <f t="shared" ref="L1003" si="2407">K1003/I1002</f>
        <v>1.2084445533291273E-2</v>
      </c>
      <c r="M1003" s="825">
        <f t="shared" ref="M1003" si="2408">I1003-J1003</f>
        <v>84468.659999999974</v>
      </c>
      <c r="N1003" s="810">
        <f t="shared" ref="N1003" si="2409">M1003/J1003</f>
        <v>0.42234329999999987</v>
      </c>
      <c r="O1003" s="794">
        <f t="shared" ref="O1003" si="2410">N1003/(A1003/365.25)</f>
        <v>0.10108839470838792</v>
      </c>
      <c r="P1003" s="825" t="b">
        <f t="shared" ref="P1003" si="2411">L1003&gt;D1003</f>
        <v>1</v>
      </c>
      <c r="Q1003" s="810">
        <f>COUNTIF(P$2:P1003, TRUE)/(COUNTIF(P$2:P1003,FALSE) + COUNTIF(P$2:P1003, TRUE))</f>
        <v>0.4820359281437126</v>
      </c>
      <c r="R1003" s="852">
        <v>216889.32</v>
      </c>
      <c r="S1003" s="854">
        <f t="shared" ref="S1003" si="2412">I1003-R1003</f>
        <v>67579.339999999967</v>
      </c>
      <c r="T1003" s="808"/>
      <c r="U1003" s="808"/>
      <c r="V1003" s="810">
        <f>STDEV(D$2:D1003)*SQRT(252)</f>
        <v>0.1452122351637983</v>
      </c>
      <c r="W1003" s="810">
        <f>STDEV(L$2:L1003)*SQRT(252)</f>
        <v>0.24373993898986673</v>
      </c>
      <c r="X1003" s="809">
        <f t="shared" ref="X1003" si="2413">E1003/(A1003/365.25)/V1003</f>
        <v>0.7089437786196201</v>
      </c>
      <c r="Y1003" s="809">
        <f t="shared" ref="Y1003" si="2414">O1003/W1003</f>
        <v>0.41473873804731926</v>
      </c>
      <c r="Z1003" s="815">
        <f t="shared" ref="Z1003" si="2415">-(E1003-N1003)</f>
        <v>-7.7664772112402969E-3</v>
      </c>
    </row>
    <row r="1004" spans="1:26" ht="20.100000000000001" customHeight="1" x14ac:dyDescent="0.2">
      <c r="A1004" s="784">
        <f t="shared" ref="A1004" si="2416">B1004-$B$2</f>
        <v>1527</v>
      </c>
      <c r="B1004" s="803">
        <v>43760</v>
      </c>
      <c r="C1004" s="828">
        <v>2995.99</v>
      </c>
      <c r="D1004" s="800">
        <f t="shared" ref="D1004" si="2417">(C1004-C1003)/C1003</f>
        <v>-3.5686728395061791E-3</v>
      </c>
      <c r="E1004" s="827">
        <f t="shared" ref="E1004" si="2418">(C1004-$C$2)/$C$2</f>
        <v>0.42500618329179418</v>
      </c>
      <c r="F1004" s="824">
        <v>8104.29</v>
      </c>
      <c r="G1004" s="800">
        <f t="shared" ref="G1004" si="2419">(F1004-F1003)/F1003</f>
        <v>-7.1897762826810306E-3</v>
      </c>
      <c r="H1004" s="805">
        <f t="shared" ref="H1004" si="2420">(F1004-F$2)/F$2</f>
        <v>0.59166683033171641</v>
      </c>
      <c r="I1004" s="849">
        <v>286274.18</v>
      </c>
      <c r="J1004" s="808">
        <v>200000</v>
      </c>
      <c r="K1004" s="808">
        <f t="shared" ref="K1004" si="2421">I1004-I1003-J1004+J1003</f>
        <v>1805.5200000000186</v>
      </c>
      <c r="L1004" s="800">
        <f t="shared" ref="L1004" si="2422">K1004/I1003</f>
        <v>6.3469909128127467E-3</v>
      </c>
      <c r="M1004" s="825">
        <f t="shared" ref="M1004" si="2423">I1004-J1004</f>
        <v>86274.18</v>
      </c>
      <c r="N1004" s="810">
        <f t="shared" ref="N1004" si="2424">M1004/J1004</f>
        <v>0.43137089999999995</v>
      </c>
      <c r="O1004" s="794">
        <f t="shared" ref="O1004" si="2425">N1004/(A1004/365.25)</f>
        <v>0.10318154631630648</v>
      </c>
      <c r="P1004" s="825" t="b">
        <f t="shared" ref="P1004" si="2426">L1004&gt;D1004</f>
        <v>1</v>
      </c>
      <c r="Q1004" s="810">
        <f>COUNTIF(P$2:P1004, TRUE)/(COUNTIF(P$2:P1004,FALSE) + COUNTIF(P$2:P1004, TRUE))</f>
        <v>0.48255234297108673</v>
      </c>
      <c r="R1004" s="852">
        <v>218694.84</v>
      </c>
      <c r="S1004" s="854">
        <f t="shared" ref="S1004" si="2427">I1004-R1004</f>
        <v>67579.34</v>
      </c>
      <c r="T1004" s="808"/>
      <c r="U1004" s="808"/>
      <c r="V1004" s="810">
        <f>STDEV(D$2:D1004)*SQRT(252)</f>
        <v>0.14515332396744546</v>
      </c>
      <c r="W1004" s="810">
        <f>STDEV(L$2:L1004)*SQRT(252)</f>
        <v>0.24363638412869537</v>
      </c>
      <c r="X1004" s="809">
        <f t="shared" ref="X1004" si="2428">E1004/(A1004/365.25)/V1004</f>
        <v>0.70035696264659797</v>
      </c>
      <c r="Y1004" s="809">
        <f t="shared" ref="Y1004" si="2429">O1004/W1004</f>
        <v>0.4235063111994109</v>
      </c>
      <c r="Z1004" s="815">
        <f t="shared" ref="Z1004" si="2430">-(E1004-N1004)</f>
        <v>6.3647167082057643E-3</v>
      </c>
    </row>
    <row r="1005" spans="1:26" ht="20.100000000000001" customHeight="1" x14ac:dyDescent="0.2">
      <c r="A1005" s="784">
        <f t="shared" ref="A1005" si="2431">B1005-$B$2</f>
        <v>1528</v>
      </c>
      <c r="B1005" s="803">
        <v>43761</v>
      </c>
      <c r="C1005" s="828">
        <v>3004.52</v>
      </c>
      <c r="D1005" s="800">
        <f t="shared" ref="D1005" si="2432">(C1005-C1004)/C1004</f>
        <v>2.847139009142287E-3</v>
      </c>
      <c r="E1005" s="827">
        <f t="shared" ref="E1005" si="2433">(C1005-$C$2)/$C$2</f>
        <v>0.42906337398451316</v>
      </c>
      <c r="F1005" s="824">
        <v>8119.79</v>
      </c>
      <c r="G1005" s="800">
        <f t="shared" ref="G1005" si="2434">(F1005-F1004)/F1004</f>
        <v>1.9125672946056964E-3</v>
      </c>
      <c r="H1005" s="805">
        <f t="shared" ref="H1005" si="2435">(F1005-F$2)/F$2</f>
        <v>0.59471100025531753</v>
      </c>
      <c r="I1005" s="849">
        <v>289534.26</v>
      </c>
      <c r="J1005" s="808">
        <v>200000</v>
      </c>
      <c r="K1005" s="808">
        <f t="shared" ref="K1005" si="2436">I1005-I1004-J1005+J1004</f>
        <v>3260.0800000000163</v>
      </c>
      <c r="L1005" s="800">
        <f t="shared" ref="L1005" si="2437">K1005/I1004</f>
        <v>1.1387963804489865E-2</v>
      </c>
      <c r="M1005" s="825">
        <f t="shared" ref="M1005" si="2438">I1005-J1005</f>
        <v>89534.260000000009</v>
      </c>
      <c r="N1005" s="810">
        <f t="shared" ref="N1005" si="2439">M1005/J1005</f>
        <v>0.44767130000000005</v>
      </c>
      <c r="O1005" s="794">
        <f t="shared" ref="O1005" si="2440">N1005/(A1005/365.25)</f>
        <v>0.10701043345876964</v>
      </c>
      <c r="P1005" s="825" t="b">
        <f t="shared" ref="P1005" si="2441">L1005&gt;D1005</f>
        <v>1</v>
      </c>
      <c r="Q1005" s="810">
        <f>COUNTIF(P$2:P1005, TRUE)/(COUNTIF(P$2:P1005,FALSE) + COUNTIF(P$2:P1005, TRUE))</f>
        <v>0.48306772908366535</v>
      </c>
      <c r="R1005" s="852">
        <v>225814.92</v>
      </c>
      <c r="S1005" s="854">
        <f t="shared" ref="S1005" si="2442">I1005-R1005</f>
        <v>63719.34</v>
      </c>
      <c r="T1005" s="808"/>
      <c r="U1005" s="808"/>
      <c r="V1005" s="810">
        <f>STDEV(D$2:D1005)*SQRT(252)</f>
        <v>0.14508607915355401</v>
      </c>
      <c r="W1005" s="810">
        <f>STDEV(L$2:L1005)*SQRT(252)</f>
        <v>0.24357693109177511</v>
      </c>
      <c r="X1005" s="809">
        <f t="shared" ref="X1005" si="2443">E1005/(A1005/365.25)/V1005</f>
        <v>0.70690746774348201</v>
      </c>
      <c r="Y1005" s="809">
        <f t="shared" ref="Y1005" si="2444">O1005/W1005</f>
        <v>0.43932909811746562</v>
      </c>
      <c r="Z1005" s="815">
        <f t="shared" ref="Z1005" si="2445">-(E1005-N1005)</f>
        <v>1.8607926015486886E-2</v>
      </c>
    </row>
    <row r="1006" spans="1:26" ht="20.100000000000001" customHeight="1" x14ac:dyDescent="0.2">
      <c r="A1006" s="784">
        <f t="shared" ref="A1006" si="2446">B1006-$B$2</f>
        <v>1529</v>
      </c>
      <c r="B1006" s="803">
        <v>43762</v>
      </c>
      <c r="C1006" s="828">
        <v>3010.29</v>
      </c>
      <c r="D1006" s="800">
        <f t="shared" ref="D1006" si="2447">(C1006-C1005)/C1005</f>
        <v>1.9204398705949643E-3</v>
      </c>
      <c r="E1006" s="827">
        <f t="shared" ref="E1006" si="2448">(C1006-$C$2)/$C$2</f>
        <v>0.43180780426552001</v>
      </c>
      <c r="F1006" s="824">
        <v>8185.79</v>
      </c>
      <c r="G1006" s="800">
        <f t="shared" ref="G1006" si="2449">(F1006-F1005)/F1005</f>
        <v>8.1282890321055096E-3</v>
      </c>
      <c r="H1006" s="805">
        <f t="shared" ref="H1006" si="2450">(F1006-F$2)/F$2</f>
        <v>0.60767327218807088</v>
      </c>
      <c r="I1006" s="849">
        <v>289008.84000000003</v>
      </c>
      <c r="J1006" s="808">
        <v>200000</v>
      </c>
      <c r="K1006" s="808">
        <f t="shared" ref="K1006" si="2451">I1006-I1005-J1006+J1005</f>
        <v>-525.4199999999837</v>
      </c>
      <c r="L1006" s="800">
        <f t="shared" ref="L1006" si="2452">K1006/I1005</f>
        <v>-1.8147075237313322E-3</v>
      </c>
      <c r="M1006" s="825">
        <f t="shared" ref="M1006" si="2453">I1006-J1006</f>
        <v>89008.840000000026</v>
      </c>
      <c r="N1006" s="810">
        <f t="shared" ref="N1006" si="2454">M1006/J1006</f>
        <v>0.44504420000000011</v>
      </c>
      <c r="O1006" s="794">
        <f t="shared" ref="O1006" si="2455">N1006/(A1006/365.25)</f>
        <v>0.10631288034663181</v>
      </c>
      <c r="P1006" s="825" t="b">
        <f t="shared" ref="P1006" si="2456">L1006&gt;D1006</f>
        <v>0</v>
      </c>
      <c r="Q1006" s="810">
        <f>COUNTIF(P$2:P1006, TRUE)/(COUNTIF(P$2:P1006,FALSE) + COUNTIF(P$2:P1006, TRUE))</f>
        <v>0.48258706467661694</v>
      </c>
      <c r="R1006" s="852">
        <v>225289.5</v>
      </c>
      <c r="S1006" s="854">
        <f t="shared" ref="S1006" si="2457">I1006-R1006</f>
        <v>63719.340000000026</v>
      </c>
      <c r="T1006" s="808"/>
      <c r="U1006" s="808"/>
      <c r="V1006" s="810">
        <f>STDEV(D$2:D1006)*SQRT(252)</f>
        <v>0.14501574153955024</v>
      </c>
      <c r="W1006" s="810">
        <f>STDEV(L$2:L1006)*SQRT(252)</f>
        <v>0.2434580552594445</v>
      </c>
      <c r="X1006" s="809">
        <f t="shared" ref="X1006" si="2458">E1006/(A1006/365.25)/V1006</f>
        <v>0.71130863152771484</v>
      </c>
      <c r="Y1006" s="809">
        <f t="shared" ref="Y1006" si="2459">O1006/W1006</f>
        <v>0.43667842591340011</v>
      </c>
      <c r="Z1006" s="815">
        <f t="shared" ref="Z1006" si="2460">-(E1006-N1006)</f>
        <v>1.32363957344801E-2</v>
      </c>
    </row>
  </sheetData>
  <conditionalFormatting sqref="L1:L2 L100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06">
    <cfRule type="colorScale" priority="1002">
      <colorScale>
        <cfvo type="min"/>
        <cfvo type="num" val="0"/>
        <cfvo type="max"/>
        <color rgb="FFF8696B"/>
        <color rgb="FFFFEB84"/>
        <color rgb="FF63BE7B"/>
      </colorScale>
    </cfRule>
  </conditionalFormatting>
  <conditionalFormatting sqref="G3:G1006">
    <cfRule type="colorScale" priority="1004">
      <colorScale>
        <cfvo type="min"/>
        <cfvo type="num" val="0"/>
        <cfvo type="max"/>
        <color rgb="FFF8696B"/>
        <color rgb="FFFFEB84"/>
        <color rgb="FF63BE7B"/>
      </colorScale>
    </cfRule>
  </conditionalFormatting>
  <conditionalFormatting sqref="L3:L100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4" sqref="M34"/>
      <selection pane="bottomLeft" activeCell="U280" sqref="U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1">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1"/>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1">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1"/>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1">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1"/>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1408.66</v>
      </c>
      <c r="Q266" s="280"/>
      <c r="R266" s="358"/>
      <c r="S266" s="377">
        <v>43573</v>
      </c>
      <c r="T266" s="337">
        <v>15.44</v>
      </c>
    </row>
    <row r="267" spans="1:21" ht="18" customHeight="1" x14ac:dyDescent="0.25">
      <c r="M267" s="25" t="s">
        <v>129</v>
      </c>
      <c r="N267" s="139">
        <f>SUM(ACTIVE!M:M)</f>
        <v>90439.334666668277</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89534.264666668343</v>
      </c>
      <c r="Q269" s="280"/>
      <c r="R269" s="358"/>
      <c r="S269" s="377">
        <v>43616</v>
      </c>
      <c r="T269" s="337">
        <v>1.2</v>
      </c>
    </row>
    <row r="270" spans="1:21" ht="18" customHeight="1" x14ac:dyDescent="0.25">
      <c r="M270" s="25" t="s">
        <v>143</v>
      </c>
      <c r="N270" s="139">
        <f>Balance!AA2</f>
        <v>89008.840000000026</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525.42466666831751</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SUM(T207:T280)</f>
        <v>1408.66</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36" priority="7">
      <formula>#REF!&gt;0</formula>
    </cfRule>
    <cfRule type="expression" dxfId="423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2" t="s">
        <v>78</v>
      </c>
      <c r="P42" s="892"/>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34" priority="35">
      <formula>N19&gt;0</formula>
    </cfRule>
    <cfRule type="expression" dxfId="423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32" priority="21">
      <formula>F25&gt;0</formula>
    </cfRule>
    <cfRule type="expression" dxfId="4231" priority="22">
      <formula>F25&lt;0</formula>
    </cfRule>
  </conditionalFormatting>
  <conditionalFormatting sqref="H25:H47">
    <cfRule type="expression" dxfId="4230" priority="19">
      <formula>H25&gt;0</formula>
    </cfRule>
    <cfRule type="expression" dxfId="4229" priority="20">
      <formula>H25&lt;0</formula>
    </cfRule>
  </conditionalFormatting>
  <conditionalFormatting sqref="I25:I27">
    <cfRule type="expression" dxfId="4228" priority="15">
      <formula>I25&gt;0</formula>
    </cfRule>
    <cfRule type="expression" dxfId="4227" priority="16">
      <formula>I25&lt;0</formula>
    </cfRule>
  </conditionalFormatting>
  <conditionalFormatting sqref="Q7">
    <cfRule type="expression" dxfId="4226" priority="5">
      <formula>Q7&gt;0</formula>
    </cfRule>
    <cfRule type="expression" dxfId="4225" priority="6">
      <formula>Q7&lt;0</formula>
    </cfRule>
  </conditionalFormatting>
  <conditionalFormatting sqref="Q8">
    <cfRule type="expression" dxfId="4224" priority="3">
      <formula>Q8&gt;0</formula>
    </cfRule>
    <cfRule type="expression" dxfId="422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22" priority="31">
      <formula>F7&gt;0</formula>
    </cfRule>
    <cfRule type="expression" dxfId="4221" priority="32">
      <formula>F7&lt;0</formula>
    </cfRule>
  </conditionalFormatting>
  <conditionalFormatting sqref="Q8">
    <cfRule type="expression" dxfId="4220" priority="29">
      <formula>Q8&gt;0</formula>
    </cfRule>
    <cfRule type="expression" dxfId="4219" priority="30">
      <formula>Q8&lt;0</formula>
    </cfRule>
  </conditionalFormatting>
  <conditionalFormatting sqref="Q10">
    <cfRule type="expression" dxfId="4218" priority="23">
      <formula>Q10&gt;0</formula>
    </cfRule>
    <cfRule type="expression" dxfId="4217" priority="24">
      <formula>Q10&lt;0</formula>
    </cfRule>
  </conditionalFormatting>
  <conditionalFormatting sqref="J25:J38">
    <cfRule type="expression" dxfId="4216" priority="21">
      <formula>J25&gt;0</formula>
    </cfRule>
    <cfRule type="expression" dxfId="4215" priority="22">
      <formula>J25&lt;0</formula>
    </cfRule>
  </conditionalFormatting>
  <conditionalFormatting sqref="L25:L38">
    <cfRule type="expression" dxfId="4214" priority="17">
      <formula>L25&gt;0</formula>
    </cfRule>
    <cfRule type="expression" dxfId="4213" priority="18">
      <formula>L25&lt;0</formula>
    </cfRule>
  </conditionalFormatting>
  <conditionalFormatting sqref="F93:F114">
    <cfRule type="expression" dxfId="4212" priority="15">
      <formula>F93&gt;0</formula>
    </cfRule>
    <cfRule type="expression" dxfId="4211" priority="16">
      <formula>F93&lt;0</formula>
    </cfRule>
  </conditionalFormatting>
  <conditionalFormatting sqref="H93:H114">
    <cfRule type="expression" dxfId="4210" priority="13">
      <formula>H93&gt;0</formula>
    </cfRule>
    <cfRule type="expression" dxfId="4209" priority="14">
      <formula>H93&lt;0</formula>
    </cfRule>
  </conditionalFormatting>
  <conditionalFormatting sqref="J93:J106">
    <cfRule type="expression" dxfId="4208" priority="11">
      <formula>J93&gt;0</formula>
    </cfRule>
    <cfRule type="expression" dxfId="4207" priority="12">
      <formula>J93&lt;0</formula>
    </cfRule>
  </conditionalFormatting>
  <conditionalFormatting sqref="K93:K106">
    <cfRule type="expression" dxfId="4206" priority="9">
      <formula>K93&gt;0</formula>
    </cfRule>
    <cfRule type="expression" dxfId="4205" priority="10">
      <formula>K93&lt;0</formula>
    </cfRule>
  </conditionalFormatting>
  <conditionalFormatting sqref="L93:L106">
    <cfRule type="expression" dxfId="4204" priority="7">
      <formula>L93&gt;0</formula>
    </cfRule>
    <cfRule type="expression" dxfId="4203" priority="8">
      <formula>L93&lt;0</formula>
    </cfRule>
  </conditionalFormatting>
  <conditionalFormatting sqref="F25:F32">
    <cfRule type="expression" dxfId="4202" priority="5">
      <formula>F25&gt;0</formula>
    </cfRule>
    <cfRule type="expression" dxfId="4201" priority="6">
      <formula>F25&lt;0</formula>
    </cfRule>
  </conditionalFormatting>
  <conditionalFormatting sqref="H25:H32">
    <cfRule type="expression" dxfId="4200" priority="3">
      <formula>H25&gt;0</formula>
    </cfRule>
    <cfRule type="expression" dxfId="4199" priority="4">
      <formula>H25&lt;0</formula>
    </cfRule>
  </conditionalFormatting>
  <conditionalFormatting sqref="H60:H63 F60:F63">
    <cfRule type="expression" dxfId="4198" priority="1">
      <formula>F60&gt;0</formula>
    </cfRule>
    <cfRule type="expression" dxfId="419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96" priority="64">
      <formula>N23&gt;0</formula>
    </cfRule>
    <cfRule type="expression" dxfId="419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94" priority="58">
      <formula>F79&gt;0</formula>
    </cfRule>
    <cfRule type="expression" dxfId="4193" priority="59">
      <formula>F79&lt;0</formula>
    </cfRule>
  </conditionalFormatting>
  <conditionalFormatting sqref="H79:H97 H101:H118">
    <cfRule type="expression" dxfId="4192" priority="56">
      <formula>H79&gt;0</formula>
    </cfRule>
    <cfRule type="expression" dxfId="4191" priority="57">
      <formula>H79&lt;0</formula>
    </cfRule>
  </conditionalFormatting>
  <conditionalFormatting sqref="I75:I97 I100:I118">
    <cfRule type="expression" dxfId="4190" priority="54">
      <formula>I75&gt;0</formula>
    </cfRule>
    <cfRule type="expression" dxfId="4189" priority="55">
      <formula>I75&lt;0</formula>
    </cfRule>
  </conditionalFormatting>
  <conditionalFormatting sqref="Q7">
    <cfRule type="expression" dxfId="4188" priority="52">
      <formula>Q7&gt;0</formula>
    </cfRule>
    <cfRule type="expression" dxfId="4187" priority="53">
      <formula>Q7&lt;0</formula>
    </cfRule>
  </conditionalFormatting>
  <conditionalFormatting sqref="Q8">
    <cfRule type="expression" dxfId="4186" priority="50">
      <formula>Q8&gt;0</formula>
    </cfRule>
    <cfRule type="expression" dxfId="4185" priority="51">
      <formula>Q8&lt;0</formula>
    </cfRule>
  </conditionalFormatting>
  <conditionalFormatting sqref="F75:F78">
    <cfRule type="expression" dxfId="4184" priority="48">
      <formula>F75&gt;0</formula>
    </cfRule>
    <cfRule type="expression" dxfId="4183" priority="49">
      <formula>F75&lt;0</formula>
    </cfRule>
  </conditionalFormatting>
  <conditionalFormatting sqref="H75:H78">
    <cfRule type="expression" dxfId="4182" priority="46">
      <formula>H75&gt;0</formula>
    </cfRule>
    <cfRule type="expression" dxfId="4181" priority="47">
      <formula>H75&lt;0</formula>
    </cfRule>
  </conditionalFormatting>
  <conditionalFormatting sqref="F100:F114">
    <cfRule type="expression" dxfId="4180" priority="40">
      <formula>F100&gt;0</formula>
    </cfRule>
    <cfRule type="expression" dxfId="4179" priority="41">
      <formula>F100&lt;0</formula>
    </cfRule>
  </conditionalFormatting>
  <conditionalFormatting sqref="H100:H114">
    <cfRule type="expression" dxfId="4178" priority="38">
      <formula>H100&gt;0</formula>
    </cfRule>
    <cfRule type="expression" dxfId="4177" priority="39">
      <formula>H100&lt;0</formula>
    </cfRule>
  </conditionalFormatting>
  <conditionalFormatting sqref="F29:F67">
    <cfRule type="expression" dxfId="4176" priority="36">
      <formula>F29&gt;0</formula>
    </cfRule>
    <cfRule type="expression" dxfId="4175" priority="37">
      <formula>F29&lt;0</formula>
    </cfRule>
  </conditionalFormatting>
  <conditionalFormatting sqref="H29:H63">
    <cfRule type="expression" dxfId="4174" priority="34">
      <formula>H29&gt;0</formula>
    </cfRule>
    <cfRule type="expression" dxfId="4173" priority="35">
      <formula>H29&lt;0</formula>
    </cfRule>
  </conditionalFormatting>
  <conditionalFormatting sqref="J38:J68">
    <cfRule type="expression" dxfId="4172" priority="32">
      <formula>J38&gt;0</formula>
    </cfRule>
    <cfRule type="expression" dxfId="4171" priority="33">
      <formula>J38&lt;0</formula>
    </cfRule>
  </conditionalFormatting>
  <conditionalFormatting sqref="J43">
    <cfRule type="expression" dxfId="4170" priority="30">
      <formula>J43&gt;0</formula>
    </cfRule>
    <cfRule type="expression" dxfId="4169" priority="31">
      <formula>J43&lt;0</formula>
    </cfRule>
  </conditionalFormatting>
  <conditionalFormatting sqref="Q9">
    <cfRule type="expression" dxfId="4168" priority="24">
      <formula>Q9&gt;0</formula>
    </cfRule>
    <cfRule type="expression" dxfId="4167" priority="25">
      <formula>Q9&lt;0</formula>
    </cfRule>
  </conditionalFormatting>
  <conditionalFormatting sqref="R4">
    <cfRule type="expression" dxfId="4166" priority="26">
      <formula>R4&gt;0</formula>
    </cfRule>
    <cfRule type="expression" dxfId="416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64" priority="21">
      <formula>F120&gt;0</formula>
    </cfRule>
    <cfRule type="expression" dxfId="4163" priority="22">
      <formula>F120&lt;0</formula>
    </cfRule>
  </conditionalFormatting>
  <conditionalFormatting sqref="H120:H160">
    <cfRule type="expression" dxfId="4162" priority="19">
      <formula>H120&gt;0</formula>
    </cfRule>
    <cfRule type="expression" dxfId="4161" priority="20">
      <formula>H120&lt;0</formula>
    </cfRule>
  </conditionalFormatting>
  <conditionalFormatting sqref="J129:J160">
    <cfRule type="expression" dxfId="4160" priority="17">
      <formula>J129&gt;0</formula>
    </cfRule>
    <cfRule type="expression" dxfId="4159" priority="18">
      <formula>J129&lt;0</formula>
    </cfRule>
  </conditionalFormatting>
  <conditionalFormatting sqref="J134">
    <cfRule type="expression" dxfId="4158" priority="15">
      <formula>J134&gt;0</formula>
    </cfRule>
    <cfRule type="expression" dxfId="4157" priority="16">
      <formula>J134&lt;0</formula>
    </cfRule>
  </conditionalFormatting>
  <conditionalFormatting sqref="J31:J40">
    <cfRule type="expression" dxfId="4156" priority="13">
      <formula>J31&gt;0</formula>
    </cfRule>
    <cfRule type="expression" dxfId="4155" priority="14">
      <formula>J31&lt;0</formula>
    </cfRule>
  </conditionalFormatting>
  <conditionalFormatting sqref="J36:J37">
    <cfRule type="expression" dxfId="4154" priority="11">
      <formula>J36&gt;0</formula>
    </cfRule>
    <cfRule type="expression" dxfId="4153" priority="12">
      <formula>J36&lt;0</formula>
    </cfRule>
  </conditionalFormatting>
  <conditionalFormatting sqref="Q10">
    <cfRule type="expression" dxfId="4152" priority="9">
      <formula>Q10&gt;0</formula>
    </cfRule>
    <cfRule type="expression" dxfId="4151" priority="10">
      <formula>Q10&lt;0</formula>
    </cfRule>
  </conditionalFormatting>
  <conditionalFormatting sqref="K38:K55 K57:K68">
    <cfRule type="expression" dxfId="4150" priority="7">
      <formula>K38&gt;0</formula>
    </cfRule>
    <cfRule type="expression" dxfId="4149" priority="8">
      <formula>K38&lt;0</formula>
    </cfRule>
  </conditionalFormatting>
  <conditionalFormatting sqref="K43">
    <cfRule type="expression" dxfId="4148" priority="5">
      <formula>K43&gt;0</formula>
    </cfRule>
    <cfRule type="expression" dxfId="4147" priority="6">
      <formula>K43&lt;0</formula>
    </cfRule>
  </conditionalFormatting>
  <conditionalFormatting sqref="K31:K40">
    <cfRule type="expression" dxfId="4146" priority="3">
      <formula>K31&gt;0</formula>
    </cfRule>
    <cfRule type="expression" dxfId="4145" priority="4">
      <formula>K31&lt;0</formula>
    </cfRule>
  </conditionalFormatting>
  <conditionalFormatting sqref="K36:K37">
    <cfRule type="expression" dxfId="4144" priority="1">
      <formula>K36&gt;0</formula>
    </cfRule>
    <cfRule type="expression" dxfId="414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B31" sqref="B3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178.73</v>
      </c>
      <c r="R4" s="420">
        <v>-3.7000000000000002E-3</v>
      </c>
      <c r="T4" s="1">
        <v>43678</v>
      </c>
      <c r="U4" t="s">
        <v>1405</v>
      </c>
    </row>
    <row r="5" spans="1:21" x14ac:dyDescent="0.25">
      <c r="B5" s="70"/>
      <c r="C5" s="4"/>
      <c r="D5" s="3"/>
      <c r="E5" s="3"/>
      <c r="F5" s="3"/>
      <c r="G5" s="70"/>
      <c r="H5" s="159"/>
      <c r="I5" s="3"/>
      <c r="J5" s="3"/>
      <c r="K5" s="3"/>
      <c r="L5" s="4"/>
      <c r="M5" s="4"/>
      <c r="O5" s="11" t="s">
        <v>67</v>
      </c>
      <c r="Q5" s="3">
        <f>Q4*Q2</f>
        <v>7149.2</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-2034.9100000000008</v>
      </c>
      <c r="R7">
        <v>40</v>
      </c>
    </row>
    <row r="8" spans="1:21" x14ac:dyDescent="0.25">
      <c r="B8" s="70"/>
      <c r="C8" s="4"/>
      <c r="D8" s="3"/>
      <c r="E8" s="3"/>
      <c r="F8" s="3"/>
      <c r="G8" s="70"/>
      <c r="H8" s="159"/>
      <c r="I8" s="3"/>
      <c r="J8" s="3"/>
      <c r="K8" s="3"/>
      <c r="L8" s="4"/>
      <c r="M8" s="4"/>
      <c r="O8" s="11" t="s">
        <v>179</v>
      </c>
      <c r="P8" s="33"/>
      <c r="Q8" s="2">
        <f>K18+M18-F18+Q2*Q4</f>
        <v>-2034.9100000000008</v>
      </c>
      <c r="T8" s="1"/>
      <c r="U8" s="736"/>
    </row>
    <row r="9" spans="1:21" x14ac:dyDescent="0.25">
      <c r="B9" s="70"/>
      <c r="C9" s="4"/>
      <c r="D9" s="3"/>
      <c r="E9" s="3"/>
      <c r="F9" s="3"/>
      <c r="G9" s="4"/>
      <c r="H9" s="159"/>
      <c r="I9" s="3"/>
      <c r="J9" s="3"/>
      <c r="K9" s="3"/>
      <c r="L9" s="4"/>
      <c r="M9" s="4"/>
      <c r="O9" s="11" t="s">
        <v>204</v>
      </c>
      <c r="Q9" s="132">
        <f>IF(Q2=0, 0, Q8/Q6)</f>
        <v>-0.22156855699681305</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196.60300000000001</v>
      </c>
    </row>
    <row r="20" spans="1:20" x14ac:dyDescent="0.25">
      <c r="O20" s="79">
        <v>1.0900000000000001</v>
      </c>
      <c r="P20" s="79">
        <f t="shared" ref="P20:P39" si="0">O20*$Q$4</f>
        <v>194.81569999999999</v>
      </c>
    </row>
    <row r="21" spans="1:20" x14ac:dyDescent="0.25">
      <c r="O21" s="79">
        <v>1.08</v>
      </c>
      <c r="P21" s="79">
        <f t="shared" si="0"/>
        <v>193.0284</v>
      </c>
      <c r="T21" s="1"/>
    </row>
    <row r="22" spans="1:20" x14ac:dyDescent="0.25">
      <c r="O22" s="79">
        <v>1.07</v>
      </c>
      <c r="P22" s="79">
        <f t="shared" si="0"/>
        <v>191.24109999999999</v>
      </c>
    </row>
    <row r="23" spans="1:20" x14ac:dyDescent="0.25">
      <c r="O23" s="79">
        <v>1.06</v>
      </c>
      <c r="P23" s="79">
        <f t="shared" si="0"/>
        <v>189.4538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187.66649999999998</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185.8792</v>
      </c>
    </row>
    <row r="26" spans="1:20" x14ac:dyDescent="0.25">
      <c r="B26" s="162">
        <v>43626</v>
      </c>
      <c r="C26" s="10">
        <v>0</v>
      </c>
      <c r="D26" s="39">
        <v>252.2</v>
      </c>
      <c r="E26" s="39">
        <v>275.81</v>
      </c>
      <c r="F26" s="39"/>
      <c r="G26" s="39"/>
      <c r="H26" s="177"/>
      <c r="I26" s="39"/>
      <c r="J26" s="39">
        <v>476.09</v>
      </c>
      <c r="K26" s="39"/>
      <c r="L26" s="39"/>
      <c r="O26" s="79">
        <v>1.03</v>
      </c>
      <c r="P26" s="79">
        <f t="shared" si="0"/>
        <v>184.09189999999998</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182.30459999999999</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180.51729999999998</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178.73</v>
      </c>
      <c r="T29" s="154"/>
    </row>
    <row r="30" spans="1:20" x14ac:dyDescent="0.25">
      <c r="B30" s="162">
        <v>43751</v>
      </c>
      <c r="C30" s="10">
        <v>40</v>
      </c>
      <c r="D30" s="39">
        <v>229.6028</v>
      </c>
      <c r="E30" s="39">
        <v>169.64</v>
      </c>
      <c r="F30" s="39">
        <f>C30*(E30-D30)</f>
        <v>-2398.5120000000006</v>
      </c>
      <c r="G30" s="39">
        <f>D30*C30</f>
        <v>9184.112000000001</v>
      </c>
      <c r="H30" s="177"/>
      <c r="I30" s="39"/>
      <c r="J30" s="39">
        <f>F30</f>
        <v>-2398.5120000000006</v>
      </c>
      <c r="K30" s="39"/>
      <c r="L30" s="39"/>
      <c r="O30" s="79">
        <v>0.99</v>
      </c>
      <c r="P30" s="79">
        <f t="shared" si="0"/>
        <v>176.9427</v>
      </c>
      <c r="T30" s="154"/>
    </row>
    <row r="31" spans="1:20" x14ac:dyDescent="0.25">
      <c r="B31" s="162"/>
      <c r="C31" s="10"/>
      <c r="D31" s="39"/>
      <c r="E31" s="39"/>
      <c r="F31" s="39"/>
      <c r="G31" s="39"/>
      <c r="H31" s="177"/>
      <c r="I31" s="39"/>
      <c r="J31" s="39"/>
      <c r="K31" s="39"/>
      <c r="L31" s="39"/>
      <c r="O31" s="79">
        <v>0.98</v>
      </c>
      <c r="P31" s="79">
        <f t="shared" si="0"/>
        <v>175.15539999999999</v>
      </c>
    </row>
    <row r="32" spans="1:20" x14ac:dyDescent="0.25">
      <c r="B32" s="162"/>
      <c r="C32" s="10"/>
      <c r="D32" s="39"/>
      <c r="E32" s="39"/>
      <c r="F32" s="39"/>
      <c r="G32" s="39"/>
      <c r="H32" s="177"/>
      <c r="I32" s="39"/>
      <c r="J32" s="39"/>
      <c r="K32" s="39"/>
      <c r="L32" s="39"/>
      <c r="O32" s="79">
        <v>0.97</v>
      </c>
      <c r="P32" s="79">
        <f t="shared" si="0"/>
        <v>173.3681</v>
      </c>
    </row>
    <row r="33" spans="2:17" x14ac:dyDescent="0.25">
      <c r="B33" s="162"/>
      <c r="C33" s="10"/>
      <c r="D33" s="39"/>
      <c r="E33" s="39"/>
      <c r="F33" s="39"/>
      <c r="G33" s="39"/>
      <c r="H33" s="177"/>
      <c r="I33" s="39"/>
      <c r="J33" s="39"/>
      <c r="K33" s="39"/>
      <c r="L33" s="39"/>
      <c r="O33" s="79">
        <v>0.96</v>
      </c>
      <c r="P33" s="79">
        <f t="shared" si="0"/>
        <v>171.58079999999998</v>
      </c>
    </row>
    <row r="34" spans="2:17" x14ac:dyDescent="0.25">
      <c r="B34" s="162"/>
      <c r="C34" s="10"/>
      <c r="D34" s="39"/>
      <c r="E34" s="39"/>
      <c r="F34" s="39"/>
      <c r="G34" s="39"/>
      <c r="H34" s="177"/>
      <c r="I34" s="39"/>
      <c r="J34" s="39"/>
      <c r="K34" s="39"/>
      <c r="L34" s="39"/>
      <c r="O34" s="79">
        <v>0.95</v>
      </c>
      <c r="P34" s="79">
        <f t="shared" si="0"/>
        <v>169.79349999999999</v>
      </c>
    </row>
    <row r="35" spans="2:17" x14ac:dyDescent="0.25">
      <c r="B35" s="162"/>
      <c r="C35" s="10"/>
      <c r="D35" s="39"/>
      <c r="E35" s="39"/>
      <c r="F35" s="39"/>
      <c r="G35" s="39"/>
      <c r="H35" s="177"/>
      <c r="I35" s="39"/>
      <c r="J35" s="39"/>
      <c r="K35" s="39"/>
      <c r="L35" s="39"/>
      <c r="O35" s="79">
        <v>0.94</v>
      </c>
      <c r="P35" s="79">
        <f t="shared" si="0"/>
        <v>168.00619999999998</v>
      </c>
    </row>
    <row r="36" spans="2:17" x14ac:dyDescent="0.25">
      <c r="B36" s="162"/>
      <c r="C36" s="10"/>
      <c r="D36" s="39"/>
      <c r="E36" s="39"/>
      <c r="F36" s="39"/>
      <c r="G36" s="39"/>
      <c r="H36" s="177"/>
      <c r="I36" s="39"/>
      <c r="J36" s="39"/>
      <c r="K36" s="39"/>
      <c r="L36" s="39"/>
      <c r="O36" s="79">
        <v>0.93</v>
      </c>
      <c r="P36" s="79">
        <f t="shared" si="0"/>
        <v>166.21889999999999</v>
      </c>
    </row>
    <row r="37" spans="2:17" x14ac:dyDescent="0.25">
      <c r="B37" s="162"/>
      <c r="C37" s="10"/>
      <c r="D37" s="39"/>
      <c r="E37" s="39"/>
      <c r="F37" s="39"/>
      <c r="G37" s="39"/>
      <c r="H37" s="177"/>
      <c r="I37" s="39"/>
      <c r="J37" s="39"/>
      <c r="K37" s="39"/>
      <c r="L37" s="39"/>
      <c r="O37" s="79">
        <v>0.92</v>
      </c>
      <c r="P37" s="79">
        <f t="shared" si="0"/>
        <v>164.4316</v>
      </c>
    </row>
    <row r="38" spans="2:17" x14ac:dyDescent="0.25">
      <c r="B38" s="162"/>
      <c r="C38" s="10"/>
      <c r="D38" s="39"/>
      <c r="E38" s="39"/>
      <c r="F38" s="39"/>
      <c r="G38" s="39"/>
      <c r="H38" s="177"/>
      <c r="I38" s="39"/>
      <c r="J38" s="39"/>
      <c r="K38" s="39"/>
      <c r="L38" s="39"/>
      <c r="O38" s="79">
        <v>0.91</v>
      </c>
      <c r="P38" s="79">
        <f t="shared" si="0"/>
        <v>162.64429999999999</v>
      </c>
    </row>
    <row r="39" spans="2:17" x14ac:dyDescent="0.25">
      <c r="B39" s="162"/>
      <c r="C39" s="10"/>
      <c r="D39" s="39"/>
      <c r="E39" s="39"/>
      <c r="F39" s="39"/>
      <c r="G39" s="39"/>
      <c r="H39" s="177"/>
      <c r="I39" s="39"/>
      <c r="J39" s="39"/>
      <c r="K39" s="39"/>
      <c r="L39" s="39"/>
      <c r="O39" s="79">
        <v>0.9</v>
      </c>
      <c r="P39" s="79">
        <f t="shared" si="0"/>
        <v>160.857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42" priority="35">
      <formula>Q7&gt;0</formula>
    </cfRule>
    <cfRule type="expression" dxfId="4141" priority="36">
      <formula>Q7&lt;0</formula>
    </cfRule>
  </conditionalFormatting>
  <conditionalFormatting sqref="Q8">
    <cfRule type="expression" dxfId="4140" priority="33">
      <formula>Q8&gt;0</formula>
    </cfRule>
    <cfRule type="expression" dxfId="4139" priority="34">
      <formula>Q8&lt;0</formula>
    </cfRule>
  </conditionalFormatting>
  <conditionalFormatting sqref="F34:F54 F58:F63">
    <cfRule type="expression" dxfId="4138" priority="31">
      <formula>F34&gt;0</formula>
    </cfRule>
    <cfRule type="expression" dxfId="4137" priority="32">
      <formula>F34&lt;0</formula>
    </cfRule>
  </conditionalFormatting>
  <conditionalFormatting sqref="H34:H54 H58:H63">
    <cfRule type="expression" dxfId="4136" priority="29">
      <formula>H34&gt;0</formula>
    </cfRule>
    <cfRule type="expression" dxfId="4135" priority="30">
      <formula>H34&lt;0</formula>
    </cfRule>
  </conditionalFormatting>
  <conditionalFormatting sqref="Q10">
    <cfRule type="expression" dxfId="4134" priority="27">
      <formula>Q10&gt;0</formula>
    </cfRule>
    <cfRule type="expression" dxfId="4133" priority="28">
      <formula>Q10&lt;0</formula>
    </cfRule>
  </conditionalFormatting>
  <conditionalFormatting sqref="J25:J38">
    <cfRule type="expression" dxfId="4132" priority="25">
      <formula>J25&gt;0</formula>
    </cfRule>
    <cfRule type="expression" dxfId="4131" priority="26">
      <formula>J25&lt;0</formula>
    </cfRule>
  </conditionalFormatting>
  <conditionalFormatting sqref="K25:K35 K37:K38">
    <cfRule type="expression" dxfId="4130" priority="23">
      <formula>K25&gt;0</formula>
    </cfRule>
    <cfRule type="expression" dxfId="4129" priority="24">
      <formula>K25&lt;0</formula>
    </cfRule>
  </conditionalFormatting>
  <conditionalFormatting sqref="F89:F110">
    <cfRule type="expression" dxfId="4128" priority="21">
      <formula>F89&gt;0</formula>
    </cfRule>
    <cfRule type="expression" dxfId="4127" priority="22">
      <formula>F89&lt;0</formula>
    </cfRule>
  </conditionalFormatting>
  <conditionalFormatting sqref="H89:H110">
    <cfRule type="expression" dxfId="4126" priority="19">
      <formula>H89&gt;0</formula>
    </cfRule>
    <cfRule type="expression" dxfId="4125" priority="20">
      <formula>H89&lt;0</formula>
    </cfRule>
  </conditionalFormatting>
  <conditionalFormatting sqref="J89:J102">
    <cfRule type="expression" dxfId="4124" priority="17">
      <formula>J89&gt;0</formula>
    </cfRule>
    <cfRule type="expression" dxfId="4123" priority="18">
      <formula>J89&lt;0</formula>
    </cfRule>
  </conditionalFormatting>
  <conditionalFormatting sqref="K89:K102">
    <cfRule type="expression" dxfId="4122" priority="15">
      <formula>K89&gt;0</formula>
    </cfRule>
    <cfRule type="expression" dxfId="4121" priority="16">
      <formula>K89&lt;0</formula>
    </cfRule>
  </conditionalFormatting>
  <conditionalFormatting sqref="L89:L102">
    <cfRule type="expression" dxfId="4120" priority="13">
      <formula>L89&gt;0</formula>
    </cfRule>
    <cfRule type="expression" dxfId="4119" priority="14">
      <formula>L89&lt;0</formula>
    </cfRule>
  </conditionalFormatting>
  <conditionalFormatting sqref="F25:F26 F30:F33">
    <cfRule type="expression" dxfId="4118" priority="11">
      <formula>F25&gt;0</formula>
    </cfRule>
    <cfRule type="expression" dxfId="4117" priority="12">
      <formula>F25&lt;0</formula>
    </cfRule>
  </conditionalFormatting>
  <conditionalFormatting sqref="H25:H33">
    <cfRule type="expression" dxfId="4116" priority="9">
      <formula>H25&gt;0</formula>
    </cfRule>
    <cfRule type="expression" dxfId="4115" priority="10">
      <formula>H25&lt;0</formula>
    </cfRule>
  </conditionalFormatting>
  <conditionalFormatting sqref="J54">
    <cfRule type="expression" dxfId="4114" priority="7">
      <formula>J54&gt;0</formula>
    </cfRule>
    <cfRule type="expression" dxfId="4113" priority="8">
      <formula>J54&lt;0</formula>
    </cfRule>
  </conditionalFormatting>
  <conditionalFormatting sqref="F55:F57">
    <cfRule type="expression" dxfId="4112" priority="5">
      <formula>F55&gt;0</formula>
    </cfRule>
    <cfRule type="expression" dxfId="4111" priority="6">
      <formula>F55&lt;0</formula>
    </cfRule>
  </conditionalFormatting>
  <conditionalFormatting sqref="H55:H57">
    <cfRule type="expression" dxfId="4110" priority="3">
      <formula>H55&gt;0</formula>
    </cfRule>
    <cfRule type="expression" dxfId="4109" priority="4">
      <formula>H55&lt;0</formula>
    </cfRule>
  </conditionalFormatting>
  <conditionalFormatting sqref="F27:F29">
    <cfRule type="expression" dxfId="4108" priority="1">
      <formula>F27&gt;0</formula>
    </cfRule>
    <cfRule type="expression" dxfId="410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2" t="s">
        <v>78</v>
      </c>
      <c r="P40" s="892"/>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06" priority="9">
      <formula>F36&gt;0</formula>
    </cfRule>
    <cfRule type="expression" dxfId="4105" priority="10">
      <formula>F36&lt;0</formula>
    </cfRule>
  </conditionalFormatting>
  <conditionalFormatting sqref="F25:F35">
    <cfRule type="expression" dxfId="4104" priority="7">
      <formula>F25&gt;0</formula>
    </cfRule>
    <cfRule type="expression" dxfId="4103" priority="8">
      <formula>F25&lt;0</formula>
    </cfRule>
  </conditionalFormatting>
  <conditionalFormatting sqref="H25:H35">
    <cfRule type="expression" dxfId="4102" priority="5">
      <formula>H25&gt;0</formula>
    </cfRule>
    <cfRule type="expression" dxfId="4101" priority="6">
      <formula>H25&lt;0</formula>
    </cfRule>
  </conditionalFormatting>
  <conditionalFormatting sqref="Q7">
    <cfRule type="expression" dxfId="4100" priority="3">
      <formula>Q7&gt;0</formula>
    </cfRule>
    <cfRule type="expression" dxfId="4099" priority="4">
      <formula>Q7&lt;0</formula>
    </cfRule>
  </conditionalFormatting>
  <conditionalFormatting sqref="Q8">
    <cfRule type="expression" dxfId="4098" priority="1">
      <formula>Q8&gt;0</formula>
    </cfRule>
    <cfRule type="expression" dxfId="409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2" t="s">
        <v>78</v>
      </c>
      <c r="P40" s="892"/>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96" priority="37">
      <formula>F25&gt;0</formula>
    </cfRule>
    <cfRule type="expression" dxfId="4095" priority="38">
      <formula>F25&lt;0</formula>
    </cfRule>
  </conditionalFormatting>
  <conditionalFormatting sqref="Q7">
    <cfRule type="expression" dxfId="4094" priority="35">
      <formula>Q7&gt;0</formula>
    </cfRule>
    <cfRule type="expression" dxfId="4093" priority="36">
      <formula>Q7&lt;0</formula>
    </cfRule>
  </conditionalFormatting>
  <conditionalFormatting sqref="Q8">
    <cfRule type="expression" dxfId="4092" priority="33">
      <formula>Q8&gt;0</formula>
    </cfRule>
    <cfRule type="expression" dxfId="4091" priority="34">
      <formula>Q8&lt;0</formula>
    </cfRule>
  </conditionalFormatting>
  <conditionalFormatting sqref="F44:F46">
    <cfRule type="expression" dxfId="4090" priority="31">
      <formula>F44&gt;0</formula>
    </cfRule>
    <cfRule type="expression" dxfId="4089" priority="32">
      <formula>F44&lt;0</formula>
    </cfRule>
  </conditionalFormatting>
  <conditionalFormatting sqref="H44:H46">
    <cfRule type="expression" dxfId="4088" priority="29">
      <formula>H44&gt;0</formula>
    </cfRule>
    <cfRule type="expression" dxfId="4087" priority="30">
      <formula>H44&lt;0</formula>
    </cfRule>
  </conditionalFormatting>
  <conditionalFormatting sqref="F89:F110">
    <cfRule type="expression" dxfId="4086" priority="27">
      <formula>F89&gt;0</formula>
    </cfRule>
    <cfRule type="expression" dxfId="4085" priority="28">
      <formula>F89&lt;0</formula>
    </cfRule>
  </conditionalFormatting>
  <conditionalFormatting sqref="H89:H110">
    <cfRule type="expression" dxfId="4084" priority="25">
      <formula>H89&gt;0</formula>
    </cfRule>
    <cfRule type="expression" dxfId="4083" priority="26">
      <formula>H89&lt;0</formula>
    </cfRule>
  </conditionalFormatting>
  <conditionalFormatting sqref="Q10">
    <cfRule type="expression" dxfId="4082" priority="23">
      <formula>Q10&gt;0</formula>
    </cfRule>
    <cfRule type="expression" dxfId="4081" priority="24">
      <formula>Q10&lt;0</formula>
    </cfRule>
  </conditionalFormatting>
  <conditionalFormatting sqref="J25:J38">
    <cfRule type="expression" dxfId="4080" priority="21">
      <formula>J25&gt;0</formula>
    </cfRule>
    <cfRule type="expression" dxfId="4079" priority="22">
      <formula>J25&lt;0</formula>
    </cfRule>
  </conditionalFormatting>
  <conditionalFormatting sqref="K25:K38">
    <cfRule type="expression" dxfId="4078" priority="19">
      <formula>K25&gt;0</formula>
    </cfRule>
    <cfRule type="expression" dxfId="4077" priority="20">
      <formula>K25&lt;0</formula>
    </cfRule>
  </conditionalFormatting>
  <conditionalFormatting sqref="L25:L38">
    <cfRule type="expression" dxfId="4076" priority="17">
      <formula>L25&gt;0</formula>
    </cfRule>
    <cfRule type="expression" dxfId="4075" priority="18">
      <formula>L25&lt;0</formula>
    </cfRule>
  </conditionalFormatting>
  <conditionalFormatting sqref="J40">
    <cfRule type="expression" dxfId="4074" priority="15">
      <formula>J40&gt;0</formula>
    </cfRule>
    <cfRule type="expression" dxfId="4073" priority="16">
      <formula>J40&lt;0</formula>
    </cfRule>
  </conditionalFormatting>
  <conditionalFormatting sqref="L39">
    <cfRule type="expression" dxfId="4072" priority="11">
      <formula>L39&gt;0</formula>
    </cfRule>
    <cfRule type="expression" dxfId="4071" priority="12">
      <formula>L39&lt;0</formula>
    </cfRule>
  </conditionalFormatting>
  <conditionalFormatting sqref="F39">
    <cfRule type="expression" dxfId="4070" priority="9">
      <formula>F39&gt;0</formula>
    </cfRule>
    <cfRule type="expression" dxfId="4069" priority="10">
      <formula>F39&lt;0</formula>
    </cfRule>
  </conditionalFormatting>
  <conditionalFormatting sqref="H39">
    <cfRule type="expression" dxfId="4068" priority="7">
      <formula>H39&gt;0</formula>
    </cfRule>
    <cfRule type="expression" dxfId="4067" priority="8">
      <formula>H39&lt;0</formula>
    </cfRule>
  </conditionalFormatting>
  <conditionalFormatting sqref="J41">
    <cfRule type="expression" dxfId="4066" priority="5">
      <formula>J41&gt;0</formula>
    </cfRule>
    <cfRule type="expression" dxfId="4065" priority="6">
      <formula>J41&lt;0</formula>
    </cfRule>
  </conditionalFormatting>
  <conditionalFormatting sqref="J43">
    <cfRule type="expression" dxfId="4064" priority="3">
      <formula>J43&gt;0</formula>
    </cfRule>
    <cfRule type="expression" dxfId="4063" priority="4">
      <formula>J43&lt;0</formula>
    </cfRule>
  </conditionalFormatting>
  <conditionalFormatting sqref="J44">
    <cfRule type="expression" dxfId="4062" priority="1">
      <formula>J44&gt;0</formula>
    </cfRule>
    <cfRule type="expression" dxfId="406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2" t="s">
        <v>78</v>
      </c>
      <c r="Q39" s="892"/>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60" priority="31">
      <formula>F29&gt;0</formula>
    </cfRule>
    <cfRule type="expression" dxfId="4059" priority="32">
      <formula>F29&lt;0</formula>
    </cfRule>
  </conditionalFormatting>
  <conditionalFormatting sqref="F29 F31:F35">
    <cfRule type="expression" dxfId="4058" priority="33">
      <formula>F29&gt;0</formula>
    </cfRule>
    <cfRule type="expression" dxfId="4057" priority="34">
      <formula>F29&lt;0</formula>
    </cfRule>
  </conditionalFormatting>
  <conditionalFormatting sqref="H29 H31:H35">
    <cfRule type="expression" dxfId="4056" priority="29">
      <formula>H29&gt;0</formula>
    </cfRule>
    <cfRule type="expression" dxfId="4055" priority="30">
      <formula>H29&lt;0</formula>
    </cfRule>
  </conditionalFormatting>
  <conditionalFormatting sqref="F21:F28">
    <cfRule type="expression" dxfId="4054" priority="27">
      <formula>F21&gt;0</formula>
    </cfRule>
    <cfRule type="expression" dxfId="4053" priority="28">
      <formula>F21&lt;0</formula>
    </cfRule>
  </conditionalFormatting>
  <conditionalFormatting sqref="H21:H28">
    <cfRule type="expression" dxfId="4052" priority="25">
      <formula>H21&gt;0</formula>
    </cfRule>
    <cfRule type="expression" dxfId="4051" priority="26">
      <formula>H21&lt;0</formula>
    </cfRule>
  </conditionalFormatting>
  <conditionalFormatting sqref="Q8">
    <cfRule type="expression" dxfId="4050" priority="21">
      <formula>Q8&gt;0</formula>
    </cfRule>
    <cfRule type="expression" dxfId="4049" priority="22">
      <formula>Q8&lt;0</formula>
    </cfRule>
  </conditionalFormatting>
  <conditionalFormatting sqref="Q7">
    <cfRule type="expression" dxfId="4048" priority="23">
      <formula>Q7&gt;0</formula>
    </cfRule>
    <cfRule type="expression" dxfId="4047" priority="24">
      <formula>Q7&lt;0</formula>
    </cfRule>
  </conditionalFormatting>
  <conditionalFormatting sqref="F30">
    <cfRule type="expression" dxfId="4046" priority="19">
      <formula>F30&gt;0</formula>
    </cfRule>
    <cfRule type="expression" dxfId="4045" priority="20">
      <formula>F30&lt;0</formula>
    </cfRule>
  </conditionalFormatting>
  <conditionalFormatting sqref="H30">
    <cfRule type="expression" dxfId="4044" priority="17">
      <formula>H30&gt;0</formula>
    </cfRule>
    <cfRule type="expression" dxfId="4043" priority="18">
      <formula>H30&lt;0</formula>
    </cfRule>
  </conditionalFormatting>
  <conditionalFormatting sqref="F68 F70:F74">
    <cfRule type="expression" dxfId="4042" priority="13">
      <formula>F68&gt;0</formula>
    </cfRule>
    <cfRule type="expression" dxfId="4041" priority="14">
      <formula>F68&lt;0</formula>
    </cfRule>
  </conditionalFormatting>
  <conditionalFormatting sqref="F68 F70:F74">
    <cfRule type="expression" dxfId="4040" priority="15">
      <formula>F68&gt;0</formula>
    </cfRule>
    <cfRule type="expression" dxfId="4039" priority="16">
      <formula>F68&lt;0</formula>
    </cfRule>
  </conditionalFormatting>
  <conditionalFormatting sqref="H68 H70:H74">
    <cfRule type="expression" dxfId="4038" priority="11">
      <formula>H68&gt;0</formula>
    </cfRule>
    <cfRule type="expression" dxfId="4037" priority="12">
      <formula>H68&lt;0</formula>
    </cfRule>
  </conditionalFormatting>
  <conditionalFormatting sqref="F60:F67">
    <cfRule type="expression" dxfId="4036" priority="9">
      <formula>F60&gt;0</formula>
    </cfRule>
    <cfRule type="expression" dxfId="4035" priority="10">
      <formula>F60&lt;0</formula>
    </cfRule>
  </conditionalFormatting>
  <conditionalFormatting sqref="H60:H67">
    <cfRule type="expression" dxfId="4034" priority="7">
      <formula>H60&gt;0</formula>
    </cfRule>
    <cfRule type="expression" dxfId="4033" priority="8">
      <formula>H60&lt;0</formula>
    </cfRule>
  </conditionalFormatting>
  <conditionalFormatting sqref="F69">
    <cfRule type="expression" dxfId="4032" priority="5">
      <formula>F69&gt;0</formula>
    </cfRule>
    <cfRule type="expression" dxfId="4031" priority="6">
      <formula>F69&lt;0</formula>
    </cfRule>
  </conditionalFormatting>
  <conditionalFormatting sqref="H69">
    <cfRule type="expression" dxfId="4030" priority="3">
      <formula>H69&gt;0</formula>
    </cfRule>
    <cfRule type="expression" dxfId="4029" priority="4">
      <formula>H69&lt;0</formula>
    </cfRule>
  </conditionalFormatting>
  <conditionalFormatting sqref="Q10">
    <cfRule type="expression" dxfId="4028" priority="1">
      <formula>Q10&gt;0</formula>
    </cfRule>
    <cfRule type="expression" dxfId="402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2" t="s">
        <v>78</v>
      </c>
      <c r="P15" s="892"/>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26" priority="75">
      <formula>F32&gt;0</formula>
    </cfRule>
    <cfRule type="expression" dxfId="4025" priority="76">
      <formula>F32&lt;0</formula>
    </cfRule>
  </conditionalFormatting>
  <conditionalFormatting sqref="Q7">
    <cfRule type="expression" dxfId="4024" priority="73">
      <formula>Q7&gt;0</formula>
    </cfRule>
    <cfRule type="expression" dxfId="4023" priority="74">
      <formula>Q7&lt;0</formula>
    </cfRule>
  </conditionalFormatting>
  <conditionalFormatting sqref="Q8">
    <cfRule type="expression" dxfId="4022" priority="71">
      <formula>Q8&gt;0</formula>
    </cfRule>
    <cfRule type="expression" dxfId="402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20" priority="63">
      <formula>M58&gt;0</formula>
    </cfRule>
    <cfRule type="expression" dxfId="4019" priority="64">
      <formula>M58&lt;0</formula>
    </cfRule>
  </conditionalFormatting>
  <conditionalFormatting sqref="Q10">
    <cfRule type="expression" dxfId="4018" priority="61">
      <formula>Q10&gt;0</formula>
    </cfRule>
    <cfRule type="expression" dxfId="4017" priority="62">
      <formula>Q10&lt;0</formula>
    </cfRule>
  </conditionalFormatting>
  <conditionalFormatting sqref="F29:F31">
    <cfRule type="expression" dxfId="4016" priority="59">
      <formula>F29&gt;0</formula>
    </cfRule>
    <cfRule type="expression" dxfId="4015" priority="60">
      <formula>F29&lt;0</formula>
    </cfRule>
  </conditionalFormatting>
  <conditionalFormatting sqref="H29:H31">
    <cfRule type="expression" dxfId="4014" priority="57">
      <formula>H29&gt;0</formula>
    </cfRule>
    <cfRule type="expression" dxfId="4013" priority="58">
      <formula>H29&lt;0</formula>
    </cfRule>
  </conditionalFormatting>
  <conditionalFormatting sqref="F83:F94">
    <cfRule type="expression" dxfId="4012" priority="55">
      <formula>F83&gt;0</formula>
    </cfRule>
    <cfRule type="expression" dxfId="4011" priority="56">
      <formula>F83&lt;0</formula>
    </cfRule>
  </conditionalFormatting>
  <conditionalFormatting sqref="H83:H94">
    <cfRule type="expression" dxfId="4010" priority="53">
      <formula>H83&gt;0</formula>
    </cfRule>
    <cfRule type="expression" dxfId="4009" priority="54">
      <formula>H83&lt;0</formula>
    </cfRule>
  </conditionalFormatting>
  <conditionalFormatting sqref="J41">
    <cfRule type="expression" dxfId="4008" priority="51">
      <formula>J41&gt;0</formula>
    </cfRule>
    <cfRule type="expression" dxfId="4007" priority="52">
      <formula>J41&lt;0</formula>
    </cfRule>
  </conditionalFormatting>
  <conditionalFormatting sqref="J39:J47">
    <cfRule type="expression" dxfId="4006" priority="49">
      <formula>J39&gt;0</formula>
    </cfRule>
    <cfRule type="expression" dxfId="4005" priority="50">
      <formula>J39&lt;0</formula>
    </cfRule>
  </conditionalFormatting>
  <conditionalFormatting sqref="F48:F51 H48:H51">
    <cfRule type="expression" dxfId="4004" priority="47">
      <formula>F48&gt;0</formula>
    </cfRule>
    <cfRule type="expression" dxfId="4003" priority="48">
      <formula>F48&lt;0</formula>
    </cfRule>
  </conditionalFormatting>
  <conditionalFormatting sqref="J48:J57">
    <cfRule type="expression" dxfId="4002" priority="45">
      <formula>J48&gt;0</formula>
    </cfRule>
    <cfRule type="expression" dxfId="4001" priority="46">
      <formula>J48&lt;0</formula>
    </cfRule>
  </conditionalFormatting>
  <conditionalFormatting sqref="K45:K52">
    <cfRule type="expression" dxfId="4000" priority="43">
      <formula>K45&gt;0</formula>
    </cfRule>
    <cfRule type="expression" dxfId="3999" priority="44">
      <formula>K45&lt;0</formula>
    </cfRule>
  </conditionalFormatting>
  <conditionalFormatting sqref="K45:K52">
    <cfRule type="expression" dxfId="3998" priority="41">
      <formula>K45&gt;0</formula>
    </cfRule>
    <cfRule type="expression" dxfId="3997" priority="42">
      <formula>K45&lt;0</formula>
    </cfRule>
  </conditionalFormatting>
  <conditionalFormatting sqref="F102:F118 H102:H118 H120:H128 F120:F128">
    <cfRule type="expression" dxfId="3996" priority="37">
      <formula>F102&gt;0</formula>
    </cfRule>
    <cfRule type="expression" dxfId="3995" priority="38">
      <formula>F102&lt;0</formula>
    </cfRule>
  </conditionalFormatting>
  <conditionalFormatting sqref="F96:F101">
    <cfRule type="expression" dxfId="3994" priority="35">
      <formula>F96&gt;0</formula>
    </cfRule>
    <cfRule type="expression" dxfId="3993" priority="36">
      <formula>F96&lt;0</formula>
    </cfRule>
  </conditionalFormatting>
  <conditionalFormatting sqref="H96:H101">
    <cfRule type="expression" dxfId="3992" priority="33">
      <formula>H96&gt;0</formula>
    </cfRule>
    <cfRule type="expression" dxfId="3991" priority="34">
      <formula>H96&lt;0</formula>
    </cfRule>
  </conditionalFormatting>
  <conditionalFormatting sqref="J112">
    <cfRule type="expression" dxfId="3990" priority="31">
      <formula>J112&gt;0</formula>
    </cfRule>
    <cfRule type="expression" dxfId="3989" priority="32">
      <formula>J112&lt;0</formula>
    </cfRule>
  </conditionalFormatting>
  <conditionalFormatting sqref="J110:J118 J120">
    <cfRule type="expression" dxfId="3988" priority="29">
      <formula>J110&gt;0</formula>
    </cfRule>
    <cfRule type="expression" dxfId="3987" priority="30">
      <formula>J110&lt;0</formula>
    </cfRule>
  </conditionalFormatting>
  <conditionalFormatting sqref="F119 H119">
    <cfRule type="expression" dxfId="3986" priority="27">
      <formula>F119&gt;0</formula>
    </cfRule>
    <cfRule type="expression" dxfId="3985" priority="28">
      <formula>F119&lt;0</formula>
    </cfRule>
  </conditionalFormatting>
  <conditionalFormatting sqref="J119">
    <cfRule type="expression" dxfId="3984" priority="25">
      <formula>J119&gt;0</formula>
    </cfRule>
    <cfRule type="expression" dxfId="3983" priority="26">
      <formula>J119&lt;0</formula>
    </cfRule>
  </conditionalFormatting>
  <conditionalFormatting sqref="K112:K123">
    <cfRule type="expression" dxfId="3982" priority="23">
      <formula>K112&gt;0</formula>
    </cfRule>
    <cfRule type="expression" dxfId="3981" priority="24">
      <formula>K112&lt;0</formula>
    </cfRule>
  </conditionalFormatting>
  <conditionalFormatting sqref="K110:K123">
    <cfRule type="expression" dxfId="3980" priority="21">
      <formula>K110&gt;0</formula>
    </cfRule>
    <cfRule type="expression" dxfId="3979" priority="22">
      <formula>K110&lt;0</formula>
    </cfRule>
  </conditionalFormatting>
  <conditionalFormatting sqref="J121">
    <cfRule type="expression" dxfId="3978" priority="19">
      <formula>J121&gt;0</formula>
    </cfRule>
    <cfRule type="expression" dxfId="3977" priority="20">
      <formula>J121&lt;0</formula>
    </cfRule>
  </conditionalFormatting>
  <conditionalFormatting sqref="F25:F28">
    <cfRule type="expression" dxfId="3976" priority="17">
      <formula>F25&gt;0</formula>
    </cfRule>
    <cfRule type="expression" dxfId="3975" priority="18">
      <formula>F25&lt;0</formula>
    </cfRule>
  </conditionalFormatting>
  <conditionalFormatting sqref="H25:H28">
    <cfRule type="expression" dxfId="3974" priority="15">
      <formula>H25&gt;0</formula>
    </cfRule>
    <cfRule type="expression" dxfId="3973" priority="16">
      <formula>H25&lt;0</formula>
    </cfRule>
  </conditionalFormatting>
  <conditionalFormatting sqref="J27:J29">
    <cfRule type="expression" dxfId="3972" priority="13">
      <formula>J27&gt;0</formula>
    </cfRule>
    <cfRule type="expression" dxfId="3971" priority="14">
      <formula>J27&lt;0</formula>
    </cfRule>
  </conditionalFormatting>
  <conditionalFormatting sqref="J30:J31">
    <cfRule type="expression" dxfId="3970" priority="11">
      <formula>J30&gt;0</formula>
    </cfRule>
    <cfRule type="expression" dxfId="3969" priority="12">
      <formula>J30&lt;0</formula>
    </cfRule>
  </conditionalFormatting>
  <conditionalFormatting sqref="J33">
    <cfRule type="expression" dxfId="3968" priority="9">
      <formula>J33&gt;0</formula>
    </cfRule>
    <cfRule type="expression" dxfId="3967" priority="10">
      <formula>J33&lt;0</formula>
    </cfRule>
  </conditionalFormatting>
  <conditionalFormatting sqref="J34">
    <cfRule type="expression" dxfId="3966" priority="7">
      <formula>J34&gt;0</formula>
    </cfRule>
    <cfRule type="expression" dxfId="3965" priority="8">
      <formula>J34&lt;0</formula>
    </cfRule>
  </conditionalFormatting>
  <conditionalFormatting sqref="J35:J43">
    <cfRule type="expression" dxfId="3964" priority="5">
      <formula>J35&gt;0</formula>
    </cfRule>
    <cfRule type="expression" dxfId="396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62" priority="1">
      <formula>Q9&gt;0</formula>
    </cfRule>
    <cfRule type="expression" dxfId="396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2" t="s">
        <v>78</v>
      </c>
      <c r="P40" s="892"/>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60" priority="27">
      <formula>F27&gt;0</formula>
    </cfRule>
    <cfRule type="expression" dxfId="3959" priority="28">
      <formula>F27&lt;0</formula>
    </cfRule>
  </conditionalFormatting>
  <conditionalFormatting sqref="Q8">
    <cfRule type="expression" dxfId="3958" priority="15">
      <formula>Q8&gt;0</formula>
    </cfRule>
    <cfRule type="expression" dxfId="3957" priority="16">
      <formula>Q8&lt;0</formula>
    </cfRule>
  </conditionalFormatting>
  <conditionalFormatting sqref="Q7">
    <cfRule type="expression" dxfId="3956" priority="17">
      <formula>Q7&gt;0</formula>
    </cfRule>
    <cfRule type="expression" dxfId="3955" priority="18">
      <formula>Q7&lt;0</formula>
    </cfRule>
  </conditionalFormatting>
  <conditionalFormatting sqref="F37:F38">
    <cfRule type="expression" dxfId="3954" priority="13">
      <formula>F37&gt;0</formula>
    </cfRule>
    <cfRule type="expression" dxfId="3953" priority="14">
      <formula>F37&lt;0</formula>
    </cfRule>
  </conditionalFormatting>
  <conditionalFormatting sqref="H37:H38">
    <cfRule type="expression" dxfId="3952" priority="11">
      <formula>H37&gt;0</formula>
    </cfRule>
    <cfRule type="expression" dxfId="3951" priority="12">
      <formula>H37&lt;0</formula>
    </cfRule>
  </conditionalFormatting>
  <conditionalFormatting sqref="F23:F26 H23:H26">
    <cfRule type="expression" dxfId="3950" priority="9">
      <formula>F23&gt;0</formula>
    </cfRule>
    <cfRule type="expression" dxfId="3949" priority="10">
      <formula>F23&lt;0</formula>
    </cfRule>
  </conditionalFormatting>
  <conditionalFormatting sqref="Q10">
    <cfRule type="expression" dxfId="3948" priority="3">
      <formula>Q10&gt;0</formula>
    </cfRule>
    <cfRule type="expression" dxfId="3947" priority="4">
      <formula>Q10&lt;0</formula>
    </cfRule>
  </conditionalFormatting>
  <conditionalFormatting sqref="F22 H22">
    <cfRule type="expression" dxfId="3946" priority="1">
      <formula>F22&gt;0</formula>
    </cfRule>
    <cfRule type="expression" dxfId="3945" priority="2">
      <formula>F22&lt;0</formula>
    </cfRule>
  </conditionalFormatting>
  <conditionalFormatting sqref="M41">
    <cfRule type="expression" dxfId="3944" priority="5">
      <formula>M41&gt;0</formula>
    </cfRule>
    <cfRule type="expression" dxfId="394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2" t="s">
        <v>78</v>
      </c>
      <c r="P40" s="892"/>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42" priority="29">
      <formula>F25&gt;0</formula>
    </cfRule>
    <cfRule type="expression" dxfId="3941" priority="30">
      <formula>F25&lt;0</formula>
    </cfRule>
  </conditionalFormatting>
  <conditionalFormatting sqref="Q7">
    <cfRule type="expression" dxfId="3940" priority="27">
      <formula>Q7&gt;0</formula>
    </cfRule>
    <cfRule type="expression" dxfId="3939" priority="28">
      <formula>Q7&lt;0</formula>
    </cfRule>
  </conditionalFormatting>
  <conditionalFormatting sqref="Q8">
    <cfRule type="expression" dxfId="3938" priority="25">
      <formula>Q8&gt;0</formula>
    </cfRule>
    <cfRule type="expression" dxfId="3937" priority="26">
      <formula>Q8&lt;0</formula>
    </cfRule>
  </conditionalFormatting>
  <conditionalFormatting sqref="Q10">
    <cfRule type="expression" dxfId="3936" priority="13">
      <formula>Q10&gt;0</formula>
    </cfRule>
    <cfRule type="expression" dxfId="3935" priority="14">
      <formula>Q10&lt;0</formula>
    </cfRule>
  </conditionalFormatting>
  <conditionalFormatting sqref="M46">
    <cfRule type="expression" dxfId="3934" priority="11">
      <formula>M46&gt;0</formula>
    </cfRule>
    <cfRule type="expression" dxfId="3933" priority="12">
      <formula>M46&lt;0</formula>
    </cfRule>
  </conditionalFormatting>
  <conditionalFormatting sqref="F80:F88 H80:H88">
    <cfRule type="expression" dxfId="3932" priority="9">
      <formula>F80&gt;0</formula>
    </cfRule>
    <cfRule type="expression" dxfId="3931" priority="10">
      <formula>F80&lt;0</formula>
    </cfRule>
  </conditionalFormatting>
  <conditionalFormatting sqref="F75:F79">
    <cfRule type="expression" dxfId="3930" priority="7">
      <formula>F75&gt;0</formula>
    </cfRule>
    <cfRule type="expression" dxfId="3929" priority="8">
      <formula>F75&lt;0</formula>
    </cfRule>
  </conditionalFormatting>
  <conditionalFormatting sqref="H75:H79">
    <cfRule type="expression" dxfId="3928" priority="5">
      <formula>H75&gt;0</formula>
    </cfRule>
    <cfRule type="expression" dxfId="3927" priority="6">
      <formula>H75&lt;0</formula>
    </cfRule>
  </conditionalFormatting>
  <conditionalFormatting sqref="F71:F74">
    <cfRule type="expression" dxfId="3926" priority="3">
      <formula>F71&gt;0</formula>
    </cfRule>
    <cfRule type="expression" dxfId="3925" priority="4">
      <formula>F71&lt;0</formula>
    </cfRule>
  </conditionalFormatting>
  <conditionalFormatting sqref="H71:H74">
    <cfRule type="expression" dxfId="3924" priority="1">
      <formula>H71&gt;0</formula>
    </cfRule>
    <cfRule type="expression" dxfId="392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22" priority="21">
      <formula>F47&gt;0</formula>
    </cfRule>
    <cfRule type="expression" dxfId="3921" priority="22">
      <formula>F47&lt;0</formula>
    </cfRule>
  </conditionalFormatting>
  <conditionalFormatting sqref="Q7">
    <cfRule type="expression" dxfId="3920" priority="19">
      <formula>Q7&gt;0</formula>
    </cfRule>
    <cfRule type="expression" dxfId="3919" priority="20">
      <formula>Q7&lt;0</formula>
    </cfRule>
  </conditionalFormatting>
  <conditionalFormatting sqref="Q8">
    <cfRule type="expression" dxfId="3918" priority="17">
      <formula>Q8&gt;0</formula>
    </cfRule>
    <cfRule type="expression" dxfId="3917" priority="18">
      <formula>Q8&lt;0</formula>
    </cfRule>
  </conditionalFormatting>
  <conditionalFormatting sqref="F25:F46">
    <cfRule type="expression" dxfId="3916" priority="15">
      <formula>F25&gt;0</formula>
    </cfRule>
    <cfRule type="expression" dxfId="3915" priority="16">
      <formula>F25&lt;0</formula>
    </cfRule>
  </conditionalFormatting>
  <conditionalFormatting sqref="H25:H46">
    <cfRule type="expression" dxfId="3914" priority="13">
      <formula>H25&gt;0</formula>
    </cfRule>
    <cfRule type="expression" dxfId="3913" priority="14">
      <formula>H25&lt;0</formula>
    </cfRule>
  </conditionalFormatting>
  <conditionalFormatting sqref="F89:F110">
    <cfRule type="expression" dxfId="3912" priority="11">
      <formula>F89&gt;0</formula>
    </cfRule>
    <cfRule type="expression" dxfId="3911" priority="12">
      <formula>F89&lt;0</formula>
    </cfRule>
  </conditionalFormatting>
  <conditionalFormatting sqref="H89:H110">
    <cfRule type="expression" dxfId="3910" priority="9">
      <formula>H89&gt;0</formula>
    </cfRule>
    <cfRule type="expression" dxfId="3909" priority="10">
      <formula>H89&lt;0</formula>
    </cfRule>
  </conditionalFormatting>
  <conditionalFormatting sqref="Q10">
    <cfRule type="expression" dxfId="3908" priority="7">
      <formula>Q10&gt;0</formula>
    </cfRule>
    <cfRule type="expression" dxfId="3907" priority="8">
      <formula>Q10&lt;0</formula>
    </cfRule>
  </conditionalFormatting>
  <conditionalFormatting sqref="J25:J38">
    <cfRule type="expression" dxfId="3906" priority="5">
      <formula>J25&gt;0</formula>
    </cfRule>
    <cfRule type="expression" dxfId="3905" priority="6">
      <formula>J25&lt;0</formula>
    </cfRule>
  </conditionalFormatting>
  <conditionalFormatting sqref="K25:K38">
    <cfRule type="expression" dxfId="3904" priority="3">
      <formula>K25&gt;0</formula>
    </cfRule>
    <cfRule type="expression" dxfId="3903" priority="4">
      <formula>K25&lt;0</formula>
    </cfRule>
  </conditionalFormatting>
  <conditionalFormatting sqref="L25:L38">
    <cfRule type="expression" dxfId="3902" priority="1">
      <formula>L25&gt;0</formula>
    </cfRule>
    <cfRule type="expression" dxfId="390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00" priority="23">
      <formula>F34&gt;0</formula>
    </cfRule>
    <cfRule type="expression" dxfId="3899" priority="24">
      <formula>F34&lt;0</formula>
    </cfRule>
  </conditionalFormatting>
  <conditionalFormatting sqref="Q7">
    <cfRule type="expression" dxfId="3898" priority="21">
      <formula>Q7&gt;0</formula>
    </cfRule>
    <cfRule type="expression" dxfId="3897" priority="22">
      <formula>Q7&lt;0</formula>
    </cfRule>
  </conditionalFormatting>
  <conditionalFormatting sqref="Q8">
    <cfRule type="expression" dxfId="3896" priority="19">
      <formula>Q8&gt;0</formula>
    </cfRule>
    <cfRule type="expression" dxfId="3895" priority="20">
      <formula>Q8&lt;0</formula>
    </cfRule>
  </conditionalFormatting>
  <conditionalFormatting sqref="F25:F33">
    <cfRule type="expression" dxfId="3894" priority="17">
      <formula>F25&gt;0</formula>
    </cfRule>
    <cfRule type="expression" dxfId="3893" priority="18">
      <formula>F25&lt;0</formula>
    </cfRule>
  </conditionalFormatting>
  <conditionalFormatting sqref="H25:H33">
    <cfRule type="expression" dxfId="3892" priority="15">
      <formula>H25&gt;0</formula>
    </cfRule>
    <cfRule type="expression" dxfId="3891" priority="16">
      <formula>H25&lt;0</formula>
    </cfRule>
  </conditionalFormatting>
  <conditionalFormatting sqref="M46">
    <cfRule type="expression" dxfId="3890" priority="13">
      <formula>M46&gt;0</formula>
    </cfRule>
    <cfRule type="expression" dxfId="3889" priority="14">
      <formula>M46&lt;0</formula>
    </cfRule>
  </conditionalFormatting>
  <conditionalFormatting sqref="F79:F87 H79:H87">
    <cfRule type="expression" dxfId="3888" priority="11">
      <formula>F79&gt;0</formula>
    </cfRule>
    <cfRule type="expression" dxfId="3887" priority="12">
      <formula>F79&lt;0</formula>
    </cfRule>
  </conditionalFormatting>
  <conditionalFormatting sqref="F70:F78">
    <cfRule type="expression" dxfId="3886" priority="9">
      <formula>F70&gt;0</formula>
    </cfRule>
    <cfRule type="expression" dxfId="3885" priority="10">
      <formula>F70&lt;0</formula>
    </cfRule>
  </conditionalFormatting>
  <conditionalFormatting sqref="H70:H78">
    <cfRule type="expression" dxfId="3884" priority="7">
      <formula>H70&gt;0</formula>
    </cfRule>
    <cfRule type="expression" dxfId="3883" priority="8">
      <formula>H70&lt;0</formula>
    </cfRule>
  </conditionalFormatting>
  <conditionalFormatting sqref="J27:K27 J30:K30 J33:K33 J36:K36 J39:K39 J42:K42">
    <cfRule type="expression" dxfId="3882" priority="5">
      <formula>J27&gt;0</formula>
    </cfRule>
    <cfRule type="expression" dxfId="3881" priority="6">
      <formula>J27&lt;0</formula>
    </cfRule>
  </conditionalFormatting>
  <conditionalFormatting sqref="J28:K29 J31:K32 J34:K35 J37:K38 J40:K41">
    <cfRule type="expression" dxfId="3880" priority="3">
      <formula>J28&gt;0</formula>
    </cfRule>
    <cfRule type="expression" dxfId="3879" priority="4">
      <formula>J28&lt;0</formula>
    </cfRule>
  </conditionalFormatting>
  <conditionalFormatting sqref="L27:L42">
    <cfRule type="expression" dxfId="3878" priority="1">
      <formula>L27&gt;0</formula>
    </cfRule>
    <cfRule type="expression" dxfId="387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2" t="s">
        <v>78</v>
      </c>
      <c r="P40" s="892"/>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76" priority="9">
      <formula>F57&gt;0</formula>
    </cfRule>
    <cfRule type="expression" dxfId="3875" priority="10">
      <formula>F57&lt;0</formula>
    </cfRule>
  </conditionalFormatting>
  <conditionalFormatting sqref="Q7">
    <cfRule type="expression" dxfId="3874" priority="7">
      <formula>Q7&gt;0</formula>
    </cfRule>
    <cfRule type="expression" dxfId="3873" priority="8">
      <formula>Q7&lt;0</formula>
    </cfRule>
  </conditionalFormatting>
  <conditionalFormatting sqref="Q8">
    <cfRule type="expression" dxfId="3872" priority="5">
      <formula>Q8&gt;0</formula>
    </cfRule>
    <cfRule type="expression" dxfId="3871" priority="6">
      <formula>Q8&lt;0</formula>
    </cfRule>
  </conditionalFormatting>
  <conditionalFormatting sqref="F25:F56">
    <cfRule type="expression" dxfId="3870" priority="3">
      <formula>F25&gt;0</formula>
    </cfRule>
    <cfRule type="expression" dxfId="3869" priority="4">
      <formula>F25&lt;0</formula>
    </cfRule>
  </conditionalFormatting>
  <conditionalFormatting sqref="H25:H56">
    <cfRule type="expression" dxfId="3868" priority="1">
      <formula>H25&gt;0</formula>
    </cfRule>
    <cfRule type="expression" dxfId="386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127.28</v>
      </c>
      <c r="R4" s="420">
        <v>-2.3199999999999998E-2</v>
      </c>
      <c r="T4" s="688">
        <v>43193</v>
      </c>
      <c r="U4" s="30" t="s">
        <v>944</v>
      </c>
    </row>
    <row r="5" spans="1:21" x14ac:dyDescent="0.25">
      <c r="B5" s="70"/>
      <c r="C5" s="4"/>
      <c r="D5" s="3"/>
      <c r="E5" s="3"/>
      <c r="F5" s="3"/>
      <c r="G5" s="70"/>
      <c r="H5" s="159"/>
      <c r="I5" s="3"/>
      <c r="J5" s="3"/>
      <c r="K5" s="3"/>
      <c r="L5" s="70"/>
      <c r="M5" s="3"/>
      <c r="O5" s="11" t="s">
        <v>67</v>
      </c>
      <c r="Q5" s="3">
        <f>Q4*Q2</f>
        <v>3818.4</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2689.5499999999829</v>
      </c>
      <c r="R7">
        <v>30</v>
      </c>
      <c r="T7" s="1">
        <v>43221</v>
      </c>
      <c r="U7" s="736" t="s">
        <v>1013</v>
      </c>
    </row>
    <row r="8" spans="1:21" x14ac:dyDescent="0.25">
      <c r="B8" s="70"/>
      <c r="C8" s="4"/>
      <c r="D8" s="3"/>
      <c r="E8" s="3"/>
      <c r="F8" s="3"/>
      <c r="G8" s="70"/>
      <c r="H8" s="159"/>
      <c r="I8" s="3"/>
      <c r="J8" s="3"/>
      <c r="K8" s="3"/>
      <c r="L8" s="4"/>
      <c r="M8" s="4"/>
      <c r="O8" s="11" t="s">
        <v>179</v>
      </c>
      <c r="P8" s="33"/>
      <c r="Q8" s="2">
        <f>K29+M29-F29+Q2*Q4</f>
        <v>287.85000000000036</v>
      </c>
      <c r="U8" t="s">
        <v>1014</v>
      </c>
    </row>
    <row r="9" spans="1:21" x14ac:dyDescent="0.25">
      <c r="B9" s="70"/>
      <c r="C9" s="4"/>
      <c r="D9" s="3"/>
      <c r="E9" s="3"/>
      <c r="F9" s="3"/>
      <c r="G9" s="70"/>
      <c r="H9" s="159"/>
      <c r="I9" s="3"/>
      <c r="J9" s="3"/>
      <c r="K9" s="3"/>
      <c r="L9" s="4"/>
      <c r="M9" s="4"/>
      <c r="O9" s="11" t="s">
        <v>204</v>
      </c>
      <c r="Q9" s="132">
        <f>IF(Q2=0, 0, Q8/Q6)</f>
        <v>8.1531206186005123E-2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4.0854808296668767E-3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14.765661252900234</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140.00800000000001</v>
      </c>
    </row>
    <row r="20" spans="1:21" x14ac:dyDescent="0.25">
      <c r="B20" s="70"/>
      <c r="C20" s="4"/>
      <c r="D20" s="3"/>
      <c r="E20" s="3"/>
      <c r="F20" s="3"/>
      <c r="G20" s="70"/>
      <c r="H20" s="159"/>
      <c r="I20" s="3"/>
      <c r="J20" s="3"/>
      <c r="K20" s="3"/>
      <c r="L20" s="4"/>
      <c r="M20" s="4"/>
      <c r="O20" s="79">
        <v>1.0900000000000001</v>
      </c>
      <c r="P20" s="79">
        <f t="shared" ref="P20:P39" si="2">O20*$Q$4</f>
        <v>138.73520000000002</v>
      </c>
      <c r="T20" s="1">
        <v>43279</v>
      </c>
      <c r="U20" t="s">
        <v>1116</v>
      </c>
    </row>
    <row r="21" spans="1:21" x14ac:dyDescent="0.25">
      <c r="B21" s="70"/>
      <c r="C21" s="4"/>
      <c r="D21" s="3"/>
      <c r="E21" s="3"/>
      <c r="F21" s="3"/>
      <c r="G21" s="4"/>
      <c r="H21" s="4"/>
      <c r="I21" s="3"/>
      <c r="J21" s="3"/>
      <c r="K21" s="3"/>
      <c r="L21" s="4"/>
      <c r="M21" s="4"/>
      <c r="O21" s="79">
        <v>1.08</v>
      </c>
      <c r="P21" s="79">
        <f t="shared" si="2"/>
        <v>137.4624</v>
      </c>
    </row>
    <row r="22" spans="1:21" x14ac:dyDescent="0.25">
      <c r="B22" s="70"/>
      <c r="C22" s="4"/>
      <c r="D22" s="3"/>
      <c r="E22" s="3"/>
      <c r="F22" s="3"/>
      <c r="G22" s="4"/>
      <c r="H22" s="4"/>
      <c r="I22" s="3"/>
      <c r="J22" s="3"/>
      <c r="K22" s="3"/>
      <c r="L22" s="4"/>
      <c r="M22" s="4"/>
      <c r="O22" s="79">
        <v>1.07</v>
      </c>
      <c r="P22" s="79">
        <f t="shared" si="2"/>
        <v>136.18960000000001</v>
      </c>
    </row>
    <row r="23" spans="1:21" x14ac:dyDescent="0.25">
      <c r="B23" s="70"/>
      <c r="C23" s="4"/>
      <c r="D23" s="3"/>
      <c r="E23" s="3"/>
      <c r="F23" s="3"/>
      <c r="G23" s="4"/>
      <c r="H23" s="4"/>
      <c r="I23" s="3"/>
      <c r="J23" s="3"/>
      <c r="K23" s="3"/>
      <c r="L23" s="4"/>
      <c r="M23" s="4"/>
      <c r="O23" s="79">
        <v>1.06</v>
      </c>
      <c r="P23" s="79">
        <f t="shared" si="2"/>
        <v>134.91679999999999</v>
      </c>
    </row>
    <row r="24" spans="1:21" x14ac:dyDescent="0.25">
      <c r="B24" s="70"/>
      <c r="C24" s="4"/>
      <c r="D24" s="3"/>
      <c r="E24" s="3"/>
      <c r="F24" s="3"/>
      <c r="G24" s="4"/>
      <c r="H24" s="4"/>
      <c r="I24" s="3"/>
      <c r="J24" s="3"/>
      <c r="K24" s="3"/>
      <c r="L24" s="4"/>
      <c r="M24" s="4"/>
      <c r="O24" s="79">
        <v>1.05</v>
      </c>
      <c r="P24" s="79">
        <f t="shared" si="2"/>
        <v>133.64400000000001</v>
      </c>
    </row>
    <row r="25" spans="1:21" x14ac:dyDescent="0.25">
      <c r="O25" s="79">
        <v>1.04</v>
      </c>
      <c r="P25" s="79">
        <f t="shared" si="2"/>
        <v>132.37120000000002</v>
      </c>
      <c r="T25" s="154">
        <v>43305</v>
      </c>
      <c r="U25" t="s">
        <v>1147</v>
      </c>
    </row>
    <row r="26" spans="1:21" x14ac:dyDescent="0.25">
      <c r="O26" s="79">
        <v>1.03</v>
      </c>
      <c r="P26" s="79">
        <f t="shared" si="2"/>
        <v>131.0984</v>
      </c>
      <c r="T26" s="65"/>
    </row>
    <row r="27" spans="1:21" x14ac:dyDescent="0.25">
      <c r="O27" s="79">
        <v>1.02</v>
      </c>
      <c r="P27" s="79">
        <f t="shared" si="2"/>
        <v>129.82560000000001</v>
      </c>
      <c r="T27" s="154">
        <v>43313</v>
      </c>
      <c r="U27" t="s">
        <v>1146</v>
      </c>
    </row>
    <row r="28" spans="1:21" x14ac:dyDescent="0.25">
      <c r="O28" s="79">
        <v>1.01</v>
      </c>
      <c r="P28" s="79">
        <f t="shared" si="2"/>
        <v>128.55279999999999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127.28</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126.0072</v>
      </c>
    </row>
    <row r="31" spans="1:21" x14ac:dyDescent="0.25">
      <c r="O31" s="79">
        <v>0.98</v>
      </c>
      <c r="P31" s="79">
        <f t="shared" si="2"/>
        <v>124.73439999999999</v>
      </c>
      <c r="T31" s="1">
        <v>43474</v>
      </c>
      <c r="U31" t="s">
        <v>1348</v>
      </c>
    </row>
    <row r="32" spans="1:21" x14ac:dyDescent="0.25">
      <c r="O32" s="79">
        <v>0.97</v>
      </c>
      <c r="P32" s="79">
        <f t="shared" si="2"/>
        <v>123.4616</v>
      </c>
    </row>
    <row r="33" spans="1:17" x14ac:dyDescent="0.25">
      <c r="O33" s="79">
        <v>0.96</v>
      </c>
      <c r="P33" s="79">
        <f t="shared" si="2"/>
        <v>122.1888</v>
      </c>
    </row>
    <row r="34" spans="1:17" x14ac:dyDescent="0.25">
      <c r="O34" s="79">
        <v>0.95</v>
      </c>
      <c r="P34" s="79">
        <f t="shared" si="2"/>
        <v>120.916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119.64319999999999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118.3704</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117.0976</v>
      </c>
    </row>
    <row r="38" spans="1:17" x14ac:dyDescent="0.25">
      <c r="A38" s="4"/>
      <c r="B38" s="162"/>
      <c r="C38" s="10"/>
      <c r="D38" s="39"/>
      <c r="E38" s="39"/>
      <c r="F38" s="39"/>
      <c r="G38" s="39"/>
      <c r="H38" s="177"/>
      <c r="I38" s="39"/>
      <c r="J38" s="39"/>
      <c r="K38" s="39"/>
      <c r="L38" s="39"/>
      <c r="O38" s="79">
        <v>0.91</v>
      </c>
      <c r="P38" s="79">
        <f t="shared" si="2"/>
        <v>115.82480000000001</v>
      </c>
    </row>
    <row r="39" spans="1:17" x14ac:dyDescent="0.25">
      <c r="A39" s="4"/>
      <c r="B39" s="162"/>
      <c r="C39" s="10"/>
      <c r="D39" s="39"/>
      <c r="E39" s="39"/>
      <c r="F39" s="39"/>
      <c r="G39" s="39"/>
      <c r="H39" s="177"/>
      <c r="I39" s="39"/>
      <c r="J39" s="39"/>
      <c r="K39" s="39"/>
      <c r="L39" s="39"/>
      <c r="O39" s="79">
        <v>0.9</v>
      </c>
      <c r="P39" s="79">
        <f t="shared" si="2"/>
        <v>114.55200000000001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66" priority="175">
      <formula>F7&gt;0</formula>
    </cfRule>
    <cfRule type="expression" dxfId="3865" priority="176">
      <formula>F7&lt;0</formula>
    </cfRule>
  </conditionalFormatting>
  <conditionalFormatting sqref="Q8">
    <cfRule type="expression" dxfId="3864" priority="173">
      <formula>Q8&gt;0</formula>
    </cfRule>
    <cfRule type="expression" dxfId="3863" priority="174">
      <formula>Q8&lt;0</formula>
    </cfRule>
  </conditionalFormatting>
  <conditionalFormatting sqref="Q10">
    <cfRule type="expression" dxfId="3862" priority="167">
      <formula>Q10&gt;0</formula>
    </cfRule>
    <cfRule type="expression" dxfId="3861" priority="168">
      <formula>Q10&lt;0</formula>
    </cfRule>
  </conditionalFormatting>
  <conditionalFormatting sqref="F75:F76">
    <cfRule type="expression" dxfId="3860" priority="159">
      <formula>F75&gt;0</formula>
    </cfRule>
    <cfRule type="expression" dxfId="3859" priority="160">
      <formula>F75&lt;0</formula>
    </cfRule>
  </conditionalFormatting>
  <conditionalFormatting sqref="H75:H76">
    <cfRule type="expression" dxfId="3858" priority="157">
      <formula>H75&gt;0</formula>
    </cfRule>
    <cfRule type="expression" dxfId="3857" priority="158">
      <formula>H75&lt;0</formula>
    </cfRule>
  </conditionalFormatting>
  <conditionalFormatting sqref="J75:J76">
    <cfRule type="expression" dxfId="3856" priority="155">
      <formula>J75&gt;0</formula>
    </cfRule>
    <cfRule type="expression" dxfId="3855" priority="156">
      <formula>J75&lt;0</formula>
    </cfRule>
  </conditionalFormatting>
  <conditionalFormatting sqref="K75:K76">
    <cfRule type="expression" dxfId="3854" priority="153">
      <formula>K75&gt;0</formula>
    </cfRule>
    <cfRule type="expression" dxfId="3853" priority="154">
      <formula>K75&lt;0</formula>
    </cfRule>
  </conditionalFormatting>
  <conditionalFormatting sqref="L75:L76">
    <cfRule type="expression" dxfId="3852" priority="151">
      <formula>L75&gt;0</formula>
    </cfRule>
    <cfRule type="expression" dxfId="3851" priority="152">
      <formula>L75&lt;0</formula>
    </cfRule>
  </conditionalFormatting>
  <conditionalFormatting sqref="F39 H39">
    <cfRule type="expression" dxfId="3850" priority="113">
      <formula>F39&gt;0</formula>
    </cfRule>
    <cfRule type="expression" dxfId="3849" priority="114">
      <formula>F39&lt;0</formula>
    </cfRule>
  </conditionalFormatting>
  <conditionalFormatting sqref="F38 H38">
    <cfRule type="expression" dxfId="3848" priority="111">
      <formula>F38&gt;0</formula>
    </cfRule>
    <cfRule type="expression" dxfId="3847" priority="112">
      <formula>F38&lt;0</formula>
    </cfRule>
  </conditionalFormatting>
  <conditionalFormatting sqref="H36:H37">
    <cfRule type="expression" dxfId="3846" priority="109">
      <formula>H36&gt;0</formula>
    </cfRule>
    <cfRule type="expression" dxfId="3845" priority="110">
      <formula>H36&lt;0</formula>
    </cfRule>
  </conditionalFormatting>
  <conditionalFormatting sqref="M44">
    <cfRule type="expression" dxfId="3844" priority="107">
      <formula>M44&gt;0</formula>
    </cfRule>
    <cfRule type="expression" dxfId="3843" priority="108">
      <formula>M44&lt;0</formula>
    </cfRule>
  </conditionalFormatting>
  <conditionalFormatting sqref="J36:J37">
    <cfRule type="expression" dxfId="3842" priority="77">
      <formula>J36&gt;0</formula>
    </cfRule>
    <cfRule type="expression" dxfId="3841" priority="78">
      <formula>J36&lt;0</formula>
    </cfRule>
  </conditionalFormatting>
  <conditionalFormatting sqref="F111:F113 H111:H113 H120 F120 F146:F148 H146:H148">
    <cfRule type="expression" dxfId="3840" priority="75">
      <formula>F111&gt;0</formula>
    </cfRule>
    <cfRule type="expression" dxfId="3839" priority="76">
      <formula>F111&lt;0</formula>
    </cfRule>
  </conditionalFormatting>
  <conditionalFormatting sqref="F87:F107">
    <cfRule type="expression" dxfId="3838" priority="73">
      <formula>F87&gt;0</formula>
    </cfRule>
    <cfRule type="expression" dxfId="3837" priority="74">
      <formula>F87&lt;0</formula>
    </cfRule>
  </conditionalFormatting>
  <conditionalFormatting sqref="H87:H107">
    <cfRule type="expression" dxfId="3836" priority="71">
      <formula>H87&gt;0</formula>
    </cfRule>
    <cfRule type="expression" dxfId="3835" priority="72">
      <formula>H87&lt;0</formula>
    </cfRule>
  </conditionalFormatting>
  <conditionalFormatting sqref="K78:K88 K90:K91">
    <cfRule type="expression" dxfId="3834" priority="69">
      <formula>K78&gt;0</formula>
    </cfRule>
    <cfRule type="expression" dxfId="3833" priority="70">
      <formula>K78&lt;0</formula>
    </cfRule>
  </conditionalFormatting>
  <conditionalFormatting sqref="L78">
    <cfRule type="expression" dxfId="3832" priority="67">
      <formula>L78&gt;0</formula>
    </cfRule>
    <cfRule type="expression" dxfId="3831" priority="68">
      <formula>L78&lt;0</formula>
    </cfRule>
  </conditionalFormatting>
  <conditionalFormatting sqref="F78:F86">
    <cfRule type="expression" dxfId="3830" priority="65">
      <formula>F78&gt;0</formula>
    </cfRule>
    <cfRule type="expression" dxfId="3829" priority="66">
      <formula>F78&lt;0</formula>
    </cfRule>
  </conditionalFormatting>
  <conditionalFormatting sqref="H78:H86">
    <cfRule type="expression" dxfId="3828" priority="63">
      <formula>H78&gt;0</formula>
    </cfRule>
    <cfRule type="expression" dxfId="3827" priority="64">
      <formula>H78&lt;0</formula>
    </cfRule>
  </conditionalFormatting>
  <conditionalFormatting sqref="F108:F110">
    <cfRule type="expression" dxfId="3826" priority="61">
      <formula>F108&gt;0</formula>
    </cfRule>
    <cfRule type="expression" dxfId="3825" priority="62">
      <formula>F108&lt;0</formula>
    </cfRule>
  </conditionalFormatting>
  <conditionalFormatting sqref="H108:H110">
    <cfRule type="expression" dxfId="3824" priority="59">
      <formula>H108&gt;0</formula>
    </cfRule>
    <cfRule type="expression" dxfId="3823" priority="60">
      <formula>H108&lt;0</formula>
    </cfRule>
  </conditionalFormatting>
  <conditionalFormatting sqref="H114:H116 F114:F116">
    <cfRule type="expression" dxfId="3822" priority="57">
      <formula>F114&gt;0</formula>
    </cfRule>
    <cfRule type="expression" dxfId="3821" priority="58">
      <formula>F114&lt;0</formula>
    </cfRule>
  </conditionalFormatting>
  <conditionalFormatting sqref="H117:H119 F117:F119">
    <cfRule type="expression" dxfId="3820" priority="55">
      <formula>F117&gt;0</formula>
    </cfRule>
    <cfRule type="expression" dxfId="3819" priority="56">
      <formula>F117&lt;0</formula>
    </cfRule>
  </conditionalFormatting>
  <conditionalFormatting sqref="F125:F127 H125:H127">
    <cfRule type="expression" dxfId="3818" priority="53">
      <formula>F125&gt;0</formula>
    </cfRule>
    <cfRule type="expression" dxfId="3817" priority="54">
      <formula>F125&lt;0</formula>
    </cfRule>
  </conditionalFormatting>
  <conditionalFormatting sqref="F124 H124">
    <cfRule type="expression" dxfId="3816" priority="51">
      <formula>F124&gt;0</formula>
    </cfRule>
    <cfRule type="expression" dxfId="3815" priority="52">
      <formula>F124&lt;0</formula>
    </cfRule>
  </conditionalFormatting>
  <conditionalFormatting sqref="F121:F123 H121:H123">
    <cfRule type="expression" dxfId="3814" priority="49">
      <formula>F121&gt;0</formula>
    </cfRule>
    <cfRule type="expression" dxfId="3813" priority="50">
      <formula>F121&lt;0</formula>
    </cfRule>
  </conditionalFormatting>
  <conditionalFormatting sqref="F134:F136 H134:H136">
    <cfRule type="expression" dxfId="3812" priority="47">
      <formula>F134&gt;0</formula>
    </cfRule>
    <cfRule type="expression" dxfId="3811" priority="48">
      <formula>F134&lt;0</formula>
    </cfRule>
  </conditionalFormatting>
  <conditionalFormatting sqref="H129:H131 F129:F133">
    <cfRule type="expression" dxfId="3810" priority="45">
      <formula>F129&gt;0</formula>
    </cfRule>
    <cfRule type="expression" dxfId="3809" priority="46">
      <formula>F129&lt;0</formula>
    </cfRule>
  </conditionalFormatting>
  <conditionalFormatting sqref="F128 H128">
    <cfRule type="expression" dxfId="3808" priority="43">
      <formula>F128&gt;0</formula>
    </cfRule>
    <cfRule type="expression" dxfId="3807" priority="44">
      <formula>F128&lt;0</formula>
    </cfRule>
  </conditionalFormatting>
  <conditionalFormatting sqref="H132:H133">
    <cfRule type="expression" dxfId="3806" priority="41">
      <formula>H132&gt;0</formula>
    </cfRule>
    <cfRule type="expression" dxfId="3805" priority="42">
      <formula>H132&lt;0</formula>
    </cfRule>
  </conditionalFormatting>
  <conditionalFormatting sqref="H139:H141 F139:F142">
    <cfRule type="expression" dxfId="3804" priority="39">
      <formula>F139&gt;0</formula>
    </cfRule>
    <cfRule type="expression" dxfId="3803" priority="40">
      <formula>F139&lt;0</formula>
    </cfRule>
  </conditionalFormatting>
  <conditionalFormatting sqref="F137:F138 H137:H138">
    <cfRule type="expression" dxfId="3802" priority="37">
      <formula>F137&gt;0</formula>
    </cfRule>
    <cfRule type="expression" dxfId="3801" priority="38">
      <formula>F137&lt;0</formula>
    </cfRule>
  </conditionalFormatting>
  <conditionalFormatting sqref="F145 H145">
    <cfRule type="expression" dxfId="3800" priority="35">
      <formula>F145&gt;0</formula>
    </cfRule>
    <cfRule type="expression" dxfId="3799" priority="36">
      <formula>F145&lt;0</formula>
    </cfRule>
  </conditionalFormatting>
  <conditionalFormatting sqref="F143:F144 H143:H144">
    <cfRule type="expression" dxfId="3798" priority="33">
      <formula>F143&gt;0</formula>
    </cfRule>
    <cfRule type="expression" dxfId="3797" priority="34">
      <formula>F143&lt;0</formula>
    </cfRule>
  </conditionalFormatting>
  <conditionalFormatting sqref="H142">
    <cfRule type="expression" dxfId="3796" priority="31">
      <formula>H142&gt;0</formula>
    </cfRule>
    <cfRule type="expression" dxfId="3795" priority="32">
      <formula>H142&lt;0</formula>
    </cfRule>
  </conditionalFormatting>
  <conditionalFormatting sqref="J111:J113 J120">
    <cfRule type="expression" dxfId="3794" priority="29">
      <formula>J111&gt;0</formula>
    </cfRule>
    <cfRule type="expression" dxfId="3793" priority="30">
      <formula>J111&lt;0</formula>
    </cfRule>
  </conditionalFormatting>
  <conditionalFormatting sqref="J87:J107">
    <cfRule type="expression" dxfId="3792" priority="27">
      <formula>J87&gt;0</formula>
    </cfRule>
    <cfRule type="expression" dxfId="3791" priority="28">
      <formula>J87&lt;0</formula>
    </cfRule>
  </conditionalFormatting>
  <conditionalFormatting sqref="J78:J86">
    <cfRule type="expression" dxfId="3790" priority="25">
      <formula>J78&gt;0</formula>
    </cfRule>
    <cfRule type="expression" dxfId="3789" priority="26">
      <formula>J78&lt;0</formula>
    </cfRule>
  </conditionalFormatting>
  <conditionalFormatting sqref="J108:J110">
    <cfRule type="expression" dxfId="3788" priority="23">
      <formula>J108&gt;0</formula>
    </cfRule>
    <cfRule type="expression" dxfId="3787" priority="24">
      <formula>J108&lt;0</formula>
    </cfRule>
  </conditionalFormatting>
  <conditionalFormatting sqref="J114:J116">
    <cfRule type="expression" dxfId="3786" priority="21">
      <formula>J114&gt;0</formula>
    </cfRule>
    <cfRule type="expression" dxfId="3785" priority="22">
      <formula>J114&lt;0</formula>
    </cfRule>
  </conditionalFormatting>
  <conditionalFormatting sqref="J117:J119">
    <cfRule type="expression" dxfId="3784" priority="19">
      <formula>J117&gt;0</formula>
    </cfRule>
    <cfRule type="expression" dxfId="3783" priority="20">
      <formula>J117&lt;0</formula>
    </cfRule>
  </conditionalFormatting>
  <conditionalFormatting sqref="J125:J127">
    <cfRule type="expression" dxfId="3782" priority="17">
      <formula>J125&gt;0</formula>
    </cfRule>
    <cfRule type="expression" dxfId="3781" priority="18">
      <formula>J125&lt;0</formula>
    </cfRule>
  </conditionalFormatting>
  <conditionalFormatting sqref="J124">
    <cfRule type="expression" dxfId="3780" priority="15">
      <formula>J124&gt;0</formula>
    </cfRule>
    <cfRule type="expression" dxfId="3779" priority="16">
      <formula>J124&lt;0</formula>
    </cfRule>
  </conditionalFormatting>
  <conditionalFormatting sqref="J121:J123">
    <cfRule type="expression" dxfId="3778" priority="13">
      <formula>J121&gt;0</formula>
    </cfRule>
    <cfRule type="expression" dxfId="3777" priority="14">
      <formula>J121&lt;0</formula>
    </cfRule>
  </conditionalFormatting>
  <conditionalFormatting sqref="J134:J136">
    <cfRule type="expression" dxfId="3776" priority="11">
      <formula>J134&gt;0</formula>
    </cfRule>
    <cfRule type="expression" dxfId="3775" priority="12">
      <formula>J134&lt;0</formula>
    </cfRule>
  </conditionalFormatting>
  <conditionalFormatting sqref="J129:J133">
    <cfRule type="expression" dxfId="3774" priority="9">
      <formula>J129&gt;0</formula>
    </cfRule>
    <cfRule type="expression" dxfId="3773" priority="10">
      <formula>J129&lt;0</formula>
    </cfRule>
  </conditionalFormatting>
  <conditionalFormatting sqref="J128">
    <cfRule type="expression" dxfId="3772" priority="7">
      <formula>J128&gt;0</formula>
    </cfRule>
    <cfRule type="expression" dxfId="3771" priority="8">
      <formula>J128&lt;0</formula>
    </cfRule>
  </conditionalFormatting>
  <conditionalFormatting sqref="J139:J141">
    <cfRule type="expression" dxfId="3770" priority="5">
      <formula>J139&gt;0</formula>
    </cfRule>
    <cfRule type="expression" dxfId="3769" priority="6">
      <formula>J139&lt;0</formula>
    </cfRule>
  </conditionalFormatting>
  <conditionalFormatting sqref="J137:J138">
    <cfRule type="expression" dxfId="3768" priority="3">
      <formula>J137&gt;0</formula>
    </cfRule>
    <cfRule type="expression" dxfId="3767" priority="4">
      <formula>J137&lt;0</formula>
    </cfRule>
  </conditionalFormatting>
  <conditionalFormatting sqref="J142">
    <cfRule type="expression" dxfId="3766" priority="1">
      <formula>J142&gt;0</formula>
    </cfRule>
    <cfRule type="expression" dxfId="3765"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2" t="s">
        <v>78</v>
      </c>
      <c r="P42" s="892"/>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64" priority="58">
      <formula>F19&gt;0</formula>
    </cfRule>
    <cfRule type="expression" dxfId="376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62" priority="47">
      <formula>H25&gt;0</formula>
    </cfRule>
    <cfRule type="expression" dxfId="3761" priority="48">
      <formula>H25&lt;0</formula>
    </cfRule>
  </conditionalFormatting>
  <conditionalFormatting sqref="M39">
    <cfRule type="expression" dxfId="3760" priority="45">
      <formula>M39&gt;0</formula>
    </cfRule>
    <cfRule type="expression" dxfId="3759" priority="46">
      <formula>M39&lt;0</formula>
    </cfRule>
  </conditionalFormatting>
  <conditionalFormatting sqref="F61:F67">
    <cfRule type="expression" dxfId="3758" priority="43">
      <formula>F61&gt;0</formula>
    </cfRule>
    <cfRule type="expression" dxfId="3757" priority="44">
      <formula>F61&lt;0</formula>
    </cfRule>
  </conditionalFormatting>
  <conditionalFormatting sqref="H61:H67">
    <cfRule type="expression" dxfId="3756" priority="41">
      <formula>H61&gt;0</formula>
    </cfRule>
    <cfRule type="expression" dxfId="3755" priority="42">
      <formula>H61&lt;0</formula>
    </cfRule>
  </conditionalFormatting>
  <conditionalFormatting sqref="F21:F24">
    <cfRule type="expression" dxfId="3754" priority="39">
      <formula>F21&gt;0</formula>
    </cfRule>
    <cfRule type="expression" dxfId="3753" priority="40">
      <formula>F21&lt;0</formula>
    </cfRule>
  </conditionalFormatting>
  <conditionalFormatting sqref="H21:H24">
    <cfRule type="expression" dxfId="3752" priority="37">
      <formula>H21&gt;0</formula>
    </cfRule>
    <cfRule type="expression" dxfId="3751" priority="38">
      <formula>H21&lt;0</formula>
    </cfRule>
  </conditionalFormatting>
  <conditionalFormatting sqref="I25:I28">
    <cfRule type="expression" dxfId="3750" priority="31">
      <formula>I25&gt;0</formula>
    </cfRule>
    <cfRule type="expression" dxfId="3749" priority="32">
      <formula>I25&lt;0</formula>
    </cfRule>
  </conditionalFormatting>
  <conditionalFormatting sqref="I21:I24">
    <cfRule type="expression" dxfId="3748" priority="29">
      <formula>I21&gt;0</formula>
    </cfRule>
    <cfRule type="expression" dxfId="3747" priority="30">
      <formula>I21&lt;0</formula>
    </cfRule>
  </conditionalFormatting>
  <conditionalFormatting sqref="H29">
    <cfRule type="expression" dxfId="3746" priority="27">
      <formula>H29&gt;0</formula>
    </cfRule>
    <cfRule type="expression" dxfId="3745" priority="28">
      <formula>H29&lt;0</formula>
    </cfRule>
  </conditionalFormatting>
  <conditionalFormatting sqref="H30">
    <cfRule type="expression" dxfId="3744" priority="25">
      <formula>H30&gt;0</formula>
    </cfRule>
    <cfRule type="expression" dxfId="3743" priority="26">
      <formula>H30&lt;0</formula>
    </cfRule>
  </conditionalFormatting>
  <conditionalFormatting sqref="H31">
    <cfRule type="expression" dxfId="3742" priority="23">
      <formula>H31&gt;0</formula>
    </cfRule>
    <cfRule type="expression" dxfId="3741" priority="24">
      <formula>H31&lt;0</formula>
    </cfRule>
  </conditionalFormatting>
  <conditionalFormatting sqref="Q7">
    <cfRule type="expression" dxfId="3740" priority="21">
      <formula>Q7&gt;0</formula>
    </cfRule>
    <cfRule type="expression" dxfId="3739" priority="22">
      <formula>Q7&lt;0</formula>
    </cfRule>
  </conditionalFormatting>
  <conditionalFormatting sqref="Q8">
    <cfRule type="expression" dxfId="3738" priority="19">
      <formula>Q8&gt;0</formula>
    </cfRule>
    <cfRule type="expression" dxfId="3737" priority="20">
      <formula>Q8&lt;0</formula>
    </cfRule>
  </conditionalFormatting>
  <conditionalFormatting sqref="F73:F82">
    <cfRule type="expression" dxfId="3736" priority="17">
      <formula>F73&gt;0</formula>
    </cfRule>
    <cfRule type="expression" dxfId="3735" priority="18">
      <formula>F73&lt;0</formula>
    </cfRule>
  </conditionalFormatting>
  <conditionalFormatting sqref="H73:H76">
    <cfRule type="expression" dxfId="3734" priority="15">
      <formula>H73&gt;0</formula>
    </cfRule>
    <cfRule type="expression" dxfId="3733" priority="16">
      <formula>H73&lt;0</formula>
    </cfRule>
  </conditionalFormatting>
  <conditionalFormatting sqref="F69:F72">
    <cfRule type="expression" dxfId="3732" priority="13">
      <formula>F69&gt;0</formula>
    </cfRule>
    <cfRule type="expression" dxfId="3731" priority="14">
      <formula>F69&lt;0</formula>
    </cfRule>
  </conditionalFormatting>
  <conditionalFormatting sqref="H69:H72">
    <cfRule type="expression" dxfId="3730" priority="11">
      <formula>H69&gt;0</formula>
    </cfRule>
    <cfRule type="expression" dxfId="3729" priority="12">
      <formula>H69&lt;0</formula>
    </cfRule>
  </conditionalFormatting>
  <conditionalFormatting sqref="I73:I76">
    <cfRule type="expression" dxfId="3728" priority="9">
      <formula>I73&gt;0</formula>
    </cfRule>
    <cfRule type="expression" dxfId="3727" priority="10">
      <formula>I73&lt;0</formula>
    </cfRule>
  </conditionalFormatting>
  <conditionalFormatting sqref="I69:I72">
    <cfRule type="expression" dxfId="3726" priority="7">
      <formula>I69&gt;0</formula>
    </cfRule>
    <cfRule type="expression" dxfId="3725" priority="8">
      <formula>I69&lt;0</formula>
    </cfRule>
  </conditionalFormatting>
  <conditionalFormatting sqref="H77">
    <cfRule type="expression" dxfId="3724" priority="5">
      <formula>H77&gt;0</formula>
    </cfRule>
    <cfRule type="expression" dxfId="3723" priority="6">
      <formula>H77&lt;0</formula>
    </cfRule>
  </conditionalFormatting>
  <conditionalFormatting sqref="H78">
    <cfRule type="expression" dxfId="3722" priority="3">
      <formula>H78&gt;0</formula>
    </cfRule>
    <cfRule type="expression" dxfId="3721" priority="4">
      <formula>H78&lt;0</formula>
    </cfRule>
  </conditionalFormatting>
  <conditionalFormatting sqref="H79">
    <cfRule type="expression" dxfId="3720" priority="1">
      <formula>H79&gt;0</formula>
    </cfRule>
    <cfRule type="expression" dxfId="371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L10" sqref="L1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63">
        <v>43621</v>
      </c>
      <c r="C2" s="4">
        <v>66</v>
      </c>
      <c r="D2" s="3">
        <v>31.63</v>
      </c>
      <c r="E2" s="3">
        <v>0.03</v>
      </c>
      <c r="F2" s="3">
        <f>D2*C2+E2</f>
        <v>2087.61</v>
      </c>
      <c r="G2" s="363">
        <v>43749</v>
      </c>
      <c r="H2" s="159">
        <v>66</v>
      </c>
      <c r="I2" s="3">
        <v>27.08</v>
      </c>
      <c r="J2" s="3">
        <v>0.04</v>
      </c>
      <c r="K2" s="3">
        <f>H2*I2-J2</f>
        <v>1787.24</v>
      </c>
      <c r="L2" s="70">
        <v>43722</v>
      </c>
      <c r="M2" s="43">
        <v>8.58</v>
      </c>
      <c r="O2" s="11" t="s">
        <v>57</v>
      </c>
      <c r="Q2">
        <f>C18-H18</f>
        <v>134</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29.122014925373136</v>
      </c>
      <c r="T3" s="1"/>
    </row>
    <row r="4" spans="1:21" x14ac:dyDescent="0.25">
      <c r="B4" s="399">
        <v>43742</v>
      </c>
      <c r="C4" s="4">
        <v>68</v>
      </c>
      <c r="D4" s="3">
        <v>25.92</v>
      </c>
      <c r="E4" s="3">
        <v>0</v>
      </c>
      <c r="F4" s="3">
        <f>D4*C4+E4</f>
        <v>1762.5600000000002</v>
      </c>
      <c r="G4" s="70"/>
      <c r="H4" s="159"/>
      <c r="I4" s="3"/>
      <c r="J4" s="3"/>
      <c r="K4" s="3"/>
      <c r="L4" s="70"/>
      <c r="M4" s="4"/>
      <c r="O4" s="11" t="s">
        <v>66</v>
      </c>
      <c r="Q4" s="53">
        <v>25.61</v>
      </c>
      <c r="R4" s="420">
        <v>5.9999999999999995E-4</v>
      </c>
      <c r="T4" s="1"/>
    </row>
    <row r="5" spans="1:21" x14ac:dyDescent="0.25">
      <c r="B5" s="70"/>
      <c r="C5" s="4"/>
      <c r="D5" s="3"/>
      <c r="E5" s="3"/>
      <c r="F5" s="3"/>
      <c r="G5" s="70"/>
      <c r="H5" s="159"/>
      <c r="I5" s="3"/>
      <c r="J5" s="3"/>
      <c r="K5" s="3"/>
      <c r="L5" s="70"/>
      <c r="M5" s="4"/>
      <c r="O5" s="11" t="s">
        <v>67</v>
      </c>
      <c r="Q5" s="3">
        <f>Q4*Q2</f>
        <v>3431.74</v>
      </c>
      <c r="T5" s="688"/>
      <c r="U5" s="30"/>
    </row>
    <row r="6" spans="1:21" x14ac:dyDescent="0.25">
      <c r="B6" s="70"/>
      <c r="C6" s="4"/>
      <c r="D6" s="3"/>
      <c r="E6" s="3"/>
      <c r="F6" s="3"/>
      <c r="G6" s="70"/>
      <c r="H6" s="159"/>
      <c r="I6" s="3"/>
      <c r="J6" s="3"/>
      <c r="K6" s="3"/>
      <c r="L6" s="70"/>
      <c r="M6" s="3"/>
      <c r="O6" s="11" t="s">
        <v>64</v>
      </c>
      <c r="Q6" s="2">
        <f>Q3*Q2</f>
        <v>3902.3500000000004</v>
      </c>
      <c r="U6" s="400"/>
    </row>
    <row r="7" spans="1:21" x14ac:dyDescent="0.25">
      <c r="B7" s="70"/>
      <c r="C7" s="4"/>
      <c r="D7" s="3"/>
      <c r="E7" s="3"/>
      <c r="F7" s="3"/>
      <c r="G7" s="70"/>
      <c r="H7" s="159"/>
      <c r="I7" s="3"/>
      <c r="J7" s="3"/>
      <c r="K7" s="3"/>
      <c r="L7" s="4"/>
      <c r="M7" s="4"/>
      <c r="O7" s="11" t="s">
        <v>177</v>
      </c>
      <c r="Q7" s="2">
        <f>Q10+Q8</f>
        <v>-470.61000000000058</v>
      </c>
      <c r="R7">
        <v>66</v>
      </c>
    </row>
    <row r="8" spans="1:21" x14ac:dyDescent="0.25">
      <c r="B8" s="70"/>
      <c r="C8" s="4"/>
      <c r="D8" s="3"/>
      <c r="E8" s="3"/>
      <c r="F8" s="3"/>
      <c r="G8" s="70"/>
      <c r="H8" s="159"/>
      <c r="I8" s="3"/>
      <c r="J8" s="3"/>
      <c r="K8" s="3"/>
      <c r="L8" s="4"/>
      <c r="M8" s="4"/>
      <c r="O8" s="11" t="s">
        <v>179</v>
      </c>
      <c r="P8" s="33"/>
      <c r="Q8" s="2">
        <f>K18+M18-F18+Q2*Q4</f>
        <v>-470.61000000000058</v>
      </c>
      <c r="T8" s="1"/>
      <c r="U8" s="736"/>
    </row>
    <row r="9" spans="1:21" x14ac:dyDescent="0.25">
      <c r="B9" s="70"/>
      <c r="C9" s="4"/>
      <c r="D9" s="3"/>
      <c r="E9" s="3"/>
      <c r="F9" s="3"/>
      <c r="G9" s="4"/>
      <c r="H9" s="159"/>
      <c r="I9" s="3"/>
      <c r="J9" s="3"/>
      <c r="K9" s="3"/>
      <c r="L9" s="4"/>
      <c r="M9" s="4"/>
      <c r="O9" s="11" t="s">
        <v>204</v>
      </c>
      <c r="Q9" s="132">
        <f>IF(Q2=0, 0, Q8/Q6)</f>
        <v>-0.12059656360910748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2.0304568527918784E-2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200</v>
      </c>
      <c r="D18" s="18"/>
      <c r="E18" s="18"/>
      <c r="F18" s="18">
        <f>SUM(F2:F12)</f>
        <v>5698.17</v>
      </c>
      <c r="G18" s="14"/>
      <c r="H18" s="69">
        <f>SUM(H2:H8)</f>
        <v>66</v>
      </c>
      <c r="I18" s="18"/>
      <c r="J18" s="18"/>
      <c r="K18" s="18">
        <f>SUM(K2:K8)</f>
        <v>1787.24</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28.171000000000003</v>
      </c>
    </row>
    <row r="20" spans="1:20" x14ac:dyDescent="0.25">
      <c r="O20" s="79">
        <v>1.0900000000000001</v>
      </c>
      <c r="P20" s="79">
        <f t="shared" ref="P20:P39" si="0">O20*$Q$4</f>
        <v>27.914900000000003</v>
      </c>
    </row>
    <row r="21" spans="1:20" x14ac:dyDescent="0.25">
      <c r="O21" s="79">
        <v>1.08</v>
      </c>
      <c r="P21" s="79">
        <f t="shared" si="0"/>
        <v>27.658800000000003</v>
      </c>
      <c r="T21" s="1"/>
    </row>
    <row r="22" spans="1:20" x14ac:dyDescent="0.25">
      <c r="O22" s="79">
        <v>1.07</v>
      </c>
      <c r="P22" s="79">
        <f t="shared" si="0"/>
        <v>27.402699999999999</v>
      </c>
    </row>
    <row r="23" spans="1:20" x14ac:dyDescent="0.25">
      <c r="O23" s="79">
        <v>1.06</v>
      </c>
      <c r="P23" s="79">
        <f t="shared" si="0"/>
        <v>27.146599999999999</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26.890499999999999</v>
      </c>
    </row>
    <row r="25" spans="1:20" x14ac:dyDescent="0.25">
      <c r="B25" s="162">
        <v>43642</v>
      </c>
      <c r="C25" s="10">
        <v>66</v>
      </c>
      <c r="D25" s="39">
        <v>31.630500000000001</v>
      </c>
      <c r="E25" s="39">
        <v>29.26</v>
      </c>
      <c r="F25" s="39">
        <f t="shared" ref="F25" si="1">C25*(E25-D25)</f>
        <v>-156.45299999999997</v>
      </c>
      <c r="G25" s="39">
        <f t="shared" ref="G25" si="2">D25*C25</f>
        <v>2087.6130000000003</v>
      </c>
      <c r="H25" s="177">
        <f t="shared" ref="H25" si="3">(E25-D25)/D25</f>
        <v>-7.4943488089027982E-2</v>
      </c>
      <c r="I25" s="39"/>
      <c r="J25" s="39"/>
      <c r="K25" s="39"/>
      <c r="L25" s="39"/>
      <c r="O25" s="79">
        <v>1.04</v>
      </c>
      <c r="P25" s="79">
        <f t="shared" si="0"/>
        <v>26.634399999999999</v>
      </c>
    </row>
    <row r="26" spans="1:20" x14ac:dyDescent="0.25">
      <c r="B26" s="162">
        <v>43676</v>
      </c>
      <c r="C26" s="10">
        <v>66</v>
      </c>
      <c r="D26" s="39">
        <v>31.63</v>
      </c>
      <c r="E26" s="39">
        <v>29.13</v>
      </c>
      <c r="F26" s="39">
        <f t="shared" ref="F26:F30" si="4">C26*(E26-D26)</f>
        <v>-165</v>
      </c>
      <c r="G26" s="39">
        <f t="shared" ref="G26:G30" si="5">D26*C26</f>
        <v>2087.58</v>
      </c>
      <c r="H26" s="177">
        <f t="shared" ref="H26:H30" si="6">(E26-D26)/D26</f>
        <v>-7.9038887132469177E-2</v>
      </c>
      <c r="I26" s="39"/>
      <c r="J26" s="39"/>
      <c r="K26" s="39"/>
      <c r="L26" s="39"/>
      <c r="O26" s="79">
        <v>1.03</v>
      </c>
      <c r="P26" s="79">
        <f t="shared" si="0"/>
        <v>26.378299999999999</v>
      </c>
      <c r="T26" s="154"/>
    </row>
    <row r="27" spans="1:20" x14ac:dyDescent="0.25">
      <c r="B27" s="162">
        <v>43711</v>
      </c>
      <c r="C27" s="10">
        <v>132</v>
      </c>
      <c r="D27" s="39">
        <v>29.815200000000001</v>
      </c>
      <c r="E27" s="39">
        <v>28</v>
      </c>
      <c r="F27" s="39">
        <f t="shared" si="4"/>
        <v>-239.60640000000012</v>
      </c>
      <c r="G27" s="39">
        <f t="shared" si="5"/>
        <v>3935.6064000000001</v>
      </c>
      <c r="H27" s="177">
        <f t="shared" si="6"/>
        <v>-6.0881697925890176E-2</v>
      </c>
      <c r="I27" s="39"/>
      <c r="J27" s="39"/>
      <c r="K27" s="39"/>
      <c r="L27" s="39"/>
      <c r="O27" s="79">
        <v>1.02</v>
      </c>
      <c r="P27" s="79">
        <f t="shared" si="0"/>
        <v>26.122199999999999</v>
      </c>
      <c r="T27" s="65"/>
    </row>
    <row r="28" spans="1:20" x14ac:dyDescent="0.25">
      <c r="B28" s="162">
        <v>43722</v>
      </c>
      <c r="C28" s="10">
        <v>132</v>
      </c>
      <c r="D28" s="39">
        <v>29.75</v>
      </c>
      <c r="E28" s="39">
        <v>30.12</v>
      </c>
      <c r="F28" s="39">
        <f t="shared" si="4"/>
        <v>48.840000000000131</v>
      </c>
      <c r="G28" s="39">
        <f t="shared" si="5"/>
        <v>3927</v>
      </c>
      <c r="H28" s="177">
        <f t="shared" si="6"/>
        <v>1.2436974789916001E-2</v>
      </c>
      <c r="I28" s="39"/>
      <c r="J28" s="39"/>
      <c r="K28" s="39"/>
      <c r="L28" s="39"/>
      <c r="O28" s="79">
        <v>1.01</v>
      </c>
      <c r="P28" s="79">
        <f t="shared" si="0"/>
        <v>25.866099999999999</v>
      </c>
      <c r="T28" s="154"/>
    </row>
    <row r="29" spans="1:20" x14ac:dyDescent="0.25">
      <c r="B29" s="162">
        <v>43742</v>
      </c>
      <c r="C29" s="10">
        <v>200</v>
      </c>
      <c r="D29" s="39">
        <v>28.448</v>
      </c>
      <c r="E29" s="39">
        <v>25.92</v>
      </c>
      <c r="F29" s="39">
        <f t="shared" si="4"/>
        <v>-505.59999999999974</v>
      </c>
      <c r="G29" s="39">
        <f t="shared" si="5"/>
        <v>5689.6</v>
      </c>
      <c r="H29" s="177">
        <f t="shared" si="6"/>
        <v>-8.8863892013498272E-2</v>
      </c>
      <c r="I29" s="39"/>
      <c r="J29" s="39"/>
      <c r="K29" s="39"/>
      <c r="L29" s="39"/>
      <c r="O29" s="79">
        <v>1</v>
      </c>
      <c r="P29" s="79">
        <f t="shared" si="0"/>
        <v>25.61</v>
      </c>
      <c r="T29" s="154"/>
    </row>
    <row r="30" spans="1:20" x14ac:dyDescent="0.25">
      <c r="A30">
        <v>66</v>
      </c>
      <c r="B30" s="162">
        <v>43749</v>
      </c>
      <c r="C30" s="10">
        <v>134</v>
      </c>
      <c r="D30" s="39">
        <v>29.122</v>
      </c>
      <c r="E30" s="39">
        <v>27.08</v>
      </c>
      <c r="F30" s="39">
        <f t="shared" si="4"/>
        <v>-273.62800000000021</v>
      </c>
      <c r="G30" s="39">
        <f t="shared" si="5"/>
        <v>3902.348</v>
      </c>
      <c r="H30" s="177">
        <f t="shared" si="6"/>
        <v>-7.0118810521255459E-2</v>
      </c>
      <c r="I30" s="39"/>
      <c r="J30" s="39"/>
      <c r="K30" s="39"/>
      <c r="L30" s="39"/>
      <c r="O30" s="79">
        <v>0.99</v>
      </c>
      <c r="P30" s="79">
        <f t="shared" si="0"/>
        <v>25.353899999999999</v>
      </c>
      <c r="T30" s="154"/>
    </row>
    <row r="31" spans="1:20" x14ac:dyDescent="0.25">
      <c r="B31" s="162"/>
      <c r="C31" s="10"/>
      <c r="D31" s="39"/>
      <c r="E31" s="39"/>
      <c r="F31" s="39"/>
      <c r="G31" s="39"/>
      <c r="H31" s="177"/>
      <c r="I31" s="39"/>
      <c r="J31" s="39"/>
      <c r="K31" s="39"/>
      <c r="L31" s="39"/>
      <c r="O31" s="79">
        <v>0.98</v>
      </c>
      <c r="P31" s="79">
        <f t="shared" si="0"/>
        <v>25.097799999999999</v>
      </c>
    </row>
    <row r="32" spans="1:20" x14ac:dyDescent="0.25">
      <c r="B32" s="162"/>
      <c r="C32" s="10"/>
      <c r="D32" s="39"/>
      <c r="E32" s="39"/>
      <c r="F32" s="39"/>
      <c r="G32" s="39"/>
      <c r="H32" s="177"/>
      <c r="I32" s="39"/>
      <c r="J32" s="39"/>
      <c r="K32" s="39"/>
      <c r="L32" s="39"/>
      <c r="O32" s="79">
        <v>0.97</v>
      </c>
      <c r="P32" s="79">
        <f t="shared" si="0"/>
        <v>24.841699999999999</v>
      </c>
    </row>
    <row r="33" spans="2:17" x14ac:dyDescent="0.25">
      <c r="B33" s="162"/>
      <c r="C33" s="10"/>
      <c r="D33" s="39"/>
      <c r="E33" s="39"/>
      <c r="F33" s="39"/>
      <c r="G33" s="39"/>
      <c r="H33" s="177"/>
      <c r="I33" s="39"/>
      <c r="J33" s="39"/>
      <c r="K33" s="39"/>
      <c r="L33" s="39"/>
      <c r="O33" s="79">
        <v>0.96</v>
      </c>
      <c r="P33" s="79">
        <f t="shared" si="0"/>
        <v>24.585599999999999</v>
      </c>
    </row>
    <row r="34" spans="2:17" x14ac:dyDescent="0.25">
      <c r="B34" s="162"/>
      <c r="C34" s="10"/>
      <c r="D34" s="39"/>
      <c r="E34" s="39"/>
      <c r="F34" s="39"/>
      <c r="G34" s="39"/>
      <c r="H34" s="177"/>
      <c r="I34" s="39"/>
      <c r="J34" s="39"/>
      <c r="K34" s="39"/>
      <c r="L34" s="39"/>
      <c r="O34" s="79">
        <v>0.95</v>
      </c>
      <c r="P34" s="79">
        <f t="shared" si="0"/>
        <v>24.329499999999999</v>
      </c>
    </row>
    <row r="35" spans="2:17" x14ac:dyDescent="0.25">
      <c r="B35" s="162"/>
      <c r="C35" s="10"/>
      <c r="D35" s="39"/>
      <c r="E35" s="39"/>
      <c r="F35" s="39"/>
      <c r="G35" s="39"/>
      <c r="H35" s="177"/>
      <c r="I35" s="39"/>
      <c r="J35" s="39"/>
      <c r="K35" s="39"/>
      <c r="L35" s="39"/>
      <c r="O35" s="79">
        <v>0.94</v>
      </c>
      <c r="P35" s="79">
        <f t="shared" si="0"/>
        <v>24.073399999999999</v>
      </c>
    </row>
    <row r="36" spans="2:17" x14ac:dyDescent="0.25">
      <c r="B36" s="162"/>
      <c r="C36" s="10"/>
      <c r="D36" s="39"/>
      <c r="E36" s="39"/>
      <c r="F36" s="39"/>
      <c r="G36" s="39"/>
      <c r="H36" s="177"/>
      <c r="I36" s="39"/>
      <c r="J36" s="39"/>
      <c r="K36" s="39"/>
      <c r="L36" s="39"/>
      <c r="O36" s="79">
        <v>0.93</v>
      </c>
      <c r="P36" s="79">
        <f t="shared" si="0"/>
        <v>23.817299999999999</v>
      </c>
    </row>
    <row r="37" spans="2:17" x14ac:dyDescent="0.25">
      <c r="B37" s="162"/>
      <c r="C37" s="10"/>
      <c r="D37" s="39"/>
      <c r="E37" s="39"/>
      <c r="F37" s="39"/>
      <c r="G37" s="39"/>
      <c r="H37" s="177"/>
      <c r="I37" s="39"/>
      <c r="J37" s="39"/>
      <c r="K37" s="39"/>
      <c r="L37" s="39"/>
      <c r="O37" s="79">
        <v>0.92</v>
      </c>
      <c r="P37" s="79">
        <f t="shared" si="0"/>
        <v>23.561199999999999</v>
      </c>
    </row>
    <row r="38" spans="2:17" x14ac:dyDescent="0.25">
      <c r="B38" s="162"/>
      <c r="C38" s="10"/>
      <c r="D38" s="39"/>
      <c r="E38" s="39"/>
      <c r="F38" s="39"/>
      <c r="G38" s="39"/>
      <c r="H38" s="177"/>
      <c r="I38" s="39"/>
      <c r="J38" s="39"/>
      <c r="K38" s="39"/>
      <c r="L38" s="39"/>
      <c r="O38" s="79">
        <v>0.91</v>
      </c>
      <c r="P38" s="79">
        <f t="shared" si="0"/>
        <v>23.305099999999999</v>
      </c>
    </row>
    <row r="39" spans="2:17" x14ac:dyDescent="0.25">
      <c r="B39" s="162"/>
      <c r="C39" s="10"/>
      <c r="D39" s="39"/>
      <c r="E39" s="39"/>
      <c r="F39" s="39"/>
      <c r="G39" s="39"/>
      <c r="H39" s="177"/>
      <c r="I39" s="39"/>
      <c r="J39" s="39"/>
      <c r="K39" s="39"/>
      <c r="L39" s="39"/>
      <c r="O39" s="79">
        <v>0.9</v>
      </c>
      <c r="P39" s="79">
        <f t="shared" si="0"/>
        <v>23.048999999999999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18" priority="37">
      <formula>Q7&gt;0</formula>
    </cfRule>
    <cfRule type="expression" dxfId="3717" priority="38">
      <formula>Q7&lt;0</formula>
    </cfRule>
  </conditionalFormatting>
  <conditionalFormatting sqref="Q8">
    <cfRule type="expression" dxfId="3716" priority="35">
      <formula>Q8&gt;0</formula>
    </cfRule>
    <cfRule type="expression" dxfId="3715" priority="36">
      <formula>Q8&lt;0</formula>
    </cfRule>
  </conditionalFormatting>
  <conditionalFormatting sqref="F34:F54 F58:F63">
    <cfRule type="expression" dxfId="3714" priority="33">
      <formula>F34&gt;0</formula>
    </cfRule>
    <cfRule type="expression" dxfId="3713" priority="34">
      <formula>F34&lt;0</formula>
    </cfRule>
  </conditionalFormatting>
  <conditionalFormatting sqref="H34:H54 H58:H63">
    <cfRule type="expression" dxfId="3712" priority="31">
      <formula>H34&gt;0</formula>
    </cfRule>
    <cfRule type="expression" dxfId="3711" priority="32">
      <formula>H34&lt;0</formula>
    </cfRule>
  </conditionalFormatting>
  <conditionalFormatting sqref="Q10">
    <cfRule type="expression" dxfId="3710" priority="29">
      <formula>Q10&gt;0</formula>
    </cfRule>
    <cfRule type="expression" dxfId="3709" priority="30">
      <formula>Q10&lt;0</formula>
    </cfRule>
  </conditionalFormatting>
  <conditionalFormatting sqref="J25:J38">
    <cfRule type="expression" dxfId="3708" priority="27">
      <formula>J25&gt;0</formula>
    </cfRule>
    <cfRule type="expression" dxfId="3707" priority="28">
      <formula>J25&lt;0</formula>
    </cfRule>
  </conditionalFormatting>
  <conditionalFormatting sqref="K25:K35 K37:K38">
    <cfRule type="expression" dxfId="3706" priority="25">
      <formula>K25&gt;0</formula>
    </cfRule>
    <cfRule type="expression" dxfId="3705" priority="26">
      <formula>K25&lt;0</formula>
    </cfRule>
  </conditionalFormatting>
  <conditionalFormatting sqref="F89:F110">
    <cfRule type="expression" dxfId="3704" priority="23">
      <formula>F89&gt;0</formula>
    </cfRule>
    <cfRule type="expression" dxfId="3703" priority="24">
      <formula>F89&lt;0</formula>
    </cfRule>
  </conditionalFormatting>
  <conditionalFormatting sqref="H89:H110">
    <cfRule type="expression" dxfId="3702" priority="21">
      <formula>H89&gt;0</formula>
    </cfRule>
    <cfRule type="expression" dxfId="3701" priority="22">
      <formula>H89&lt;0</formula>
    </cfRule>
  </conditionalFormatting>
  <conditionalFormatting sqref="J89:J102">
    <cfRule type="expression" dxfId="3700" priority="19">
      <formula>J89&gt;0</formula>
    </cfRule>
    <cfRule type="expression" dxfId="3699" priority="20">
      <formula>J89&lt;0</formula>
    </cfRule>
  </conditionalFormatting>
  <conditionalFormatting sqref="K89:K102">
    <cfRule type="expression" dxfId="3698" priority="17">
      <formula>K89&gt;0</formula>
    </cfRule>
    <cfRule type="expression" dxfId="3697" priority="18">
      <formula>K89&lt;0</formula>
    </cfRule>
  </conditionalFormatting>
  <conditionalFormatting sqref="L89:L102">
    <cfRule type="expression" dxfId="3696" priority="15">
      <formula>L89&gt;0</formula>
    </cfRule>
    <cfRule type="expression" dxfId="3695" priority="16">
      <formula>L89&lt;0</formula>
    </cfRule>
  </conditionalFormatting>
  <conditionalFormatting sqref="F30:F33">
    <cfRule type="expression" dxfId="3694" priority="13">
      <formula>F30&gt;0</formula>
    </cfRule>
    <cfRule type="expression" dxfId="3693" priority="14">
      <formula>F30&lt;0</formula>
    </cfRule>
  </conditionalFormatting>
  <conditionalFormatting sqref="H30:H33">
    <cfRule type="expression" dxfId="3692" priority="11">
      <formula>H30&gt;0</formula>
    </cfRule>
    <cfRule type="expression" dxfId="3691" priority="12">
      <formula>H30&lt;0</formula>
    </cfRule>
  </conditionalFormatting>
  <conditionalFormatting sqref="J54">
    <cfRule type="expression" dxfId="3690" priority="9">
      <formula>J54&gt;0</formula>
    </cfRule>
    <cfRule type="expression" dxfId="3689" priority="10">
      <formula>J54&lt;0</formula>
    </cfRule>
  </conditionalFormatting>
  <conditionalFormatting sqref="F55:F57">
    <cfRule type="expression" dxfId="3688" priority="7">
      <formula>F55&gt;0</formula>
    </cfRule>
    <cfRule type="expression" dxfId="3687" priority="8">
      <formula>F55&lt;0</formula>
    </cfRule>
  </conditionalFormatting>
  <conditionalFormatting sqref="H55:H57">
    <cfRule type="expression" dxfId="3686" priority="5">
      <formula>H55&gt;0</formula>
    </cfRule>
    <cfRule type="expression" dxfId="3685" priority="6">
      <formula>H55&lt;0</formula>
    </cfRule>
  </conditionalFormatting>
  <conditionalFormatting sqref="F25:F29">
    <cfRule type="expression" dxfId="3684" priority="3">
      <formula>F25&gt;0</formula>
    </cfRule>
    <cfRule type="expression" dxfId="3683" priority="4">
      <formula>F25&lt;0</formula>
    </cfRule>
  </conditionalFormatting>
  <conditionalFormatting sqref="H25:H29">
    <cfRule type="expression" dxfId="3682" priority="1">
      <formula>H25&gt;0</formula>
    </cfRule>
    <cfRule type="expression" dxfId="3681"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80" priority="11">
      <formula>Q8&gt;0</formula>
    </cfRule>
    <cfRule type="expression" dxfId="3679" priority="12">
      <formula>Q8&lt;0</formula>
    </cfRule>
  </conditionalFormatting>
  <conditionalFormatting sqref="Q7">
    <cfRule type="expression" dxfId="3678" priority="13">
      <formula>Q7&gt;0</formula>
    </cfRule>
    <cfRule type="expression" dxfId="3677" priority="14">
      <formula>Q7&lt;0</formula>
    </cfRule>
  </conditionalFormatting>
  <conditionalFormatting sqref="F22">
    <cfRule type="expression" dxfId="3676" priority="9">
      <formula>F22&gt;0</formula>
    </cfRule>
    <cfRule type="expression" dxfId="3675" priority="10">
      <formula>F22&lt;0</formula>
    </cfRule>
  </conditionalFormatting>
  <conditionalFormatting sqref="H22">
    <cfRule type="expression" dxfId="3674" priority="7">
      <formula>H22&gt;0</formula>
    </cfRule>
    <cfRule type="expression" dxfId="3673" priority="8">
      <formula>H22&lt;0</formula>
    </cfRule>
  </conditionalFormatting>
  <conditionalFormatting sqref="F59">
    <cfRule type="expression" dxfId="3672" priority="5">
      <formula>F59&gt;0</formula>
    </cfRule>
    <cfRule type="expression" dxfId="3671" priority="6">
      <formula>F59&lt;0</formula>
    </cfRule>
  </conditionalFormatting>
  <conditionalFormatting sqref="H59">
    <cfRule type="expression" dxfId="3670" priority="3">
      <formula>H59&gt;0</formula>
    </cfRule>
    <cfRule type="expression" dxfId="3669" priority="4">
      <formula>H59&lt;0</formula>
    </cfRule>
  </conditionalFormatting>
  <conditionalFormatting sqref="M30">
    <cfRule type="expression" dxfId="3668" priority="1">
      <formula>M30&gt;0</formula>
    </cfRule>
    <cfRule type="expression" dxfId="3667"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2" t="s">
        <v>78</v>
      </c>
      <c r="P24" s="892"/>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66" priority="32">
      <formula>F51&gt;0</formula>
    </cfRule>
    <cfRule type="expression" dxfId="3665" priority="33">
      <formula>F51&lt;0</formula>
    </cfRule>
  </conditionalFormatting>
  <conditionalFormatting sqref="Q7">
    <cfRule type="expression" dxfId="3664" priority="30">
      <formula>Q7&gt;0</formula>
    </cfRule>
    <cfRule type="expression" dxfId="3663" priority="31">
      <formula>Q7&lt;0</formula>
    </cfRule>
  </conditionalFormatting>
  <conditionalFormatting sqref="Q8">
    <cfRule type="expression" dxfId="3662" priority="28">
      <formula>Q8&gt;0</formula>
    </cfRule>
    <cfRule type="expression" dxfId="3661" priority="29">
      <formula>Q8&lt;0</formula>
    </cfRule>
  </conditionalFormatting>
  <conditionalFormatting sqref="F25:F44 F46:F50">
    <cfRule type="expression" dxfId="3660" priority="26">
      <formula>F25&gt;0</formula>
    </cfRule>
    <cfRule type="expression" dxfId="3659" priority="27">
      <formula>F25&lt;0</formula>
    </cfRule>
  </conditionalFormatting>
  <conditionalFormatting sqref="H25:H44 H46:H50">
    <cfRule type="expression" dxfId="3658" priority="24">
      <formula>H25&gt;0</formula>
    </cfRule>
    <cfRule type="expression" dxfId="3657" priority="25">
      <formula>H25&lt;0</formula>
    </cfRule>
  </conditionalFormatting>
  <conditionalFormatting sqref="F89:F110">
    <cfRule type="expression" dxfId="3656" priority="22">
      <formula>F89&gt;0</formula>
    </cfRule>
    <cfRule type="expression" dxfId="3655" priority="23">
      <formula>F89&lt;0</formula>
    </cfRule>
  </conditionalFormatting>
  <conditionalFormatting sqref="H89:H110">
    <cfRule type="expression" dxfId="3654" priority="20">
      <formula>H89&gt;0</formula>
    </cfRule>
    <cfRule type="expression" dxfId="3653" priority="21">
      <formula>H89&lt;0</formula>
    </cfRule>
  </conditionalFormatting>
  <conditionalFormatting sqref="Q10">
    <cfRule type="expression" dxfId="3652" priority="18">
      <formula>Q10&gt;0</formula>
    </cfRule>
    <cfRule type="expression" dxfId="3651" priority="19">
      <formula>Q10&lt;0</formula>
    </cfRule>
  </conditionalFormatting>
  <conditionalFormatting sqref="J25:J39">
    <cfRule type="expression" dxfId="3650" priority="16">
      <formula>J25&gt;0</formula>
    </cfRule>
    <cfRule type="expression" dxfId="3649" priority="17">
      <formula>J25&lt;0</formula>
    </cfRule>
  </conditionalFormatting>
  <conditionalFormatting sqref="K25:K38">
    <cfRule type="expression" dxfId="3648" priority="14">
      <formula>K25&gt;0</formula>
    </cfRule>
    <cfRule type="expression" dxfId="3647" priority="15">
      <formula>K25&lt;0</formula>
    </cfRule>
  </conditionalFormatting>
  <conditionalFormatting sqref="L25:L38">
    <cfRule type="expression" dxfId="3646" priority="12">
      <formula>L25&gt;0</formula>
    </cfRule>
    <cfRule type="expression" dxfId="364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44" priority="9">
      <formula>J40&gt;0</formula>
    </cfRule>
    <cfRule type="expression" dxfId="364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42" priority="7">
      <formula>F45&gt;0</formula>
    </cfRule>
    <cfRule type="expression" dxfId="3641" priority="8">
      <formula>F45&lt;0</formula>
    </cfRule>
  </conditionalFormatting>
  <conditionalFormatting sqref="H45">
    <cfRule type="expression" dxfId="3640" priority="5">
      <formula>H45&gt;0</formula>
    </cfRule>
    <cfRule type="expression" dxfId="3639" priority="6">
      <formula>H45&lt;0</formula>
    </cfRule>
  </conditionalFormatting>
  <conditionalFormatting sqref="J45">
    <cfRule type="expression" dxfId="3638" priority="3">
      <formula>J45&gt;0</formula>
    </cfRule>
    <cfRule type="expression" dxfId="3637" priority="4">
      <formula>J45&lt;0</formula>
    </cfRule>
  </conditionalFormatting>
  <conditionalFormatting sqref="J46">
    <cfRule type="expression" dxfId="3636" priority="1">
      <formula>J46&gt;0</formula>
    </cfRule>
    <cfRule type="expression" dxfId="363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2" t="s">
        <v>78</v>
      </c>
      <c r="Q39" s="892"/>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34" priority="66">
      <formula>F22&gt;0</formula>
    </cfRule>
    <cfRule type="expression" dxfId="363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32" priority="53">
      <formula>F41&gt;0</formula>
    </cfRule>
    <cfRule type="expression" dxfId="3631" priority="54">
      <formula>F41&lt;0</formula>
    </cfRule>
  </conditionalFormatting>
  <conditionalFormatting sqref="F41">
    <cfRule type="expression" dxfId="3630" priority="57">
      <formula>F41&gt;0</formula>
    </cfRule>
    <cfRule type="expression" dxfId="3629" priority="58">
      <formula>F41&lt;0</formula>
    </cfRule>
  </conditionalFormatting>
  <conditionalFormatting sqref="H41">
    <cfRule type="expression" dxfId="3628" priority="35">
      <formula>H41&gt;0</formula>
    </cfRule>
    <cfRule type="expression" dxfId="3627" priority="36">
      <formula>H41&lt;0</formula>
    </cfRule>
  </conditionalFormatting>
  <conditionalFormatting sqref="F89:F95">
    <cfRule type="expression" dxfId="3626" priority="29">
      <formula>F89&gt;0</formula>
    </cfRule>
    <cfRule type="expression" dxfId="3625" priority="30">
      <formula>F89&lt;0</formula>
    </cfRule>
  </conditionalFormatting>
  <conditionalFormatting sqref="F96:F110">
    <cfRule type="expression" dxfId="3624" priority="25">
      <formula>F96&gt;0</formula>
    </cfRule>
    <cfRule type="expression" dxfId="3623" priority="26">
      <formula>F96&lt;0</formula>
    </cfRule>
  </conditionalFormatting>
  <conditionalFormatting sqref="F96:F110">
    <cfRule type="expression" dxfId="3622" priority="27">
      <formula>F96&gt;0</formula>
    </cfRule>
    <cfRule type="expression" dxfId="3621" priority="28">
      <formula>F96&lt;0</formula>
    </cfRule>
  </conditionalFormatting>
  <conditionalFormatting sqref="H89:H100">
    <cfRule type="expression" dxfId="3620" priority="23">
      <formula>H89&gt;0</formula>
    </cfRule>
    <cfRule type="expression" dxfId="3619" priority="24">
      <formula>H89&lt;0</formula>
    </cfRule>
  </conditionalFormatting>
  <conditionalFormatting sqref="H101">
    <cfRule type="expression" dxfId="3618" priority="21">
      <formula>H101&gt;0</formula>
    </cfRule>
    <cfRule type="expression" dxfId="3617" priority="22">
      <formula>H101&lt;0</formula>
    </cfRule>
  </conditionalFormatting>
  <conditionalFormatting sqref="F111:F116">
    <cfRule type="expression" dxfId="3616" priority="19">
      <formula>F111&gt;0</formula>
    </cfRule>
    <cfRule type="expression" dxfId="3615" priority="20">
      <formula>F111&lt;0</formula>
    </cfRule>
  </conditionalFormatting>
  <conditionalFormatting sqref="H103:H116">
    <cfRule type="expression" dxfId="3614" priority="17">
      <formula>H103&gt;0</formula>
    </cfRule>
    <cfRule type="expression" dxfId="3613" priority="18">
      <formula>H103&lt;0</formula>
    </cfRule>
  </conditionalFormatting>
  <conditionalFormatting sqref="H102">
    <cfRule type="expression" dxfId="3612" priority="15">
      <formula>H102&gt;0</formula>
    </cfRule>
    <cfRule type="expression" dxfId="3611" priority="16">
      <formula>H102&lt;0</formula>
    </cfRule>
  </conditionalFormatting>
  <conditionalFormatting sqref="M42">
    <cfRule type="expression" dxfId="3610" priority="13">
      <formula>M42&gt;0</formula>
    </cfRule>
    <cfRule type="expression" dxfId="3609" priority="14">
      <formula>M42&lt;0</formula>
    </cfRule>
  </conditionalFormatting>
  <conditionalFormatting sqref="Q7">
    <cfRule type="expression" dxfId="3608" priority="9">
      <formula>Q7&gt;0</formula>
    </cfRule>
    <cfRule type="expression" dxfId="3607" priority="10">
      <formula>Q7&lt;0</formula>
    </cfRule>
  </conditionalFormatting>
  <conditionalFormatting sqref="Q8">
    <cfRule type="expression" dxfId="3606" priority="7">
      <formula>Q8&gt;0</formula>
    </cfRule>
    <cfRule type="expression" dxfId="3605" priority="8">
      <formula>Q8&lt;0</formula>
    </cfRule>
  </conditionalFormatting>
  <conditionalFormatting sqref="F117:F130 H117:H130">
    <cfRule type="expression" dxfId="3604" priority="1">
      <formula>F117&gt;0</formula>
    </cfRule>
    <cfRule type="expression" dxfId="360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2" t="s">
        <v>78</v>
      </c>
      <c r="P40" s="892"/>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02" priority="21">
      <formula>F47&gt;0</formula>
    </cfRule>
    <cfRule type="expression" dxfId="3601" priority="22">
      <formula>F47&lt;0</formula>
    </cfRule>
  </conditionalFormatting>
  <conditionalFormatting sqref="Q7">
    <cfRule type="expression" dxfId="3600" priority="19">
      <formula>Q7&gt;0</formula>
    </cfRule>
    <cfRule type="expression" dxfId="3599" priority="20">
      <formula>Q7&lt;0</formula>
    </cfRule>
  </conditionalFormatting>
  <conditionalFormatting sqref="Q8">
    <cfRule type="expression" dxfId="3598" priority="17">
      <formula>Q8&gt;0</formula>
    </cfRule>
    <cfRule type="expression" dxfId="3597" priority="18">
      <formula>Q8&lt;0</formula>
    </cfRule>
  </conditionalFormatting>
  <conditionalFormatting sqref="F25:F46">
    <cfRule type="expression" dxfId="3596" priority="15">
      <formula>F25&gt;0</formula>
    </cfRule>
    <cfRule type="expression" dxfId="3595" priority="16">
      <formula>F25&lt;0</formula>
    </cfRule>
  </conditionalFormatting>
  <conditionalFormatting sqref="H25:H46">
    <cfRule type="expression" dxfId="3594" priority="13">
      <formula>H25&gt;0</formula>
    </cfRule>
    <cfRule type="expression" dxfId="3593" priority="14">
      <formula>H25&lt;0</formula>
    </cfRule>
  </conditionalFormatting>
  <conditionalFormatting sqref="F89:F110">
    <cfRule type="expression" dxfId="3592" priority="11">
      <formula>F89&gt;0</formula>
    </cfRule>
    <cfRule type="expression" dxfId="3591" priority="12">
      <formula>F89&lt;0</formula>
    </cfRule>
  </conditionalFormatting>
  <conditionalFormatting sqref="H89:H110">
    <cfRule type="expression" dxfId="3590" priority="9">
      <formula>H89&gt;0</formula>
    </cfRule>
    <cfRule type="expression" dxfId="3589" priority="10">
      <formula>H89&lt;0</formula>
    </cfRule>
  </conditionalFormatting>
  <conditionalFormatting sqref="Q10">
    <cfRule type="expression" dxfId="3588" priority="7">
      <formula>Q10&gt;0</formula>
    </cfRule>
    <cfRule type="expression" dxfId="3587" priority="8">
      <formula>Q10&lt;0</formula>
    </cfRule>
  </conditionalFormatting>
  <conditionalFormatting sqref="J25:J38">
    <cfRule type="expression" dxfId="3586" priority="5">
      <formula>J25&gt;0</formula>
    </cfRule>
    <cfRule type="expression" dxfId="3585" priority="6">
      <formula>J25&lt;0</formula>
    </cfRule>
  </conditionalFormatting>
  <conditionalFormatting sqref="K25:K38">
    <cfRule type="expression" dxfId="3584" priority="3">
      <formula>K25&gt;0</formula>
    </cfRule>
    <cfRule type="expression" dxfId="3583" priority="4">
      <formula>K25&lt;0</formula>
    </cfRule>
  </conditionalFormatting>
  <conditionalFormatting sqref="L25:L38">
    <cfRule type="expression" dxfId="3582" priority="1">
      <formula>L25&gt;0</formula>
    </cfRule>
    <cfRule type="expression" dxfId="3581"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80" priority="35">
      <formula>F47&gt;0</formula>
    </cfRule>
    <cfRule type="expression" dxfId="3579" priority="36">
      <formula>F47&lt;0</formula>
    </cfRule>
  </conditionalFormatting>
  <conditionalFormatting sqref="Q7">
    <cfRule type="expression" dxfId="3578" priority="33">
      <formula>Q7&gt;0</formula>
    </cfRule>
    <cfRule type="expression" dxfId="3577" priority="34">
      <formula>Q7&lt;0</formula>
    </cfRule>
  </conditionalFormatting>
  <conditionalFormatting sqref="Q8">
    <cfRule type="expression" dxfId="3576" priority="31">
      <formula>Q8&gt;0</formula>
    </cfRule>
    <cfRule type="expression" dxfId="3575" priority="32">
      <formula>Q8&lt;0</formula>
    </cfRule>
  </conditionalFormatting>
  <conditionalFormatting sqref="F30:F46">
    <cfRule type="expression" dxfId="3574" priority="29">
      <formula>F30&gt;0</formula>
    </cfRule>
    <cfRule type="expression" dxfId="3573" priority="30">
      <formula>F30&lt;0</formula>
    </cfRule>
  </conditionalFormatting>
  <conditionalFormatting sqref="H30:H46">
    <cfRule type="expression" dxfId="3572" priority="27">
      <formula>H30&gt;0</formula>
    </cfRule>
    <cfRule type="expression" dxfId="3571" priority="28">
      <formula>H30&lt;0</formula>
    </cfRule>
  </conditionalFormatting>
  <conditionalFormatting sqref="Q10">
    <cfRule type="expression" dxfId="3570" priority="25">
      <formula>Q10&gt;0</formula>
    </cfRule>
    <cfRule type="expression" dxfId="3569" priority="26">
      <formula>Q10&lt;0</formula>
    </cfRule>
  </conditionalFormatting>
  <conditionalFormatting sqref="J25:J38">
    <cfRule type="expression" dxfId="3568" priority="23">
      <formula>J25&gt;0</formula>
    </cfRule>
    <cfRule type="expression" dxfId="3567" priority="24">
      <formula>J25&lt;0</formula>
    </cfRule>
  </conditionalFormatting>
  <conditionalFormatting sqref="K25:K38">
    <cfRule type="expression" dxfId="3566" priority="21">
      <formula>K25&gt;0</formula>
    </cfRule>
    <cfRule type="expression" dxfId="3565" priority="22">
      <formula>K25&lt;0</formula>
    </cfRule>
  </conditionalFormatting>
  <conditionalFormatting sqref="L25 L38">
    <cfRule type="expression" dxfId="3564" priority="19">
      <formula>L25&gt;0</formula>
    </cfRule>
    <cfRule type="expression" dxfId="3563" priority="20">
      <formula>L25&lt;0</formula>
    </cfRule>
  </conditionalFormatting>
  <conditionalFormatting sqref="F89:F110">
    <cfRule type="expression" dxfId="3562" priority="17">
      <formula>F89&gt;0</formula>
    </cfRule>
    <cfRule type="expression" dxfId="3561" priority="18">
      <formula>F89&lt;0</formula>
    </cfRule>
  </conditionalFormatting>
  <conditionalFormatting sqref="H89:H110">
    <cfRule type="expression" dxfId="3560" priority="15">
      <formula>H89&gt;0</formula>
    </cfRule>
    <cfRule type="expression" dxfId="3559" priority="16">
      <formula>H89&lt;0</formula>
    </cfRule>
  </conditionalFormatting>
  <conditionalFormatting sqref="J89:J102">
    <cfRule type="expression" dxfId="3558" priority="13">
      <formula>J89&gt;0</formula>
    </cfRule>
    <cfRule type="expression" dxfId="3557" priority="14">
      <formula>J89&lt;0</formula>
    </cfRule>
  </conditionalFormatting>
  <conditionalFormatting sqref="K89:K102">
    <cfRule type="expression" dxfId="3556" priority="11">
      <formula>K89&gt;0</formula>
    </cfRule>
    <cfRule type="expression" dxfId="3555" priority="12">
      <formula>K89&lt;0</formula>
    </cfRule>
  </conditionalFormatting>
  <conditionalFormatting sqref="L89:L102">
    <cfRule type="expression" dxfId="3554" priority="9">
      <formula>L89&gt;0</formula>
    </cfRule>
    <cfRule type="expression" dxfId="3553" priority="10">
      <formula>L89&lt;0</formula>
    </cfRule>
  </conditionalFormatting>
  <conditionalFormatting sqref="F29 F25:F26">
    <cfRule type="expression" dxfId="3552" priority="7">
      <formula>F25&gt;0</formula>
    </cfRule>
    <cfRule type="expression" dxfId="3551" priority="8">
      <formula>F25&lt;0</formula>
    </cfRule>
  </conditionalFormatting>
  <conditionalFormatting sqref="H29 H25:H27">
    <cfRule type="expression" dxfId="3550" priority="5">
      <formula>H25&gt;0</formula>
    </cfRule>
    <cfRule type="expression" dxfId="3549" priority="6">
      <formula>H25&lt;0</formula>
    </cfRule>
  </conditionalFormatting>
  <conditionalFormatting sqref="F27:F28">
    <cfRule type="expression" dxfId="3548" priority="3">
      <formula>F27&gt;0</formula>
    </cfRule>
    <cfRule type="expression" dxfId="3547" priority="4">
      <formula>F27&lt;0</formula>
    </cfRule>
  </conditionalFormatting>
  <conditionalFormatting sqref="H28">
    <cfRule type="expression" dxfId="3546" priority="1">
      <formula>H28&gt;0</formula>
    </cfRule>
    <cfRule type="expression" dxfId="3545"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2" t="s">
        <v>78</v>
      </c>
      <c r="P17" s="892"/>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44" priority="25">
      <formula>F7&gt;0</formula>
    </cfRule>
    <cfRule type="expression" dxfId="3543" priority="26">
      <formula>F7&lt;0</formula>
    </cfRule>
  </conditionalFormatting>
  <conditionalFormatting sqref="Q8">
    <cfRule type="expression" dxfId="3542" priority="23">
      <formula>Q8&gt;0</formula>
    </cfRule>
    <cfRule type="expression" dxfId="3541" priority="24">
      <formula>Q8&lt;0</formula>
    </cfRule>
  </conditionalFormatting>
  <conditionalFormatting sqref="F93:F114">
    <cfRule type="expression" dxfId="3540" priority="17">
      <formula>F93&gt;0</formula>
    </cfRule>
    <cfRule type="expression" dxfId="3539" priority="18">
      <formula>F93&lt;0</formula>
    </cfRule>
  </conditionalFormatting>
  <conditionalFormatting sqref="H93:H114">
    <cfRule type="expression" dxfId="3538" priority="15">
      <formula>H93&gt;0</formula>
    </cfRule>
    <cfRule type="expression" dxfId="3537" priority="16">
      <formula>H93&lt;0</formula>
    </cfRule>
  </conditionalFormatting>
  <conditionalFormatting sqref="Q10">
    <cfRule type="expression" dxfId="3536" priority="13">
      <formula>Q10&gt;0</formula>
    </cfRule>
    <cfRule type="expression" dxfId="3535" priority="14">
      <formula>Q10&lt;0</formula>
    </cfRule>
  </conditionalFormatting>
  <conditionalFormatting sqref="J25:J38">
    <cfRule type="expression" dxfId="3534" priority="11">
      <formula>J25&gt;0</formula>
    </cfRule>
    <cfRule type="expression" dxfId="3533" priority="12">
      <formula>J25&lt;0</formula>
    </cfRule>
  </conditionalFormatting>
  <conditionalFormatting sqref="K25:K38">
    <cfRule type="expression" dxfId="3532" priority="9">
      <formula>K25&gt;0</formula>
    </cfRule>
    <cfRule type="expression" dxfId="3531" priority="10">
      <formula>K25&lt;0</formula>
    </cfRule>
  </conditionalFormatting>
  <conditionalFormatting sqref="L25:L34">
    <cfRule type="expression" dxfId="3530" priority="7">
      <formula>L25&gt;0</formula>
    </cfRule>
    <cfRule type="expression" dxfId="3529" priority="8">
      <formula>L25&lt;0</formula>
    </cfRule>
  </conditionalFormatting>
  <conditionalFormatting sqref="J43">
    <cfRule type="expression" dxfId="3528" priority="5">
      <formula>J43&gt;0</formula>
    </cfRule>
    <cfRule type="expression" dxfId="3527" priority="6">
      <formula>J43&lt;0</formula>
    </cfRule>
  </conditionalFormatting>
  <conditionalFormatting sqref="M25:M34">
    <cfRule type="expression" dxfId="3526" priority="3">
      <formula>M25&gt;0</formula>
    </cfRule>
    <cfRule type="expression" dxfId="3525" priority="4">
      <formula>M25&lt;0</formula>
    </cfRule>
  </conditionalFormatting>
  <conditionalFormatting sqref="H61:H64 F61:F64">
    <cfRule type="expression" dxfId="3524" priority="1">
      <formula>F61&gt;0</formula>
    </cfRule>
    <cfRule type="expression" dxfId="3523"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22" priority="21">
      <formula>F47&gt;0</formula>
    </cfRule>
    <cfRule type="expression" dxfId="3521" priority="22">
      <formula>F47&lt;0</formula>
    </cfRule>
  </conditionalFormatting>
  <conditionalFormatting sqref="Q7">
    <cfRule type="expression" dxfId="3520" priority="19">
      <formula>Q7&gt;0</formula>
    </cfRule>
    <cfRule type="expression" dxfId="3519" priority="20">
      <formula>Q7&lt;0</formula>
    </cfRule>
  </conditionalFormatting>
  <conditionalFormatting sqref="Q8">
    <cfRule type="expression" dxfId="3518" priority="17">
      <formula>Q8&gt;0</formula>
    </cfRule>
    <cfRule type="expression" dxfId="3517" priority="18">
      <formula>Q8&lt;0</formula>
    </cfRule>
  </conditionalFormatting>
  <conditionalFormatting sqref="F25:F46">
    <cfRule type="expression" dxfId="3516" priority="15">
      <formula>F25&gt;0</formula>
    </cfRule>
    <cfRule type="expression" dxfId="3515" priority="16">
      <formula>F25&lt;0</formula>
    </cfRule>
  </conditionalFormatting>
  <conditionalFormatting sqref="H25:H46">
    <cfRule type="expression" dxfId="3514" priority="13">
      <formula>H25&gt;0</formula>
    </cfRule>
    <cfRule type="expression" dxfId="3513" priority="14">
      <formula>H25&lt;0</formula>
    </cfRule>
  </conditionalFormatting>
  <conditionalFormatting sqref="F89:F110">
    <cfRule type="expression" dxfId="3512" priority="11">
      <formula>F89&gt;0</formula>
    </cfRule>
    <cfRule type="expression" dxfId="3511" priority="12">
      <formula>F89&lt;0</formula>
    </cfRule>
  </conditionalFormatting>
  <conditionalFormatting sqref="H89:H110">
    <cfRule type="expression" dxfId="3510" priority="9">
      <formula>H89&gt;0</formula>
    </cfRule>
    <cfRule type="expression" dxfId="3509" priority="10">
      <formula>H89&lt;0</formula>
    </cfRule>
  </conditionalFormatting>
  <conditionalFormatting sqref="Q10">
    <cfRule type="expression" dxfId="3508" priority="7">
      <formula>Q10&gt;0</formula>
    </cfRule>
    <cfRule type="expression" dxfId="3507" priority="8">
      <formula>Q10&lt;0</formula>
    </cfRule>
  </conditionalFormatting>
  <conditionalFormatting sqref="J25:J38">
    <cfRule type="expression" dxfId="3506" priority="5">
      <formula>J25&gt;0</formula>
    </cfRule>
    <cfRule type="expression" dxfId="3505" priority="6">
      <formula>J25&lt;0</formula>
    </cfRule>
  </conditionalFormatting>
  <conditionalFormatting sqref="K25:K38">
    <cfRule type="expression" dxfId="3504" priority="3">
      <formula>K25&gt;0</formula>
    </cfRule>
    <cfRule type="expression" dxfId="3503" priority="4">
      <formula>K25&lt;0</formula>
    </cfRule>
  </conditionalFormatting>
  <conditionalFormatting sqref="L25:L38">
    <cfRule type="expression" dxfId="3502" priority="1">
      <formula>L25&gt;0</formula>
    </cfRule>
    <cfRule type="expression" dxfId="350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2" t="s">
        <v>78</v>
      </c>
      <c r="P14" s="892"/>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00" priority="29">
      <formula>F29&gt;0</formula>
    </cfRule>
    <cfRule type="expression" dxfId="3499" priority="30">
      <formula>F29&lt;0</formula>
    </cfRule>
  </conditionalFormatting>
  <conditionalFormatting sqref="Q7">
    <cfRule type="expression" dxfId="3498" priority="27">
      <formula>Q7&gt;0</formula>
    </cfRule>
    <cfRule type="expression" dxfId="3497" priority="28">
      <formula>Q7&lt;0</formula>
    </cfRule>
  </conditionalFormatting>
  <conditionalFormatting sqref="Q8">
    <cfRule type="expression" dxfId="3496" priority="25">
      <formula>Q8&gt;0</formula>
    </cfRule>
    <cfRule type="expression" dxfId="3495" priority="26">
      <formula>Q8&lt;0</formula>
    </cfRule>
  </conditionalFormatting>
  <conditionalFormatting sqref="F96:F110">
    <cfRule type="expression" dxfId="3494" priority="19">
      <formula>F96&gt;0</formula>
    </cfRule>
    <cfRule type="expression" dxfId="3493" priority="20">
      <formula>F96&lt;0</formula>
    </cfRule>
  </conditionalFormatting>
  <conditionalFormatting sqref="H96:H110">
    <cfRule type="expression" dxfId="3492" priority="17">
      <formula>H96&gt;0</formula>
    </cfRule>
    <cfRule type="expression" dxfId="3491" priority="18">
      <formula>H96&lt;0</formula>
    </cfRule>
  </conditionalFormatting>
  <conditionalFormatting sqref="Q10">
    <cfRule type="expression" dxfId="3490" priority="15">
      <formula>Q10&gt;0</formula>
    </cfRule>
    <cfRule type="expression" dxfId="3489" priority="16">
      <formula>Q10&lt;0</formula>
    </cfRule>
  </conditionalFormatting>
  <conditionalFormatting sqref="L29:L38">
    <cfRule type="expression" dxfId="3488" priority="9">
      <formula>L29&gt;0</formula>
    </cfRule>
    <cfRule type="expression" dxfId="3487" priority="10">
      <formula>L29&lt;0</formula>
    </cfRule>
  </conditionalFormatting>
  <conditionalFormatting sqref="F27:F29 H27:H29 J25:K29">
    <cfRule type="expression" dxfId="3486" priority="7">
      <formula>F25&gt;0</formula>
    </cfRule>
    <cfRule type="expression" dxfId="3485" priority="8">
      <formula>F25&lt;0</formula>
    </cfRule>
  </conditionalFormatting>
  <conditionalFormatting sqref="L25:L29">
    <cfRule type="expression" dxfId="3484" priority="5">
      <formula>L25&gt;0</formula>
    </cfRule>
    <cfRule type="expression" dxfId="3483" priority="6">
      <formula>L25&lt;0</formula>
    </cfRule>
  </conditionalFormatting>
  <conditionalFormatting sqref="F25:F26">
    <cfRule type="expression" dxfId="3482" priority="3">
      <formula>F25&gt;0</formula>
    </cfRule>
    <cfRule type="expression" dxfId="3481" priority="4">
      <formula>F25&lt;0</formula>
    </cfRule>
  </conditionalFormatting>
  <conditionalFormatting sqref="H25:H26">
    <cfRule type="expression" dxfId="3480" priority="1">
      <formula>H25&gt;0</formula>
    </cfRule>
    <cfRule type="expression" dxfId="347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65.599999999999994</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6559.9999999999991</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3113.109999999996</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2915.9000000000005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0.80017013803133874</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3.0487804878048783E-2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9.6755162241887902</v>
      </c>
      <c r="U13" s="893" t="s">
        <v>1376</v>
      </c>
    </row>
    <row r="14" spans="1:21" x14ac:dyDescent="0.25">
      <c r="H14" s="68"/>
      <c r="O14" s="11" t="s">
        <v>1034</v>
      </c>
      <c r="Q14" s="1">
        <v>43324</v>
      </c>
      <c r="U14" s="893"/>
    </row>
    <row r="15" spans="1:21" x14ac:dyDescent="0.25">
      <c r="H15" s="68"/>
      <c r="U15" s="893"/>
    </row>
    <row r="16" spans="1:21" x14ac:dyDescent="0.25">
      <c r="H16" s="68"/>
      <c r="U16" s="893"/>
    </row>
    <row r="17" spans="1:21" x14ac:dyDescent="0.25">
      <c r="U17" s="893"/>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3"/>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3"/>
    </row>
    <row r="20" spans="1:21" ht="20.25" thickBot="1" x14ac:dyDescent="0.35">
      <c r="O20" s="760" t="s">
        <v>78</v>
      </c>
      <c r="P20" s="760"/>
      <c r="U20" s="893"/>
    </row>
    <row r="21" spans="1:21" ht="15.75" thickTop="1" x14ac:dyDescent="0.25">
      <c r="O21" s="79">
        <v>1.1000000000000001</v>
      </c>
      <c r="P21" s="79">
        <f>O21*$Q$4</f>
        <v>72.16</v>
      </c>
      <c r="U21" s="893"/>
    </row>
    <row r="22" spans="1:21" x14ac:dyDescent="0.25">
      <c r="O22" s="79">
        <v>1.0900000000000001</v>
      </c>
      <c r="P22" s="79">
        <f t="shared" ref="P22:P41" si="3">O22*$Q$4</f>
        <v>71.504000000000005</v>
      </c>
      <c r="U22" s="893"/>
    </row>
    <row r="23" spans="1:21" x14ac:dyDescent="0.25">
      <c r="O23" s="79">
        <v>1.08</v>
      </c>
      <c r="P23" s="79">
        <f t="shared" si="3"/>
        <v>70.847999999999999</v>
      </c>
      <c r="U23" s="893"/>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70.191999999999993</v>
      </c>
      <c r="U24" s="893"/>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69.536000000000001</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68.88</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68.22399999999999</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67.567999999999998</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66.911999999999992</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66.256</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65.599999999999994</v>
      </c>
    </row>
    <row r="32" spans="1:21" x14ac:dyDescent="0.25">
      <c r="B32" s="162">
        <v>43329</v>
      </c>
      <c r="C32" s="10">
        <v>150</v>
      </c>
      <c r="D32" s="39">
        <v>64.313329999999993</v>
      </c>
      <c r="E32" s="39">
        <v>73.680000000000007</v>
      </c>
      <c r="F32" s="39">
        <f t="shared" ref="F32:F60"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64.943999999999988</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64.287999999999997</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63.631999999999991</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62.975999999999992</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62.319999999999993</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61.663999999999994</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61.007999999999996</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60.351999999999997</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59.695999999999998</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59.04</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60" si="13">D54*C54</f>
        <v>10020</v>
      </c>
      <c r="H54" s="177">
        <f t="shared" ref="H54:H60" si="14">(E54-D54)/D54</f>
        <v>4.8303393213572889E-2</v>
      </c>
      <c r="I54" s="39"/>
      <c r="J54" s="39"/>
      <c r="K54" s="99">
        <f t="shared" ref="K54:K60"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v>100</v>
      </c>
      <c r="B60" s="162">
        <v>43753</v>
      </c>
      <c r="C60" s="10">
        <v>100</v>
      </c>
      <c r="D60" s="39">
        <v>36.44</v>
      </c>
      <c r="E60" s="39">
        <v>64.72</v>
      </c>
      <c r="F60" s="39">
        <f t="shared" si="9"/>
        <v>2828</v>
      </c>
      <c r="G60" s="39">
        <f t="shared" si="13"/>
        <v>3644</v>
      </c>
      <c r="H60" s="177">
        <f t="shared" si="14"/>
        <v>0.77607025246981343</v>
      </c>
      <c r="I60" s="39"/>
      <c r="J60" s="39"/>
      <c r="K60" s="99">
        <f t="shared" si="15"/>
        <v>3025.2099999999955</v>
      </c>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78" priority="51">
      <formula>F25&gt;0</formula>
    </cfRule>
    <cfRule type="expression" dxfId="3477" priority="52">
      <formula>F25&lt;0</formula>
    </cfRule>
  </conditionalFormatting>
  <conditionalFormatting sqref="Q7">
    <cfRule type="expression" dxfId="3476" priority="49">
      <formula>Q7&gt;0</formula>
    </cfRule>
    <cfRule type="expression" dxfId="3475" priority="50">
      <formula>Q7&lt;0</formula>
    </cfRule>
  </conditionalFormatting>
  <conditionalFormatting sqref="Q8">
    <cfRule type="expression" dxfId="3474" priority="47">
      <formula>Q8&gt;0</formula>
    </cfRule>
    <cfRule type="expression" dxfId="3473" priority="48">
      <formula>Q8&lt;0</formula>
    </cfRule>
  </conditionalFormatting>
  <conditionalFormatting sqref="M68">
    <cfRule type="expression" dxfId="3472" priority="41">
      <formula>M68&gt;0</formula>
    </cfRule>
    <cfRule type="expression" dxfId="3471" priority="42">
      <formula>M68&lt;0</formula>
    </cfRule>
  </conditionalFormatting>
  <conditionalFormatting sqref="F94:F125">
    <cfRule type="expression" dxfId="3470" priority="39">
      <formula>F94&gt;0</formula>
    </cfRule>
    <cfRule type="expression" dxfId="3469" priority="40">
      <formula>F94&lt;0</formula>
    </cfRule>
  </conditionalFormatting>
  <conditionalFormatting sqref="H94:H125">
    <cfRule type="expression" dxfId="3468" priority="37">
      <formula>H94&gt;0</formula>
    </cfRule>
    <cfRule type="expression" dxfId="3467" priority="38">
      <formula>H94&lt;0</formula>
    </cfRule>
  </conditionalFormatting>
  <conditionalFormatting sqref="J28:J30 K25:K30 J31:K38">
    <cfRule type="expression" dxfId="3466" priority="31">
      <formula>J25&gt;0</formula>
    </cfRule>
    <cfRule type="expression" dxfId="3465" priority="32">
      <formula>J25&lt;0</formula>
    </cfRule>
  </conditionalFormatting>
  <conditionalFormatting sqref="K39:K42">
    <cfRule type="expression" dxfId="3464" priority="29">
      <formula>K39&gt;0</formula>
    </cfRule>
    <cfRule type="expression" dxfId="3463" priority="30">
      <formula>K39&lt;0</formula>
    </cfRule>
  </conditionalFormatting>
  <conditionalFormatting sqref="K43">
    <cfRule type="expression" dxfId="3462" priority="27">
      <formula>K43&gt;0</formula>
    </cfRule>
    <cfRule type="expression" dxfId="3461" priority="28">
      <formula>K43&lt;0</formula>
    </cfRule>
  </conditionalFormatting>
  <conditionalFormatting sqref="K44">
    <cfRule type="expression" dxfId="3460" priority="25">
      <formula>K44&gt;0</formula>
    </cfRule>
    <cfRule type="expression" dxfId="3459" priority="26">
      <formula>K44&lt;0</formula>
    </cfRule>
  </conditionalFormatting>
  <conditionalFormatting sqref="K45">
    <cfRule type="expression" dxfId="3458" priority="23">
      <formula>K45&gt;0</formula>
    </cfRule>
    <cfRule type="expression" dxfId="3457" priority="24">
      <formula>K45&lt;0</formula>
    </cfRule>
  </conditionalFormatting>
  <conditionalFormatting sqref="K46:K51">
    <cfRule type="expression" dxfId="3456" priority="11">
      <formula>K46&gt;0</formula>
    </cfRule>
    <cfRule type="expression" dxfId="3455" priority="12">
      <formula>K46&lt;0</formula>
    </cfRule>
  </conditionalFormatting>
  <conditionalFormatting sqref="K52:K60">
    <cfRule type="expression" dxfId="3454" priority="9">
      <formula>K52&gt;0</formula>
    </cfRule>
    <cfRule type="expression" dxfId="3453" priority="10">
      <formula>K52&lt;0</formula>
    </cfRule>
  </conditionalFormatting>
  <conditionalFormatting sqref="H55:H57 F54:F57">
    <cfRule type="expression" dxfId="3452" priority="7">
      <formula>F54&gt;0</formula>
    </cfRule>
    <cfRule type="expression" dxfId="3451" priority="8">
      <formula>F54&lt;0</formula>
    </cfRule>
  </conditionalFormatting>
  <conditionalFormatting sqref="F63:F64 H63:H64">
    <cfRule type="expression" dxfId="3450" priority="5">
      <formula>F63&gt;0</formula>
    </cfRule>
    <cfRule type="expression" dxfId="3449" priority="6">
      <formula>F63&lt;0</formula>
    </cfRule>
  </conditionalFormatting>
  <conditionalFormatting sqref="F61:F62 H61:H62">
    <cfRule type="expression" dxfId="3448" priority="3">
      <formula>F61&gt;0</formula>
    </cfRule>
    <cfRule type="expression" dxfId="3447" priority="4">
      <formula>F61&lt;0</formula>
    </cfRule>
  </conditionalFormatting>
  <conditionalFormatting sqref="F59:F60 H59:H60">
    <cfRule type="expression" dxfId="3446" priority="1">
      <formula>F59&gt;0</formula>
    </cfRule>
    <cfRule type="expression" dxfId="3445"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44" priority="35">
      <formula>F47&gt;0</formula>
    </cfRule>
    <cfRule type="expression" dxfId="3443" priority="36">
      <formula>F47&lt;0</formula>
    </cfRule>
  </conditionalFormatting>
  <conditionalFormatting sqref="Q7">
    <cfRule type="expression" dxfId="3442" priority="33">
      <formula>Q7&gt;0</formula>
    </cfRule>
    <cfRule type="expression" dxfId="3441" priority="34">
      <formula>Q7&lt;0</formula>
    </cfRule>
  </conditionalFormatting>
  <conditionalFormatting sqref="Q8">
    <cfRule type="expression" dxfId="3440" priority="31">
      <formula>Q8&gt;0</formula>
    </cfRule>
    <cfRule type="expression" dxfId="3439" priority="32">
      <formula>Q8&lt;0</formula>
    </cfRule>
  </conditionalFormatting>
  <conditionalFormatting sqref="F30:F46">
    <cfRule type="expression" dxfId="3438" priority="29">
      <formula>F30&gt;0</formula>
    </cfRule>
    <cfRule type="expression" dxfId="3437" priority="30">
      <formula>F30&lt;0</formula>
    </cfRule>
  </conditionalFormatting>
  <conditionalFormatting sqref="H30:H46">
    <cfRule type="expression" dxfId="3436" priority="27">
      <formula>H30&gt;0</formula>
    </cfRule>
    <cfRule type="expression" dxfId="3435" priority="28">
      <formula>H30&lt;0</formula>
    </cfRule>
  </conditionalFormatting>
  <conditionalFormatting sqref="Q10">
    <cfRule type="expression" dxfId="3434" priority="25">
      <formula>Q10&gt;0</formula>
    </cfRule>
    <cfRule type="expression" dxfId="3433" priority="26">
      <formula>Q10&lt;0</formula>
    </cfRule>
  </conditionalFormatting>
  <conditionalFormatting sqref="J25:J38">
    <cfRule type="expression" dxfId="3432" priority="23">
      <formula>J25&gt;0</formula>
    </cfRule>
    <cfRule type="expression" dxfId="3431" priority="24">
      <formula>J25&lt;0</formula>
    </cfRule>
  </conditionalFormatting>
  <conditionalFormatting sqref="K25:K38">
    <cfRule type="expression" dxfId="3430" priority="21">
      <formula>K25&gt;0</formula>
    </cfRule>
    <cfRule type="expression" dxfId="3429" priority="22">
      <formula>K25&lt;0</formula>
    </cfRule>
  </conditionalFormatting>
  <conditionalFormatting sqref="L25 L38">
    <cfRule type="expression" dxfId="3428" priority="19">
      <formula>L25&gt;0</formula>
    </cfRule>
    <cfRule type="expression" dxfId="3427" priority="20">
      <formula>L25&lt;0</formula>
    </cfRule>
  </conditionalFormatting>
  <conditionalFormatting sqref="F89:F110">
    <cfRule type="expression" dxfId="3426" priority="17">
      <formula>F89&gt;0</formula>
    </cfRule>
    <cfRule type="expression" dxfId="3425" priority="18">
      <formula>F89&lt;0</formula>
    </cfRule>
  </conditionalFormatting>
  <conditionalFormatting sqref="H89:H110">
    <cfRule type="expression" dxfId="3424" priority="15">
      <formula>H89&gt;0</formula>
    </cfRule>
    <cfRule type="expression" dxfId="3423" priority="16">
      <formula>H89&lt;0</formula>
    </cfRule>
  </conditionalFormatting>
  <conditionalFormatting sqref="J89:J102">
    <cfRule type="expression" dxfId="3422" priority="13">
      <formula>J89&gt;0</formula>
    </cfRule>
    <cfRule type="expression" dxfId="3421" priority="14">
      <formula>J89&lt;0</formula>
    </cfRule>
  </conditionalFormatting>
  <conditionalFormatting sqref="K89:K102">
    <cfRule type="expression" dxfId="3420" priority="11">
      <formula>K89&gt;0</formula>
    </cfRule>
    <cfRule type="expression" dxfId="3419" priority="12">
      <formula>K89&lt;0</formula>
    </cfRule>
  </conditionalFormatting>
  <conditionalFormatting sqref="L89:L102">
    <cfRule type="expression" dxfId="3418" priority="9">
      <formula>L89&gt;0</formula>
    </cfRule>
    <cfRule type="expression" dxfId="3417" priority="10">
      <formula>L89&lt;0</formula>
    </cfRule>
  </conditionalFormatting>
  <conditionalFormatting sqref="F29 F25:F26">
    <cfRule type="expression" dxfId="3416" priority="7">
      <formula>F25&gt;0</formula>
    </cfRule>
    <cfRule type="expression" dxfId="3415" priority="8">
      <formula>F25&lt;0</formula>
    </cfRule>
  </conditionalFormatting>
  <conditionalFormatting sqref="H29 H25:H27">
    <cfRule type="expression" dxfId="3414" priority="5">
      <formula>H25&gt;0</formula>
    </cfRule>
    <cfRule type="expression" dxfId="3413" priority="6">
      <formula>H25&lt;0</formula>
    </cfRule>
  </conditionalFormatting>
  <conditionalFormatting sqref="F27:F28">
    <cfRule type="expression" dxfId="3412" priority="3">
      <formula>F27&gt;0</formula>
    </cfRule>
    <cfRule type="expression" dxfId="3411" priority="4">
      <formula>F27&lt;0</formula>
    </cfRule>
  </conditionalFormatting>
  <conditionalFormatting sqref="H28">
    <cfRule type="expression" dxfId="3410" priority="1">
      <formula>H28&gt;0</formula>
    </cfRule>
    <cfRule type="expression" dxfId="3409"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08" priority="43">
      <formula>F54&gt;0</formula>
    </cfRule>
    <cfRule type="expression" dxfId="3407" priority="44">
      <formula>F54&lt;0</formula>
    </cfRule>
  </conditionalFormatting>
  <conditionalFormatting sqref="Q7">
    <cfRule type="expression" dxfId="3406" priority="41">
      <formula>Q7&gt;0</formula>
    </cfRule>
    <cfRule type="expression" dxfId="3405" priority="42">
      <formula>Q7&lt;0</formula>
    </cfRule>
  </conditionalFormatting>
  <conditionalFormatting sqref="Q8">
    <cfRule type="expression" dxfId="3404" priority="39">
      <formula>Q8&gt;0</formula>
    </cfRule>
    <cfRule type="expression" dxfId="3403" priority="40">
      <formula>Q8&lt;0</formula>
    </cfRule>
  </conditionalFormatting>
  <conditionalFormatting sqref="F33:F36 F38:F53">
    <cfRule type="expression" dxfId="3402" priority="37">
      <formula>F33&gt;0</formula>
    </cfRule>
    <cfRule type="expression" dxfId="3401" priority="38">
      <formula>F33&lt;0</formula>
    </cfRule>
  </conditionalFormatting>
  <conditionalFormatting sqref="H33:H36 H38:H53">
    <cfRule type="expression" dxfId="3400" priority="35">
      <formula>H33&gt;0</formula>
    </cfRule>
    <cfRule type="expression" dxfId="3399" priority="36">
      <formula>H33&lt;0</formula>
    </cfRule>
  </conditionalFormatting>
  <conditionalFormatting sqref="Q10">
    <cfRule type="expression" dxfId="3398" priority="33">
      <formula>Q10&gt;0</formula>
    </cfRule>
    <cfRule type="expression" dxfId="3397" priority="34">
      <formula>Q10&lt;0</formula>
    </cfRule>
  </conditionalFormatting>
  <conditionalFormatting sqref="J25:J37">
    <cfRule type="expression" dxfId="3396" priority="31">
      <formula>J25&gt;0</formula>
    </cfRule>
    <cfRule type="expression" dxfId="3395" priority="32">
      <formula>J25&lt;0</formula>
    </cfRule>
  </conditionalFormatting>
  <conditionalFormatting sqref="K25:K38">
    <cfRule type="expression" dxfId="3394" priority="29">
      <formula>K25&gt;0</formula>
    </cfRule>
    <cfRule type="expression" dxfId="3393" priority="30">
      <formula>K25&lt;0</formula>
    </cfRule>
  </conditionalFormatting>
  <conditionalFormatting sqref="L25">
    <cfRule type="expression" dxfId="3392" priority="27">
      <formula>L25&gt;0</formula>
    </cfRule>
    <cfRule type="expression" dxfId="3391" priority="28">
      <formula>L25&lt;0</formula>
    </cfRule>
  </conditionalFormatting>
  <conditionalFormatting sqref="F89:F110">
    <cfRule type="expression" dxfId="3390" priority="25">
      <formula>F89&gt;0</formula>
    </cfRule>
    <cfRule type="expression" dxfId="3389" priority="26">
      <formula>F89&lt;0</formula>
    </cfRule>
  </conditionalFormatting>
  <conditionalFormatting sqref="H89:H110">
    <cfRule type="expression" dxfId="3388" priority="23">
      <formula>H89&gt;0</formula>
    </cfRule>
    <cfRule type="expression" dxfId="3387" priority="24">
      <formula>H89&lt;0</formula>
    </cfRule>
  </conditionalFormatting>
  <conditionalFormatting sqref="J89:J102">
    <cfRule type="expression" dxfId="3386" priority="21">
      <formula>J89&gt;0</formula>
    </cfRule>
    <cfRule type="expression" dxfId="3385" priority="22">
      <formula>J89&lt;0</formula>
    </cfRule>
  </conditionalFormatting>
  <conditionalFormatting sqref="K89:K102">
    <cfRule type="expression" dxfId="3384" priority="19">
      <formula>K89&gt;0</formula>
    </cfRule>
    <cfRule type="expression" dxfId="3383" priority="20">
      <formula>K89&lt;0</formula>
    </cfRule>
  </conditionalFormatting>
  <conditionalFormatting sqref="L89:L102">
    <cfRule type="expression" dxfId="3382" priority="17">
      <formula>L89&gt;0</formula>
    </cfRule>
    <cfRule type="expression" dxfId="3381" priority="18">
      <formula>L89&lt;0</formula>
    </cfRule>
  </conditionalFormatting>
  <conditionalFormatting sqref="F29:F32">
    <cfRule type="expression" dxfId="3380" priority="15">
      <formula>F29&gt;0</formula>
    </cfRule>
    <cfRule type="expression" dxfId="3379" priority="16">
      <formula>F29&lt;0</formula>
    </cfRule>
  </conditionalFormatting>
  <conditionalFormatting sqref="H29:H32">
    <cfRule type="expression" dxfId="3378" priority="13">
      <formula>H29&gt;0</formula>
    </cfRule>
    <cfRule type="expression" dxfId="3377" priority="14">
      <formula>H29&lt;0</formula>
    </cfRule>
  </conditionalFormatting>
  <conditionalFormatting sqref="F25:F28">
    <cfRule type="expression" dxfId="3376" priority="11">
      <formula>F25&gt;0</formula>
    </cfRule>
    <cfRule type="expression" dxfId="3375" priority="12">
      <formula>F25&lt;0</formula>
    </cfRule>
  </conditionalFormatting>
  <conditionalFormatting sqref="H25:H28">
    <cfRule type="expression" dxfId="3374" priority="9">
      <formula>H25&gt;0</formula>
    </cfRule>
    <cfRule type="expression" dxfId="3373" priority="10">
      <formula>H25&lt;0</formula>
    </cfRule>
  </conditionalFormatting>
  <conditionalFormatting sqref="F37">
    <cfRule type="expression" dxfId="3372" priority="7">
      <formula>F37&gt;0</formula>
    </cfRule>
    <cfRule type="expression" dxfId="3371" priority="8">
      <formula>F37&lt;0</formula>
    </cfRule>
  </conditionalFormatting>
  <conditionalFormatting sqref="H37">
    <cfRule type="expression" dxfId="3370" priority="5">
      <formula>H37&gt;0</formula>
    </cfRule>
    <cfRule type="expression" dxfId="3369" priority="6">
      <formula>H37&lt;0</formula>
    </cfRule>
  </conditionalFormatting>
  <conditionalFormatting sqref="J49">
    <cfRule type="expression" dxfId="3368" priority="3">
      <formula>J49&gt;0</formula>
    </cfRule>
    <cfRule type="expression" dxfId="3367" priority="4">
      <formula>J49&lt;0</formula>
    </cfRule>
  </conditionalFormatting>
  <conditionalFormatting sqref="J38:J48">
    <cfRule type="expression" dxfId="3366" priority="1">
      <formula>J38&gt;0</formula>
    </cfRule>
    <cfRule type="expression" dxfId="3365"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8"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77.882700000000014</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66.64</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6664</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7788.2700000000013</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-1124.2700000000004</v>
      </c>
      <c r="R7">
        <v>66</v>
      </c>
    </row>
    <row r="8" spans="1:21" x14ac:dyDescent="0.25">
      <c r="B8" s="654">
        <v>43745</v>
      </c>
      <c r="C8" s="4">
        <v>34</v>
      </c>
      <c r="D8" s="3">
        <v>66.8</v>
      </c>
      <c r="E8" s="3">
        <v>0</v>
      </c>
      <c r="F8" s="3">
        <f t="shared" si="0"/>
        <v>2271.1999999999998</v>
      </c>
      <c r="G8" s="402"/>
      <c r="H8" s="159"/>
      <c r="I8" s="3"/>
      <c r="J8" s="3"/>
      <c r="K8" s="3"/>
      <c r="L8" s="4"/>
      <c r="M8" s="4"/>
      <c r="O8" s="11" t="s">
        <v>179</v>
      </c>
      <c r="P8" s="33"/>
      <c r="Q8" s="2">
        <f>K18+M18-F18+Q2*Q4</f>
        <v>-1124.2700000000004</v>
      </c>
      <c r="T8" s="1"/>
      <c r="U8" s="736"/>
    </row>
    <row r="9" spans="1:21" x14ac:dyDescent="0.25">
      <c r="B9" s="402"/>
      <c r="C9" s="4"/>
      <c r="D9" s="3"/>
      <c r="E9" s="3"/>
      <c r="F9" s="3"/>
      <c r="G9" s="402"/>
      <c r="H9" s="159"/>
      <c r="I9" s="3"/>
      <c r="J9" s="3"/>
      <c r="K9" s="3"/>
      <c r="L9" s="4"/>
      <c r="M9" s="4"/>
      <c r="O9" s="11" t="s">
        <v>204</v>
      </c>
      <c r="Q9" s="132">
        <f>IF(Q2=0, 0, Q8/Q6)</f>
        <v>-0.14435426609503782</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368</v>
      </c>
      <c r="D18" s="18"/>
      <c r="E18" s="18"/>
      <c r="F18" s="18">
        <f>SUM(F2:F12)</f>
        <v>24471.54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73.304000000000002</v>
      </c>
    </row>
    <row r="20" spans="1:20" x14ac:dyDescent="0.25">
      <c r="O20" s="79">
        <v>1.0900000000000001</v>
      </c>
      <c r="P20" s="79">
        <f t="shared" ref="P20:P39" si="1">O20*$Q$4</f>
        <v>72.637600000000006</v>
      </c>
    </row>
    <row r="21" spans="1:20" x14ac:dyDescent="0.25">
      <c r="O21" s="79">
        <v>1.08</v>
      </c>
      <c r="P21" s="79">
        <f t="shared" si="1"/>
        <v>71.97120000000001</v>
      </c>
      <c r="T21" s="1"/>
    </row>
    <row r="22" spans="1:20" x14ac:dyDescent="0.25">
      <c r="O22" s="79">
        <v>1.07</v>
      </c>
      <c r="P22" s="79">
        <f t="shared" si="1"/>
        <v>71.3048</v>
      </c>
    </row>
    <row r="23" spans="1:20" x14ac:dyDescent="0.25">
      <c r="O23" s="79">
        <v>1.06</v>
      </c>
      <c r="P23" s="79">
        <f t="shared" si="1"/>
        <v>70.638400000000004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69.972000000000008</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69.305599999999998</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68.639200000000002</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67.972800000000007</v>
      </c>
      <c r="T27" s="65"/>
    </row>
    <row r="28" spans="1:20" x14ac:dyDescent="0.25">
      <c r="B28" s="162">
        <v>43679</v>
      </c>
      <c r="C28" s="7">
        <v>100</v>
      </c>
      <c r="D28" s="43">
        <v>79.746200000000002</v>
      </c>
      <c r="E28" s="39">
        <v>69.05</v>
      </c>
      <c r="F28" s="39">
        <f t="shared" ref="F28:F31" si="11">C28*(E28-D28)</f>
        <v>-1069.6200000000003</v>
      </c>
      <c r="G28" s="39">
        <f t="shared" ref="G28:G31" si="12">D28*C28</f>
        <v>7974.62</v>
      </c>
      <c r="H28" s="177">
        <f t="shared" ref="H28:H31" si="13">(E28-D28)/D28</f>
        <v>-0.13412802114708919</v>
      </c>
      <c r="I28" s="39"/>
      <c r="J28" s="39"/>
      <c r="K28" s="39"/>
      <c r="L28" s="39"/>
      <c r="O28" s="79">
        <v>1.01</v>
      </c>
      <c r="P28" s="79">
        <f t="shared" si="1"/>
        <v>67.306399999999996</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66.64</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65.973600000000005</v>
      </c>
      <c r="T30" s="154"/>
    </row>
    <row r="31" spans="1:20" x14ac:dyDescent="0.25">
      <c r="B31" s="162">
        <v>43745</v>
      </c>
      <c r="C31" s="7">
        <v>100</v>
      </c>
      <c r="D31" s="43">
        <v>77.8827</v>
      </c>
      <c r="E31" s="39">
        <v>66.8</v>
      </c>
      <c r="F31" s="39">
        <f t="shared" si="11"/>
        <v>-1108.2700000000002</v>
      </c>
      <c r="G31" s="39">
        <f t="shared" si="12"/>
        <v>7788.27</v>
      </c>
      <c r="H31" s="177">
        <f t="shared" si="13"/>
        <v>-0.14229989458506193</v>
      </c>
      <c r="I31" s="39"/>
      <c r="J31" s="39"/>
      <c r="K31" s="39"/>
      <c r="L31" s="39"/>
      <c r="O31" s="79">
        <v>0.98</v>
      </c>
      <c r="P31" s="79">
        <f t="shared" si="1"/>
        <v>65.307199999999995</v>
      </c>
    </row>
    <row r="32" spans="1:20" x14ac:dyDescent="0.25">
      <c r="B32" s="162"/>
      <c r="C32" s="10"/>
      <c r="D32" s="39"/>
      <c r="E32" s="39"/>
      <c r="F32" s="39"/>
      <c r="G32" s="39"/>
      <c r="H32" s="177"/>
      <c r="I32" s="39"/>
      <c r="J32" s="39"/>
      <c r="K32" s="39"/>
      <c r="L32" s="39"/>
      <c r="O32" s="79">
        <v>0.97</v>
      </c>
      <c r="P32" s="79">
        <f t="shared" si="1"/>
        <v>64.640799999999999</v>
      </c>
    </row>
    <row r="33" spans="1:17" x14ac:dyDescent="0.25">
      <c r="B33" s="162"/>
      <c r="C33" s="10"/>
      <c r="D33" s="39"/>
      <c r="E33" s="39"/>
      <c r="F33" s="39"/>
      <c r="G33" s="39"/>
      <c r="H33" s="177"/>
      <c r="I33" s="39"/>
      <c r="J33" s="39"/>
      <c r="K33" s="39"/>
      <c r="L33" s="39"/>
      <c r="O33" s="79">
        <v>0.96</v>
      </c>
      <c r="P33" s="79">
        <f t="shared" si="1"/>
        <v>63.974399999999996</v>
      </c>
    </row>
    <row r="34" spans="1:17" x14ac:dyDescent="0.25">
      <c r="B34" s="162"/>
      <c r="C34" s="10"/>
      <c r="D34" s="39"/>
      <c r="E34" s="39"/>
      <c r="F34" s="39"/>
      <c r="G34" s="39"/>
      <c r="H34" s="177"/>
      <c r="I34" s="39"/>
      <c r="J34" s="39"/>
      <c r="K34" s="39"/>
      <c r="L34" s="39"/>
      <c r="O34" s="79">
        <v>0.95</v>
      </c>
      <c r="P34" s="79">
        <f t="shared" si="1"/>
        <v>63.308</v>
      </c>
    </row>
    <row r="35" spans="1:17" x14ac:dyDescent="0.25">
      <c r="B35" s="162"/>
      <c r="C35" s="10"/>
      <c r="D35" s="39"/>
      <c r="E35" s="39"/>
      <c r="F35" s="39"/>
      <c r="G35" s="39"/>
      <c r="H35" s="177"/>
      <c r="I35" s="39"/>
      <c r="J35" s="39"/>
      <c r="K35" s="39"/>
      <c r="L35" s="39"/>
      <c r="O35" s="79">
        <v>0.94</v>
      </c>
      <c r="P35" s="79">
        <f t="shared" si="1"/>
        <v>62.641599999999997</v>
      </c>
    </row>
    <row r="36" spans="1:17" x14ac:dyDescent="0.25">
      <c r="B36" s="162"/>
      <c r="C36" s="10"/>
      <c r="D36" s="39"/>
      <c r="E36" s="39"/>
      <c r="F36" s="39"/>
      <c r="G36" s="39"/>
      <c r="H36" s="177"/>
      <c r="I36" s="39"/>
      <c r="J36" s="39"/>
      <c r="K36" s="39"/>
      <c r="L36" s="39"/>
      <c r="O36" s="79">
        <v>0.93</v>
      </c>
      <c r="P36" s="79">
        <f t="shared" si="1"/>
        <v>61.975200000000001</v>
      </c>
    </row>
    <row r="37" spans="1:17" x14ac:dyDescent="0.25">
      <c r="B37" s="162"/>
      <c r="C37" s="10"/>
      <c r="D37" s="39"/>
      <c r="E37" s="39"/>
      <c r="F37" s="39"/>
      <c r="G37" s="39"/>
      <c r="H37" s="177"/>
      <c r="I37" s="39"/>
      <c r="J37" s="39"/>
      <c r="K37" s="39"/>
      <c r="L37" s="39"/>
      <c r="O37" s="79">
        <v>0.92</v>
      </c>
      <c r="P37" s="79">
        <f t="shared" si="1"/>
        <v>61.308800000000005</v>
      </c>
    </row>
    <row r="38" spans="1:17" x14ac:dyDescent="0.25">
      <c r="B38" s="162"/>
      <c r="C38" s="10"/>
      <c r="D38" s="39"/>
      <c r="E38" s="39"/>
      <c r="F38" s="39"/>
      <c r="G38" s="39"/>
      <c r="H38" s="177"/>
      <c r="I38" s="39"/>
      <c r="J38" s="39"/>
      <c r="K38" s="39"/>
      <c r="L38" s="39"/>
      <c r="O38" s="79">
        <v>0.91</v>
      </c>
      <c r="P38" s="79">
        <f t="shared" si="1"/>
        <v>60.642400000000002</v>
      </c>
    </row>
    <row r="39" spans="1:17" x14ac:dyDescent="0.25">
      <c r="B39" s="162"/>
      <c r="C39" s="10"/>
      <c r="D39" s="39"/>
      <c r="E39" s="39"/>
      <c r="F39" s="39"/>
      <c r="G39" s="39"/>
      <c r="H39" s="177"/>
      <c r="I39" s="39"/>
      <c r="J39" s="39"/>
      <c r="K39" s="39"/>
      <c r="L39" s="39"/>
      <c r="O39" s="79">
        <v>0.9</v>
      </c>
      <c r="P39" s="79">
        <f t="shared" si="1"/>
        <v>59.975999999999999</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64" priority="37">
      <formula>F7&gt;0</formula>
    </cfRule>
    <cfRule type="expression" dxfId="3363" priority="38">
      <formula>F7&lt;0</formula>
    </cfRule>
  </conditionalFormatting>
  <conditionalFormatting sqref="Q8">
    <cfRule type="expression" dxfId="3362" priority="35">
      <formula>Q8&gt;0</formula>
    </cfRule>
    <cfRule type="expression" dxfId="3361" priority="36">
      <formula>Q8&lt;0</formula>
    </cfRule>
  </conditionalFormatting>
  <conditionalFormatting sqref="F46:F51">
    <cfRule type="expression" dxfId="3360" priority="33">
      <formula>F46&gt;0</formula>
    </cfRule>
    <cfRule type="expression" dxfId="3359" priority="34">
      <formula>F46&lt;0</formula>
    </cfRule>
  </conditionalFormatting>
  <conditionalFormatting sqref="H46:H51">
    <cfRule type="expression" dxfId="3358" priority="31">
      <formula>H46&gt;0</formula>
    </cfRule>
    <cfRule type="expression" dxfId="3357" priority="32">
      <formula>H46&lt;0</formula>
    </cfRule>
  </conditionalFormatting>
  <conditionalFormatting sqref="Q10">
    <cfRule type="expression" dxfId="3356" priority="29">
      <formula>Q10&gt;0</formula>
    </cfRule>
    <cfRule type="expression" dxfId="3355" priority="30">
      <formula>Q10&lt;0</formula>
    </cfRule>
  </conditionalFormatting>
  <conditionalFormatting sqref="K25:K26">
    <cfRule type="expression" dxfId="3354" priority="25">
      <formula>K25&gt;0</formula>
    </cfRule>
    <cfRule type="expression" dxfId="3353" priority="26">
      <formula>K25&lt;0</formula>
    </cfRule>
  </conditionalFormatting>
  <conditionalFormatting sqref="F77:F98">
    <cfRule type="expression" dxfId="3352" priority="21">
      <formula>F77&gt;0</formula>
    </cfRule>
    <cfRule type="expression" dxfId="3351" priority="22">
      <formula>F77&lt;0</formula>
    </cfRule>
  </conditionalFormatting>
  <conditionalFormatting sqref="H77:H98">
    <cfRule type="expression" dxfId="3350" priority="19">
      <formula>H77&gt;0</formula>
    </cfRule>
    <cfRule type="expression" dxfId="3349" priority="20">
      <formula>H77&lt;0</formula>
    </cfRule>
  </conditionalFormatting>
  <conditionalFormatting sqref="J77:J90">
    <cfRule type="expression" dxfId="3348" priority="17">
      <formula>J77&gt;0</formula>
    </cfRule>
    <cfRule type="expression" dxfId="3347" priority="18">
      <formula>J77&lt;0</formula>
    </cfRule>
  </conditionalFormatting>
  <conditionalFormatting sqref="K77:K90">
    <cfRule type="expression" dxfId="3346" priority="15">
      <formula>K77&gt;0</formula>
    </cfRule>
    <cfRule type="expression" dxfId="3345" priority="16">
      <formula>K77&lt;0</formula>
    </cfRule>
  </conditionalFormatting>
  <conditionalFormatting sqref="L77:L90">
    <cfRule type="expression" dxfId="3344" priority="13">
      <formula>L77&gt;0</formula>
    </cfRule>
    <cfRule type="expression" dxfId="3343" priority="14">
      <formula>L77&lt;0</formula>
    </cfRule>
  </conditionalFormatting>
  <conditionalFormatting sqref="J42">
    <cfRule type="expression" dxfId="3342" priority="7">
      <formula>J42&gt;0</formula>
    </cfRule>
    <cfRule type="expression" dxfId="3341" priority="8">
      <formula>J42&lt;0</formula>
    </cfRule>
  </conditionalFormatting>
  <conditionalFormatting sqref="F43:F45">
    <cfRule type="expression" dxfId="3340" priority="5">
      <formula>F43&gt;0</formula>
    </cfRule>
    <cfRule type="expression" dxfId="3339" priority="6">
      <formula>F43&lt;0</formula>
    </cfRule>
  </conditionalFormatting>
  <conditionalFormatting sqref="H43:H45">
    <cfRule type="expression" dxfId="3338" priority="3">
      <formula>H43&gt;0</formula>
    </cfRule>
    <cfRule type="expression" dxfId="3337" priority="4">
      <formula>H43&lt;0</formula>
    </cfRule>
  </conditionalFormatting>
  <conditionalFormatting sqref="F26:F28 H26:H28">
    <cfRule type="expression" dxfId="3336" priority="1">
      <formula>F26&gt;0</formula>
    </cfRule>
    <cfRule type="expression" dxfId="333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2" t="s">
        <v>78</v>
      </c>
      <c r="P16" s="892"/>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34" priority="43">
      <formula>F54&gt;0</formula>
    </cfRule>
    <cfRule type="expression" dxfId="3333" priority="44">
      <formula>F54&lt;0</formula>
    </cfRule>
  </conditionalFormatting>
  <conditionalFormatting sqref="Q7">
    <cfRule type="expression" dxfId="3332" priority="41">
      <formula>Q7&gt;0</formula>
    </cfRule>
    <cfRule type="expression" dxfId="3331" priority="42">
      <formula>Q7&lt;0</formula>
    </cfRule>
  </conditionalFormatting>
  <conditionalFormatting sqref="Q8">
    <cfRule type="expression" dxfId="3330" priority="39">
      <formula>Q8&gt;0</formula>
    </cfRule>
    <cfRule type="expression" dxfId="3329" priority="40">
      <formula>Q8&lt;0</formula>
    </cfRule>
  </conditionalFormatting>
  <conditionalFormatting sqref="F33:F36 F38:F53">
    <cfRule type="expression" dxfId="3328" priority="37">
      <formula>F33&gt;0</formula>
    </cfRule>
    <cfRule type="expression" dxfId="3327" priority="38">
      <formula>F33&lt;0</formula>
    </cfRule>
  </conditionalFormatting>
  <conditionalFormatting sqref="H33:H36 H38:H53">
    <cfRule type="expression" dxfId="3326" priority="35">
      <formula>H33&gt;0</formula>
    </cfRule>
    <cfRule type="expression" dxfId="3325" priority="36">
      <formula>H33&lt;0</formula>
    </cfRule>
  </conditionalFormatting>
  <conditionalFormatting sqref="Q10">
    <cfRule type="expression" dxfId="3324" priority="33">
      <formula>Q10&gt;0</formula>
    </cfRule>
    <cfRule type="expression" dxfId="3323" priority="34">
      <formula>Q10&lt;0</formula>
    </cfRule>
  </conditionalFormatting>
  <conditionalFormatting sqref="J25:J37">
    <cfRule type="expression" dxfId="3322" priority="31">
      <formula>J25&gt;0</formula>
    </cfRule>
    <cfRule type="expression" dxfId="3321" priority="32">
      <formula>J25&lt;0</formula>
    </cfRule>
  </conditionalFormatting>
  <conditionalFormatting sqref="K25:K38">
    <cfRule type="expression" dxfId="3320" priority="29">
      <formula>K25&gt;0</formula>
    </cfRule>
    <cfRule type="expression" dxfId="3319" priority="30">
      <formula>K25&lt;0</formula>
    </cfRule>
  </conditionalFormatting>
  <conditionalFormatting sqref="L25">
    <cfRule type="expression" dxfId="3318" priority="27">
      <formula>L25&gt;0</formula>
    </cfRule>
    <cfRule type="expression" dxfId="3317" priority="28">
      <formula>L25&lt;0</formula>
    </cfRule>
  </conditionalFormatting>
  <conditionalFormatting sqref="F89:F110">
    <cfRule type="expression" dxfId="3316" priority="25">
      <formula>F89&gt;0</formula>
    </cfRule>
    <cfRule type="expression" dxfId="3315" priority="26">
      <formula>F89&lt;0</formula>
    </cfRule>
  </conditionalFormatting>
  <conditionalFormatting sqref="H89:H110">
    <cfRule type="expression" dxfId="3314" priority="23">
      <formula>H89&gt;0</formula>
    </cfRule>
    <cfRule type="expression" dxfId="3313" priority="24">
      <formula>H89&lt;0</formula>
    </cfRule>
  </conditionalFormatting>
  <conditionalFormatting sqref="J89:J102">
    <cfRule type="expression" dxfId="3312" priority="21">
      <formula>J89&gt;0</formula>
    </cfRule>
    <cfRule type="expression" dxfId="3311" priority="22">
      <formula>J89&lt;0</formula>
    </cfRule>
  </conditionalFormatting>
  <conditionalFormatting sqref="K89:K102">
    <cfRule type="expression" dxfId="3310" priority="19">
      <formula>K89&gt;0</formula>
    </cfRule>
    <cfRule type="expression" dxfId="3309" priority="20">
      <formula>K89&lt;0</formula>
    </cfRule>
  </conditionalFormatting>
  <conditionalFormatting sqref="L89:L102">
    <cfRule type="expression" dxfId="3308" priority="17">
      <formula>L89&gt;0</formula>
    </cfRule>
    <cfRule type="expression" dxfId="3307" priority="18">
      <formula>L89&lt;0</formula>
    </cfRule>
  </conditionalFormatting>
  <conditionalFormatting sqref="F29:F32">
    <cfRule type="expression" dxfId="3306" priority="15">
      <formula>F29&gt;0</formula>
    </cfRule>
    <cfRule type="expression" dxfId="3305" priority="16">
      <formula>F29&lt;0</formula>
    </cfRule>
  </conditionalFormatting>
  <conditionalFormatting sqref="H29:H32">
    <cfRule type="expression" dxfId="3304" priority="13">
      <formula>H29&gt;0</formula>
    </cfRule>
    <cfRule type="expression" dxfId="3303" priority="14">
      <formula>H29&lt;0</formula>
    </cfRule>
  </conditionalFormatting>
  <conditionalFormatting sqref="F25:F28">
    <cfRule type="expression" dxfId="3302" priority="11">
      <formula>F25&gt;0</formula>
    </cfRule>
    <cfRule type="expression" dxfId="3301" priority="12">
      <formula>F25&lt;0</formula>
    </cfRule>
  </conditionalFormatting>
  <conditionalFormatting sqref="H25:H28">
    <cfRule type="expression" dxfId="3300" priority="9">
      <formula>H25&gt;0</formula>
    </cfRule>
    <cfRule type="expression" dxfId="3299" priority="10">
      <formula>H25&lt;0</formula>
    </cfRule>
  </conditionalFormatting>
  <conditionalFormatting sqref="F37">
    <cfRule type="expression" dxfId="3298" priority="7">
      <formula>F37&gt;0</formula>
    </cfRule>
    <cfRule type="expression" dxfId="3297" priority="8">
      <formula>F37&lt;0</formula>
    </cfRule>
  </conditionalFormatting>
  <conditionalFormatting sqref="H37">
    <cfRule type="expression" dxfId="3296" priority="5">
      <formula>H37&gt;0</formula>
    </cfRule>
    <cfRule type="expression" dxfId="3295" priority="6">
      <formula>H37&lt;0</formula>
    </cfRule>
  </conditionalFormatting>
  <conditionalFormatting sqref="J49">
    <cfRule type="expression" dxfId="3294" priority="3">
      <formula>J49&gt;0</formula>
    </cfRule>
    <cfRule type="expression" dxfId="3293" priority="4">
      <formula>J49&lt;0</formula>
    </cfRule>
  </conditionalFormatting>
  <conditionalFormatting sqref="J38:J48">
    <cfRule type="expression" dxfId="3292" priority="1">
      <formula>J38&gt;0</formula>
    </cfRule>
    <cfRule type="expression" dxfId="329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2" t="s">
        <v>78</v>
      </c>
      <c r="P40" s="892"/>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90" priority="11">
      <formula>F33&gt;0</formula>
    </cfRule>
    <cfRule type="expression" dxfId="3289" priority="12">
      <formula>F33&lt;0</formula>
    </cfRule>
  </conditionalFormatting>
  <conditionalFormatting sqref="Q7">
    <cfRule type="expression" dxfId="3288" priority="9">
      <formula>Q7&gt;0</formula>
    </cfRule>
    <cfRule type="expression" dxfId="3287" priority="10">
      <formula>Q7&lt;0</formula>
    </cfRule>
  </conditionalFormatting>
  <conditionalFormatting sqref="Q8">
    <cfRule type="expression" dxfId="3286" priority="7">
      <formula>Q8&gt;0</formula>
    </cfRule>
    <cfRule type="expression" dxfId="3285" priority="8">
      <formula>Q8&lt;0</formula>
    </cfRule>
  </conditionalFormatting>
  <conditionalFormatting sqref="F25:F32">
    <cfRule type="expression" dxfId="3284" priority="5">
      <formula>F25&gt;0</formula>
    </cfRule>
    <cfRule type="expression" dxfId="3283" priority="6">
      <formula>F25&lt;0</formula>
    </cfRule>
  </conditionalFormatting>
  <conditionalFormatting sqref="H25:H32">
    <cfRule type="expression" dxfId="3282" priority="3">
      <formula>H25&gt;0</formula>
    </cfRule>
    <cfRule type="expression" dxfId="3281" priority="4">
      <formula>H25&lt;0</formula>
    </cfRule>
  </conditionalFormatting>
  <conditionalFormatting sqref="Q10">
    <cfRule type="expression" dxfId="3280" priority="1">
      <formula>Q10&gt;0</formula>
    </cfRule>
    <cfRule type="expression" dxfId="327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78" priority="39">
      <formula>F47&gt;0</formula>
    </cfRule>
    <cfRule type="expression" dxfId="3277" priority="40">
      <formula>F47&lt;0</formula>
    </cfRule>
  </conditionalFormatting>
  <conditionalFormatting sqref="Q7">
    <cfRule type="expression" dxfId="3276" priority="37">
      <formula>Q7&gt;0</formula>
    </cfRule>
    <cfRule type="expression" dxfId="3275" priority="38">
      <formula>Q7&lt;0</formula>
    </cfRule>
  </conditionalFormatting>
  <conditionalFormatting sqref="Q8">
    <cfRule type="expression" dxfId="3274" priority="35">
      <formula>Q8&gt;0</formula>
    </cfRule>
    <cfRule type="expression" dxfId="3273" priority="36">
      <formula>Q8&lt;0</formula>
    </cfRule>
  </conditionalFormatting>
  <conditionalFormatting sqref="F30:F46">
    <cfRule type="expression" dxfId="3272" priority="33">
      <formula>F30&gt;0</formula>
    </cfRule>
    <cfRule type="expression" dxfId="3271" priority="34">
      <formula>F30&lt;0</formula>
    </cfRule>
  </conditionalFormatting>
  <conditionalFormatting sqref="H30:H46">
    <cfRule type="expression" dxfId="3270" priority="31">
      <formula>H30&gt;0</formula>
    </cfRule>
    <cfRule type="expression" dxfId="3269" priority="32">
      <formula>H30&lt;0</formula>
    </cfRule>
  </conditionalFormatting>
  <conditionalFormatting sqref="Q10">
    <cfRule type="expression" dxfId="3268" priority="29">
      <formula>Q10&gt;0</formula>
    </cfRule>
    <cfRule type="expression" dxfId="3267" priority="30">
      <formula>Q10&lt;0</formula>
    </cfRule>
  </conditionalFormatting>
  <conditionalFormatting sqref="J25:J38">
    <cfRule type="expression" dxfId="3266" priority="27">
      <formula>J25&gt;0</formula>
    </cfRule>
    <cfRule type="expression" dxfId="3265" priority="28">
      <formula>J25&lt;0</formula>
    </cfRule>
  </conditionalFormatting>
  <conditionalFormatting sqref="K25:K38">
    <cfRule type="expression" dxfId="3264" priority="25">
      <formula>K25&gt;0</formula>
    </cfRule>
    <cfRule type="expression" dxfId="3263" priority="26">
      <formula>K25&lt;0</formula>
    </cfRule>
  </conditionalFormatting>
  <conditionalFormatting sqref="L25 L38">
    <cfRule type="expression" dxfId="3262" priority="23">
      <formula>L25&gt;0</formula>
    </cfRule>
    <cfRule type="expression" dxfId="3261" priority="24">
      <formula>L25&lt;0</formula>
    </cfRule>
  </conditionalFormatting>
  <conditionalFormatting sqref="F89:F110">
    <cfRule type="expression" dxfId="3260" priority="21">
      <formula>F89&gt;0</formula>
    </cfRule>
    <cfRule type="expression" dxfId="3259" priority="22">
      <formula>F89&lt;0</formula>
    </cfRule>
  </conditionalFormatting>
  <conditionalFormatting sqref="H89:H110">
    <cfRule type="expression" dxfId="3258" priority="19">
      <formula>H89&gt;0</formula>
    </cfRule>
    <cfRule type="expression" dxfId="3257" priority="20">
      <formula>H89&lt;0</formula>
    </cfRule>
  </conditionalFormatting>
  <conditionalFormatting sqref="J89:J102">
    <cfRule type="expression" dxfId="3256" priority="17">
      <formula>J89&gt;0</formula>
    </cfRule>
    <cfRule type="expression" dxfId="3255" priority="18">
      <formula>J89&lt;0</formula>
    </cfRule>
  </conditionalFormatting>
  <conditionalFormatting sqref="K89:K102">
    <cfRule type="expression" dxfId="3254" priority="15">
      <formula>K89&gt;0</formula>
    </cfRule>
    <cfRule type="expression" dxfId="3253" priority="16">
      <formula>K89&lt;0</formula>
    </cfRule>
  </conditionalFormatting>
  <conditionalFormatting sqref="L89:L102">
    <cfRule type="expression" dxfId="3252" priority="13">
      <formula>L89&gt;0</formula>
    </cfRule>
    <cfRule type="expression" dxfId="3251" priority="14">
      <formula>L89&lt;0</formula>
    </cfRule>
  </conditionalFormatting>
  <conditionalFormatting sqref="F25">
    <cfRule type="expression" dxfId="3250" priority="11">
      <formula>F25&gt;0</formula>
    </cfRule>
    <cfRule type="expression" dxfId="3249" priority="12">
      <formula>F25&lt;0</formula>
    </cfRule>
  </conditionalFormatting>
  <conditionalFormatting sqref="H25:H26">
    <cfRule type="expression" dxfId="3248" priority="9">
      <formula>H25&gt;0</formula>
    </cfRule>
    <cfRule type="expression" dxfId="3247" priority="10">
      <formula>H25&lt;0</formula>
    </cfRule>
  </conditionalFormatting>
  <conditionalFormatting sqref="F26">
    <cfRule type="expression" dxfId="3246" priority="7">
      <formula>F26&gt;0</formula>
    </cfRule>
    <cfRule type="expression" dxfId="3245" priority="8">
      <formula>F26&lt;0</formula>
    </cfRule>
  </conditionalFormatting>
  <conditionalFormatting sqref="F27:F29">
    <cfRule type="expression" dxfId="3244" priority="3">
      <formula>F27&gt;0</formula>
    </cfRule>
    <cfRule type="expression" dxfId="3243" priority="4">
      <formula>F27&lt;0</formula>
    </cfRule>
  </conditionalFormatting>
  <conditionalFormatting sqref="H27:H29">
    <cfRule type="expression" dxfId="3242" priority="1">
      <formula>H27&gt;0</formula>
    </cfRule>
    <cfRule type="expression" dxfId="3241"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40" priority="43">
      <formula>F54&gt;0</formula>
    </cfRule>
    <cfRule type="expression" dxfId="3239" priority="44">
      <formula>F54&lt;0</formula>
    </cfRule>
  </conditionalFormatting>
  <conditionalFormatting sqref="Q7">
    <cfRule type="expression" dxfId="3238" priority="41">
      <formula>Q7&gt;0</formula>
    </cfRule>
    <cfRule type="expression" dxfId="3237" priority="42">
      <formula>Q7&lt;0</formula>
    </cfRule>
  </conditionalFormatting>
  <conditionalFormatting sqref="Q8">
    <cfRule type="expression" dxfId="3236" priority="39">
      <formula>Q8&gt;0</formula>
    </cfRule>
    <cfRule type="expression" dxfId="3235" priority="40">
      <formula>Q8&lt;0</formula>
    </cfRule>
  </conditionalFormatting>
  <conditionalFormatting sqref="F33:F36 F38:F53">
    <cfRule type="expression" dxfId="3234" priority="37">
      <formula>F33&gt;0</formula>
    </cfRule>
    <cfRule type="expression" dxfId="3233" priority="38">
      <formula>F33&lt;0</formula>
    </cfRule>
  </conditionalFormatting>
  <conditionalFormatting sqref="H33:H36 H38:H53">
    <cfRule type="expression" dxfId="3232" priority="35">
      <formula>H33&gt;0</formula>
    </cfRule>
    <cfRule type="expression" dxfId="3231" priority="36">
      <formula>H33&lt;0</formula>
    </cfRule>
  </conditionalFormatting>
  <conditionalFormatting sqref="Q10">
    <cfRule type="expression" dxfId="3230" priority="33">
      <formula>Q10&gt;0</formula>
    </cfRule>
    <cfRule type="expression" dxfId="3229" priority="34">
      <formula>Q10&lt;0</formula>
    </cfRule>
  </conditionalFormatting>
  <conditionalFormatting sqref="J25:J37">
    <cfRule type="expression" dxfId="3228" priority="31">
      <formula>J25&gt;0</formula>
    </cfRule>
    <cfRule type="expression" dxfId="3227" priority="32">
      <formula>J25&lt;0</formula>
    </cfRule>
  </conditionalFormatting>
  <conditionalFormatting sqref="K25:K38">
    <cfRule type="expression" dxfId="3226" priority="29">
      <formula>K25&gt;0</formula>
    </cfRule>
    <cfRule type="expression" dxfId="3225" priority="30">
      <formula>K25&lt;0</formula>
    </cfRule>
  </conditionalFormatting>
  <conditionalFormatting sqref="L25">
    <cfRule type="expression" dxfId="3224" priority="27">
      <formula>L25&gt;0</formula>
    </cfRule>
    <cfRule type="expression" dxfId="3223" priority="28">
      <formula>L25&lt;0</formula>
    </cfRule>
  </conditionalFormatting>
  <conditionalFormatting sqref="F89:F110">
    <cfRule type="expression" dxfId="3222" priority="25">
      <formula>F89&gt;0</formula>
    </cfRule>
    <cfRule type="expression" dxfId="3221" priority="26">
      <formula>F89&lt;0</formula>
    </cfRule>
  </conditionalFormatting>
  <conditionalFormatting sqref="H89:H110">
    <cfRule type="expression" dxfId="3220" priority="23">
      <formula>H89&gt;0</formula>
    </cfRule>
    <cfRule type="expression" dxfId="3219" priority="24">
      <formula>H89&lt;0</formula>
    </cfRule>
  </conditionalFormatting>
  <conditionalFormatting sqref="J89:J102">
    <cfRule type="expression" dxfId="3218" priority="21">
      <formula>J89&gt;0</formula>
    </cfRule>
    <cfRule type="expression" dxfId="3217" priority="22">
      <formula>J89&lt;0</formula>
    </cfRule>
  </conditionalFormatting>
  <conditionalFormatting sqref="K89:K102">
    <cfRule type="expression" dxfId="3216" priority="19">
      <formula>K89&gt;0</formula>
    </cfRule>
    <cfRule type="expression" dxfId="3215" priority="20">
      <formula>K89&lt;0</formula>
    </cfRule>
  </conditionalFormatting>
  <conditionalFormatting sqref="L89:L102">
    <cfRule type="expression" dxfId="3214" priority="17">
      <formula>L89&gt;0</formula>
    </cfRule>
    <cfRule type="expression" dxfId="3213" priority="18">
      <formula>L89&lt;0</formula>
    </cfRule>
  </conditionalFormatting>
  <conditionalFormatting sqref="F29:F32">
    <cfRule type="expression" dxfId="3212" priority="15">
      <formula>F29&gt;0</formula>
    </cfRule>
    <cfRule type="expression" dxfId="3211" priority="16">
      <formula>F29&lt;0</formula>
    </cfRule>
  </conditionalFormatting>
  <conditionalFormatting sqref="H29:H32">
    <cfRule type="expression" dxfId="3210" priority="13">
      <formula>H29&gt;0</formula>
    </cfRule>
    <cfRule type="expression" dxfId="3209" priority="14">
      <formula>H29&lt;0</formula>
    </cfRule>
  </conditionalFormatting>
  <conditionalFormatting sqref="F25:F28">
    <cfRule type="expression" dxfId="3208" priority="11">
      <formula>F25&gt;0</formula>
    </cfRule>
    <cfRule type="expression" dxfId="3207" priority="12">
      <formula>F25&lt;0</formula>
    </cfRule>
  </conditionalFormatting>
  <conditionalFormatting sqref="H25:H28">
    <cfRule type="expression" dxfId="3206" priority="9">
      <formula>H25&gt;0</formula>
    </cfRule>
    <cfRule type="expression" dxfId="3205" priority="10">
      <formula>H25&lt;0</formula>
    </cfRule>
  </conditionalFormatting>
  <conditionalFormatting sqref="F37">
    <cfRule type="expression" dxfId="3204" priority="7">
      <formula>F37&gt;0</formula>
    </cfRule>
    <cfRule type="expression" dxfId="3203" priority="8">
      <formula>F37&lt;0</formula>
    </cfRule>
  </conditionalFormatting>
  <conditionalFormatting sqref="H37">
    <cfRule type="expression" dxfId="3202" priority="5">
      <formula>H37&gt;0</formula>
    </cfRule>
    <cfRule type="expression" dxfId="3201" priority="6">
      <formula>H37&lt;0</formula>
    </cfRule>
  </conditionalFormatting>
  <conditionalFormatting sqref="J49">
    <cfRule type="expression" dxfId="3200" priority="3">
      <formula>J49&gt;0</formula>
    </cfRule>
    <cfRule type="expression" dxfId="3199" priority="4">
      <formula>J49&lt;0</formula>
    </cfRule>
  </conditionalFormatting>
  <conditionalFormatting sqref="J38:J48">
    <cfRule type="expression" dxfId="3198" priority="1">
      <formula>J38&gt;0</formula>
    </cfRule>
    <cfRule type="expression" dxfId="319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78">
        <v>66</v>
      </c>
      <c r="I2" s="43">
        <v>45.1</v>
      </c>
      <c r="J2" s="43">
        <v>0.06</v>
      </c>
      <c r="K2" s="43">
        <f>H2*I2-J2</f>
        <v>2976.54</v>
      </c>
      <c r="L2" s="70">
        <v>43631</v>
      </c>
      <c r="M2" s="43">
        <v>46.2</v>
      </c>
      <c r="O2" s="11" t="s">
        <v>57</v>
      </c>
      <c r="Q2">
        <f>C18-H18</f>
        <v>66</v>
      </c>
      <c r="T2" s="1"/>
      <c r="U2" t="s">
        <v>1359</v>
      </c>
    </row>
    <row r="3" spans="1:21" x14ac:dyDescent="0.25">
      <c r="A3" s="22" t="s">
        <v>71</v>
      </c>
      <c r="B3" s="402">
        <v>43697</v>
      </c>
      <c r="C3" s="7">
        <v>66</v>
      </c>
      <c r="D3" s="43">
        <v>43.35</v>
      </c>
      <c r="E3" s="43">
        <v>0</v>
      </c>
      <c r="F3" s="43">
        <f>C3*D3+E3</f>
        <v>2861.1</v>
      </c>
      <c r="G3" s="401">
        <v>43749</v>
      </c>
      <c r="H3" s="78">
        <v>18</v>
      </c>
      <c r="I3" s="43">
        <v>47.45</v>
      </c>
      <c r="J3" s="43">
        <v>0.02</v>
      </c>
      <c r="K3" s="43">
        <f>H3*I3-J3</f>
        <v>854.08</v>
      </c>
      <c r="L3" s="70">
        <v>43722</v>
      </c>
      <c r="M3" s="43">
        <v>105</v>
      </c>
      <c r="O3" s="11" t="s">
        <v>58</v>
      </c>
      <c r="Q3" s="176">
        <f>IF(Q2=0, Q4, (F18-K18-M18)/Q2)</f>
        <v>51.972121212121223</v>
      </c>
      <c r="T3" s="1"/>
    </row>
    <row r="4" spans="1:21" x14ac:dyDescent="0.25">
      <c r="B4" s="401">
        <v>43697</v>
      </c>
      <c r="C4" s="7">
        <v>18</v>
      </c>
      <c r="D4" s="43">
        <v>43.35</v>
      </c>
      <c r="E4" s="43">
        <v>0</v>
      </c>
      <c r="F4" s="43">
        <f>C4*D4+E4</f>
        <v>780.30000000000007</v>
      </c>
      <c r="G4" s="402"/>
      <c r="H4" s="159"/>
      <c r="I4" s="3"/>
      <c r="J4" s="3"/>
      <c r="K4" s="3"/>
      <c r="L4" s="4"/>
      <c r="M4" s="4"/>
      <c r="O4" s="11" t="s">
        <v>66</v>
      </c>
      <c r="Q4" s="53">
        <v>47.23</v>
      </c>
      <c r="R4" s="420">
        <v>-3.2000000000000002E-3</v>
      </c>
      <c r="T4" s="1"/>
    </row>
    <row r="5" spans="1:21" x14ac:dyDescent="0.25">
      <c r="B5" s="402"/>
      <c r="C5" s="4"/>
      <c r="D5" s="3"/>
      <c r="E5" s="3"/>
      <c r="F5" s="3"/>
      <c r="G5" s="402"/>
      <c r="H5" s="159"/>
      <c r="I5" s="3"/>
      <c r="J5" s="3"/>
      <c r="K5" s="3"/>
      <c r="L5" s="4"/>
      <c r="M5" s="4"/>
      <c r="O5" s="11" t="s">
        <v>67</v>
      </c>
      <c r="Q5" s="3">
        <f>Q4*Q2</f>
        <v>3117.18</v>
      </c>
      <c r="T5" s="688"/>
      <c r="U5" s="30"/>
    </row>
    <row r="6" spans="1:21" x14ac:dyDescent="0.25">
      <c r="B6" s="402"/>
      <c r="C6" s="4"/>
      <c r="D6" s="3"/>
      <c r="E6" s="3"/>
      <c r="F6" s="3"/>
      <c r="G6" s="402"/>
      <c r="H6" s="159"/>
      <c r="I6" s="3"/>
      <c r="J6" s="3"/>
      <c r="K6" s="3"/>
      <c r="L6" s="4"/>
      <c r="M6" s="4"/>
      <c r="O6" s="11" t="s">
        <v>64</v>
      </c>
      <c r="Q6" s="2">
        <f>Q3*Q2</f>
        <v>3430.1600000000008</v>
      </c>
      <c r="U6" s="400"/>
    </row>
    <row r="7" spans="1:21" x14ac:dyDescent="0.25">
      <c r="B7" s="402"/>
      <c r="C7" s="4"/>
      <c r="D7" s="3"/>
      <c r="E7" s="3"/>
      <c r="F7" s="3"/>
      <c r="G7" s="402"/>
      <c r="H7" s="159"/>
      <c r="I7" s="3"/>
      <c r="J7" s="3"/>
      <c r="K7" s="3"/>
      <c r="L7" s="4"/>
      <c r="M7" s="4"/>
      <c r="O7" s="11" t="s">
        <v>177</v>
      </c>
      <c r="Q7" s="2">
        <f>Q10+Q8</f>
        <v>-312.98000000000093</v>
      </c>
      <c r="R7">
        <v>66</v>
      </c>
    </row>
    <row r="8" spans="1:21" x14ac:dyDescent="0.25">
      <c r="B8" s="402"/>
      <c r="C8" s="4"/>
      <c r="D8" s="3"/>
      <c r="E8" s="3"/>
      <c r="F8" s="3"/>
      <c r="G8" s="402"/>
      <c r="H8" s="159"/>
      <c r="I8" s="3"/>
      <c r="J8" s="3"/>
      <c r="K8" s="3"/>
      <c r="L8" s="4"/>
      <c r="M8" s="4"/>
      <c r="O8" s="11" t="s">
        <v>179</v>
      </c>
      <c r="P8" s="33"/>
      <c r="Q8" s="2">
        <f>K18+M18-F18+Q2*Q4</f>
        <v>-312.98000000000093</v>
      </c>
      <c r="T8" s="1"/>
      <c r="U8" s="736"/>
    </row>
    <row r="9" spans="1:21" x14ac:dyDescent="0.25">
      <c r="B9" s="402"/>
      <c r="C9" s="4"/>
      <c r="D9" s="3"/>
      <c r="E9" s="3"/>
      <c r="F9" s="3"/>
      <c r="G9" s="402"/>
      <c r="H9" s="159"/>
      <c r="I9" s="3"/>
      <c r="J9" s="3"/>
      <c r="K9" s="3"/>
      <c r="L9" s="4"/>
      <c r="M9" s="4"/>
      <c r="O9" s="11" t="s">
        <v>204</v>
      </c>
      <c r="Q9" s="177">
        <f>IF(Q2=0, 0, Q8/Q6)</f>
        <v>-9.1243557151853227E-2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84</v>
      </c>
      <c r="I18" s="18"/>
      <c r="J18" s="18"/>
      <c r="K18" s="18">
        <f>SUM(K2:K8)</f>
        <v>3830.62</v>
      </c>
      <c r="L18" s="14"/>
      <c r="M18" s="18">
        <f>SUM(M2:M10)</f>
        <v>151.19999999999999</v>
      </c>
      <c r="O18" s="863" t="s">
        <v>78</v>
      </c>
      <c r="P18" s="863"/>
      <c r="T18" s="1"/>
    </row>
    <row r="19" spans="1:20" ht="16.5" thickTop="1" thickBot="1" x14ac:dyDescent="0.3">
      <c r="A19" s="275" t="s">
        <v>191</v>
      </c>
      <c r="B19" s="276"/>
      <c r="C19" s="277">
        <f>SumByColor($A$19,C2:C17)</f>
        <v>84</v>
      </c>
      <c r="D19" s="277"/>
      <c r="E19" s="277"/>
      <c r="F19" s="278">
        <f>SumByColor($A$19,F2:F17)</f>
        <v>3641</v>
      </c>
      <c r="G19" s="277"/>
      <c r="H19" s="277">
        <f>SumByColor($A$19,H2:H17)</f>
        <v>84</v>
      </c>
      <c r="I19" s="277"/>
      <c r="J19" s="277"/>
      <c r="K19" s="278">
        <f>SumByColor($A$19,K2:K17)</f>
        <v>3831</v>
      </c>
      <c r="L19" s="277"/>
      <c r="M19" s="278">
        <f>SumByColor($A$19,M2:M17)</f>
        <v>151</v>
      </c>
      <c r="O19" s="79">
        <v>1.1000000000000001</v>
      </c>
      <c r="P19" s="79">
        <f>O19*$Q$4</f>
        <v>51.953000000000003</v>
      </c>
    </row>
    <row r="20" spans="1:20" x14ac:dyDescent="0.25">
      <c r="O20" s="79">
        <v>1.0900000000000001</v>
      </c>
      <c r="P20" s="79">
        <f t="shared" ref="P20:P39" si="0">O20*$Q$4</f>
        <v>51.480699999999999</v>
      </c>
    </row>
    <row r="21" spans="1:20" x14ac:dyDescent="0.25">
      <c r="O21" s="79">
        <v>1.08</v>
      </c>
      <c r="P21" s="79">
        <f t="shared" si="0"/>
        <v>51.008400000000002</v>
      </c>
      <c r="T21" s="1"/>
    </row>
    <row r="22" spans="1:20" x14ac:dyDescent="0.25">
      <c r="O22" s="79">
        <v>1.07</v>
      </c>
      <c r="P22" s="79">
        <f t="shared" si="0"/>
        <v>50.536099999999998</v>
      </c>
    </row>
    <row r="23" spans="1:20" x14ac:dyDescent="0.25">
      <c r="O23" s="79">
        <v>1.06</v>
      </c>
      <c r="P23" s="79">
        <f t="shared" si="0"/>
        <v>50.063800000000001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49.591499999999996</v>
      </c>
    </row>
    <row r="25" spans="1:20" x14ac:dyDescent="0.25">
      <c r="B25" s="162">
        <v>43558</v>
      </c>
      <c r="C25" s="10">
        <v>66</v>
      </c>
      <c r="D25" s="39">
        <v>57.13</v>
      </c>
      <c r="E25" s="39">
        <v>56.88</v>
      </c>
      <c r="F25" s="39">
        <f t="shared" ref="F25:F30" si="1">C25*(E25-D25)</f>
        <v>-16.5</v>
      </c>
      <c r="G25" s="39">
        <f t="shared" ref="G25:G30" si="2">D25*C25</f>
        <v>3770.5800000000004</v>
      </c>
      <c r="H25" s="177">
        <f t="shared" ref="H25:H30" si="3">F25/G25</f>
        <v>-4.3759845965342199E-3</v>
      </c>
      <c r="I25" s="39"/>
      <c r="J25" s="39"/>
      <c r="K25" s="39"/>
      <c r="L25" s="39"/>
      <c r="O25" s="79">
        <v>1.04</v>
      </c>
      <c r="P25" s="79">
        <f t="shared" si="0"/>
        <v>49.119199999999999</v>
      </c>
    </row>
    <row r="26" spans="1:20" x14ac:dyDescent="0.25">
      <c r="B26" s="162">
        <v>43631</v>
      </c>
      <c r="C26" s="10">
        <v>66</v>
      </c>
      <c r="D26" s="39">
        <v>56.43</v>
      </c>
      <c r="E26" s="39">
        <v>51.15</v>
      </c>
      <c r="F26" s="39">
        <f t="shared" si="1"/>
        <v>-348.48000000000008</v>
      </c>
      <c r="G26" s="39">
        <f t="shared" si="2"/>
        <v>3724.38</v>
      </c>
      <c r="H26" s="177">
        <f t="shared" si="3"/>
        <v>-9.3567251461988327E-2</v>
      </c>
      <c r="I26" s="39"/>
      <c r="J26" s="39"/>
      <c r="K26" s="39"/>
      <c r="L26" s="39"/>
      <c r="O26" s="79">
        <v>1.03</v>
      </c>
      <c r="P26" s="79">
        <f t="shared" si="0"/>
        <v>48.646899999999995</v>
      </c>
      <c r="T26" s="154"/>
    </row>
    <row r="27" spans="1:20" x14ac:dyDescent="0.25">
      <c r="B27" s="162">
        <v>43697</v>
      </c>
      <c r="C27" s="10">
        <v>150</v>
      </c>
      <c r="D27" s="39">
        <v>49.105200000000004</v>
      </c>
      <c r="E27" s="39">
        <v>43.35</v>
      </c>
      <c r="F27" s="39">
        <f t="shared" si="1"/>
        <v>-863.28000000000031</v>
      </c>
      <c r="G27" s="39">
        <f t="shared" si="2"/>
        <v>7365.7800000000007</v>
      </c>
      <c r="H27" s="177">
        <f t="shared" si="3"/>
        <v>-0.11720143691503143</v>
      </c>
      <c r="I27" s="39"/>
      <c r="J27" s="39"/>
      <c r="K27" s="39"/>
      <c r="L27" s="39"/>
      <c r="O27" s="79">
        <v>1.02</v>
      </c>
      <c r="P27" s="79">
        <f t="shared" si="0"/>
        <v>48.174599999999998</v>
      </c>
      <c r="T27" s="65"/>
    </row>
    <row r="28" spans="1:20" x14ac:dyDescent="0.25">
      <c r="B28" s="162">
        <v>43718</v>
      </c>
      <c r="C28" s="10">
        <v>84</v>
      </c>
      <c r="D28" s="39">
        <v>52.252899999999997</v>
      </c>
      <c r="E28" s="39">
        <v>45.1</v>
      </c>
      <c r="F28" s="39">
        <f t="shared" si="1"/>
        <v>-600.84359999999958</v>
      </c>
      <c r="G28" s="39">
        <f t="shared" si="2"/>
        <v>4389.2435999999998</v>
      </c>
      <c r="H28" s="177">
        <f t="shared" si="3"/>
        <v>-0.136890009932463</v>
      </c>
      <c r="I28" s="39"/>
      <c r="J28" s="39"/>
      <c r="K28" s="39"/>
      <c r="L28" s="39"/>
      <c r="O28" s="79">
        <v>1.01</v>
      </c>
      <c r="P28" s="79">
        <f t="shared" si="0"/>
        <v>47.702299999999994</v>
      </c>
      <c r="T28" s="154"/>
    </row>
    <row r="29" spans="1:20" x14ac:dyDescent="0.25">
      <c r="B29" s="162">
        <v>43722</v>
      </c>
      <c r="C29" s="10">
        <v>84</v>
      </c>
      <c r="D29" s="39">
        <v>51.002899999999997</v>
      </c>
      <c r="E29" s="39">
        <v>46.97</v>
      </c>
      <c r="F29" s="39">
        <f t="shared" si="1"/>
        <v>-338.76359999999983</v>
      </c>
      <c r="G29" s="39">
        <f t="shared" si="2"/>
        <v>4284.2435999999998</v>
      </c>
      <c r="H29" s="177">
        <f t="shared" si="3"/>
        <v>-7.9071974338714032E-2</v>
      </c>
      <c r="I29" s="39"/>
      <c r="J29" s="39"/>
      <c r="K29" s="39"/>
      <c r="L29" s="39"/>
      <c r="O29" s="79">
        <v>1</v>
      </c>
      <c r="P29" s="79">
        <f t="shared" si="0"/>
        <v>47.23</v>
      </c>
      <c r="T29" s="154"/>
    </row>
    <row r="30" spans="1:20" x14ac:dyDescent="0.25">
      <c r="B30" s="162">
        <v>43749</v>
      </c>
      <c r="C30" s="10">
        <v>66</v>
      </c>
      <c r="D30" s="39">
        <v>51.97</v>
      </c>
      <c r="E30" s="39">
        <v>47.45</v>
      </c>
      <c r="F30" s="39">
        <f t="shared" si="1"/>
        <v>-298.31999999999971</v>
      </c>
      <c r="G30" s="39">
        <f t="shared" si="2"/>
        <v>3430.02</v>
      </c>
      <c r="H30" s="177">
        <f t="shared" si="3"/>
        <v>-8.6973253800269296E-2</v>
      </c>
      <c r="I30" s="39"/>
      <c r="J30" s="39"/>
      <c r="K30" s="39"/>
      <c r="L30" s="39"/>
      <c r="O30" s="79">
        <v>0.99</v>
      </c>
      <c r="P30" s="79">
        <f t="shared" si="0"/>
        <v>46.7577</v>
      </c>
      <c r="T30" s="154"/>
    </row>
    <row r="31" spans="1:20" x14ac:dyDescent="0.25">
      <c r="B31" s="162"/>
      <c r="C31" s="10"/>
      <c r="D31" s="39"/>
      <c r="E31" s="39"/>
      <c r="F31" s="39"/>
      <c r="G31" s="39"/>
      <c r="H31" s="177"/>
      <c r="I31" s="39"/>
      <c r="J31" s="39"/>
      <c r="K31" s="39"/>
      <c r="L31" s="39"/>
      <c r="O31" s="79">
        <v>0.98</v>
      </c>
      <c r="P31" s="79">
        <f t="shared" si="0"/>
        <v>46.285399999999996</v>
      </c>
    </row>
    <row r="32" spans="1:20" x14ac:dyDescent="0.25">
      <c r="B32" s="162"/>
      <c r="C32" s="10"/>
      <c r="D32" s="39"/>
      <c r="E32" s="39"/>
      <c r="F32" s="39"/>
      <c r="G32" s="39"/>
      <c r="H32" s="177"/>
      <c r="I32" s="39"/>
      <c r="J32" s="39"/>
      <c r="K32" s="39"/>
      <c r="L32" s="39"/>
      <c r="O32" s="79">
        <v>0.97</v>
      </c>
      <c r="P32" s="79">
        <f t="shared" si="0"/>
        <v>45.813099999999999</v>
      </c>
    </row>
    <row r="33" spans="2:17" x14ac:dyDescent="0.25">
      <c r="B33" s="162"/>
      <c r="C33" s="10"/>
      <c r="D33" s="39"/>
      <c r="E33" s="39"/>
      <c r="F33" s="39"/>
      <c r="G33" s="39"/>
      <c r="H33" s="177"/>
      <c r="I33" s="39"/>
      <c r="J33" s="39"/>
      <c r="K33" s="39"/>
      <c r="L33" s="39"/>
      <c r="O33" s="79">
        <v>0.96</v>
      </c>
      <c r="P33" s="79">
        <f t="shared" si="0"/>
        <v>45.340799999999994</v>
      </c>
    </row>
    <row r="34" spans="2:17" x14ac:dyDescent="0.25">
      <c r="B34" s="162"/>
      <c r="C34" s="10"/>
      <c r="D34" s="39"/>
      <c r="E34" s="39"/>
      <c r="F34" s="39"/>
      <c r="G34" s="39"/>
      <c r="H34" s="177"/>
      <c r="I34" s="39"/>
      <c r="J34" s="39"/>
      <c r="K34" s="39"/>
      <c r="L34" s="39"/>
      <c r="O34" s="79">
        <v>0.95</v>
      </c>
      <c r="P34" s="79">
        <f t="shared" si="0"/>
        <v>44.868499999999997</v>
      </c>
    </row>
    <row r="35" spans="2:17" x14ac:dyDescent="0.25">
      <c r="B35" s="162"/>
      <c r="C35" s="10"/>
      <c r="D35" s="39"/>
      <c r="E35" s="39"/>
      <c r="F35" s="39"/>
      <c r="G35" s="39"/>
      <c r="H35" s="177"/>
      <c r="I35" s="39"/>
      <c r="J35" s="39"/>
      <c r="K35" s="39"/>
      <c r="L35" s="39"/>
      <c r="O35" s="79">
        <v>0.94</v>
      </c>
      <c r="P35" s="79">
        <f t="shared" si="0"/>
        <v>44.396199999999993</v>
      </c>
    </row>
    <row r="36" spans="2:17" x14ac:dyDescent="0.25">
      <c r="B36" s="162"/>
      <c r="C36" s="10"/>
      <c r="D36" s="39"/>
      <c r="E36" s="39"/>
      <c r="F36" s="39"/>
      <c r="G36" s="39"/>
      <c r="H36" s="177"/>
      <c r="I36" s="39"/>
      <c r="J36" s="39"/>
      <c r="K36" s="39"/>
      <c r="L36" s="39"/>
      <c r="O36" s="79">
        <v>0.93</v>
      </c>
      <c r="P36" s="79">
        <f t="shared" si="0"/>
        <v>43.923899999999996</v>
      </c>
    </row>
    <row r="37" spans="2:17" x14ac:dyDescent="0.25">
      <c r="B37" s="162"/>
      <c r="C37" s="10"/>
      <c r="D37" s="39"/>
      <c r="E37" s="39"/>
      <c r="F37" s="39"/>
      <c r="G37" s="39"/>
      <c r="H37" s="177"/>
      <c r="I37" s="39"/>
      <c r="J37" s="39"/>
      <c r="K37" s="39"/>
      <c r="L37" s="39"/>
      <c r="O37" s="79">
        <v>0.92</v>
      </c>
      <c r="P37" s="79">
        <f t="shared" si="0"/>
        <v>43.451599999999999</v>
      </c>
    </row>
    <row r="38" spans="2:17" x14ac:dyDescent="0.25">
      <c r="B38" s="162"/>
      <c r="C38" s="10"/>
      <c r="D38" s="39"/>
      <c r="E38" s="39"/>
      <c r="F38" s="39"/>
      <c r="G38" s="39"/>
      <c r="H38" s="177"/>
      <c r="I38" s="39"/>
      <c r="J38" s="39"/>
      <c r="K38" s="39"/>
      <c r="L38" s="39"/>
      <c r="O38" s="79">
        <v>0.91</v>
      </c>
      <c r="P38" s="79">
        <f t="shared" si="0"/>
        <v>42.979300000000002</v>
      </c>
    </row>
    <row r="39" spans="2:17" x14ac:dyDescent="0.25">
      <c r="B39" s="162"/>
      <c r="C39" s="10"/>
      <c r="D39" s="39"/>
      <c r="E39" s="39"/>
      <c r="F39" s="39"/>
      <c r="G39" s="39"/>
      <c r="H39" s="177"/>
      <c r="I39" s="39"/>
      <c r="J39" s="39"/>
      <c r="K39" s="39"/>
      <c r="L39" s="39"/>
      <c r="O39" s="79">
        <v>0.9</v>
      </c>
      <c r="P39" s="79">
        <f t="shared" si="0"/>
        <v>42.506999999999998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96" priority="35">
      <formula>Q7&gt;0</formula>
    </cfRule>
    <cfRule type="expression" dxfId="3195" priority="36">
      <formula>Q7&lt;0</formula>
    </cfRule>
  </conditionalFormatting>
  <conditionalFormatting sqref="Q8">
    <cfRule type="expression" dxfId="3194" priority="33">
      <formula>Q8&gt;0</formula>
    </cfRule>
    <cfRule type="expression" dxfId="3193" priority="34">
      <formula>Q8&lt;0</formula>
    </cfRule>
  </conditionalFormatting>
  <conditionalFormatting sqref="F34:F54 F58:F63">
    <cfRule type="expression" dxfId="3192" priority="31">
      <formula>F34&gt;0</formula>
    </cfRule>
    <cfRule type="expression" dxfId="3191" priority="32">
      <formula>F34&lt;0</formula>
    </cfRule>
  </conditionalFormatting>
  <conditionalFormatting sqref="H34:H54 H58:H63">
    <cfRule type="expression" dxfId="3190" priority="29">
      <formula>H34&gt;0</formula>
    </cfRule>
    <cfRule type="expression" dxfId="3189" priority="30">
      <formula>H34&lt;0</formula>
    </cfRule>
  </conditionalFormatting>
  <conditionalFormatting sqref="Q10">
    <cfRule type="expression" dxfId="3188" priority="27">
      <formula>Q10&gt;0</formula>
    </cfRule>
    <cfRule type="expression" dxfId="3187" priority="28">
      <formula>Q10&lt;0</formula>
    </cfRule>
  </conditionalFormatting>
  <conditionalFormatting sqref="J25:J38">
    <cfRule type="expression" dxfId="3186" priority="25">
      <formula>J25&gt;0</formula>
    </cfRule>
    <cfRule type="expression" dxfId="3185" priority="26">
      <formula>J25&lt;0</formula>
    </cfRule>
  </conditionalFormatting>
  <conditionalFormatting sqref="K25:K35 K37:K38">
    <cfRule type="expression" dxfId="3184" priority="23">
      <formula>K25&gt;0</formula>
    </cfRule>
    <cfRule type="expression" dxfId="3183" priority="24">
      <formula>K25&lt;0</formula>
    </cfRule>
  </conditionalFormatting>
  <conditionalFormatting sqref="F89:F110">
    <cfRule type="expression" dxfId="3182" priority="21">
      <formula>F89&gt;0</formula>
    </cfRule>
    <cfRule type="expression" dxfId="3181" priority="22">
      <formula>F89&lt;0</formula>
    </cfRule>
  </conditionalFormatting>
  <conditionalFormatting sqref="H89:H110">
    <cfRule type="expression" dxfId="3180" priority="19">
      <formula>H89&gt;0</formula>
    </cfRule>
    <cfRule type="expression" dxfId="3179" priority="20">
      <formula>H89&lt;0</formula>
    </cfRule>
  </conditionalFormatting>
  <conditionalFormatting sqref="J89:J102">
    <cfRule type="expression" dxfId="3178" priority="17">
      <formula>J89&gt;0</formula>
    </cfRule>
    <cfRule type="expression" dxfId="3177" priority="18">
      <formula>J89&lt;0</formula>
    </cfRule>
  </conditionalFormatting>
  <conditionalFormatting sqref="K89:K102">
    <cfRule type="expression" dxfId="3176" priority="15">
      <formula>K89&gt;0</formula>
    </cfRule>
    <cfRule type="expression" dxfId="3175" priority="16">
      <formula>K89&lt;0</formula>
    </cfRule>
  </conditionalFormatting>
  <conditionalFormatting sqref="L89:L102">
    <cfRule type="expression" dxfId="3174" priority="13">
      <formula>L89&gt;0</formula>
    </cfRule>
    <cfRule type="expression" dxfId="3173" priority="14">
      <formula>L89&lt;0</formula>
    </cfRule>
  </conditionalFormatting>
  <conditionalFormatting sqref="F25:F33">
    <cfRule type="expression" dxfId="3172" priority="11">
      <formula>F25&gt;0</formula>
    </cfRule>
    <cfRule type="expression" dxfId="3171" priority="12">
      <formula>F25&lt;0</formula>
    </cfRule>
  </conditionalFormatting>
  <conditionalFormatting sqref="H25:H33">
    <cfRule type="expression" dxfId="3170" priority="9">
      <formula>H25&gt;0</formula>
    </cfRule>
    <cfRule type="expression" dxfId="3169" priority="10">
      <formula>H25&lt;0</formula>
    </cfRule>
  </conditionalFormatting>
  <conditionalFormatting sqref="J54">
    <cfRule type="expression" dxfId="3168" priority="7">
      <formula>J54&gt;0</formula>
    </cfRule>
    <cfRule type="expression" dxfId="3167" priority="8">
      <formula>J54&lt;0</formula>
    </cfRule>
  </conditionalFormatting>
  <conditionalFormatting sqref="F55:F57">
    <cfRule type="expression" dxfId="3166" priority="5">
      <formula>F55&gt;0</formula>
    </cfRule>
    <cfRule type="expression" dxfId="3165" priority="6">
      <formula>F55&lt;0</formula>
    </cfRule>
  </conditionalFormatting>
  <conditionalFormatting sqref="H55:H57">
    <cfRule type="expression" dxfId="3164" priority="3">
      <formula>H55&gt;0</formula>
    </cfRule>
    <cfRule type="expression" dxfId="3163" priority="4">
      <formula>H55&lt;0</formula>
    </cfRule>
  </conditionalFormatting>
  <conditionalFormatting sqref="Q9">
    <cfRule type="expression" dxfId="3162" priority="1">
      <formula>Q9&gt;0</formula>
    </cfRule>
    <cfRule type="expression" dxfId="316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60" priority="53">
      <formula>F54&gt;0</formula>
    </cfRule>
    <cfRule type="expression" dxfId="3159" priority="54">
      <formula>F54&lt;0</formula>
    </cfRule>
  </conditionalFormatting>
  <conditionalFormatting sqref="Q7">
    <cfRule type="expression" dxfId="3158" priority="51">
      <formula>Q7&gt;0</formula>
    </cfRule>
    <cfRule type="expression" dxfId="3157" priority="52">
      <formula>Q7&lt;0</formula>
    </cfRule>
  </conditionalFormatting>
  <conditionalFormatting sqref="Q8">
    <cfRule type="expression" dxfId="3156" priority="49">
      <formula>Q8&gt;0</formula>
    </cfRule>
    <cfRule type="expression" dxfId="3155" priority="50">
      <formula>Q8&lt;0</formula>
    </cfRule>
  </conditionalFormatting>
  <conditionalFormatting sqref="F33:F36 F38:F53">
    <cfRule type="expression" dxfId="3154" priority="47">
      <formula>F33&gt;0</formula>
    </cfRule>
    <cfRule type="expression" dxfId="3153" priority="48">
      <formula>F33&lt;0</formula>
    </cfRule>
  </conditionalFormatting>
  <conditionalFormatting sqref="H38:H53 H33:H36">
    <cfRule type="expression" dxfId="3152" priority="45">
      <formula>H33&gt;0</formula>
    </cfRule>
    <cfRule type="expression" dxfId="3151" priority="46">
      <formula>H33&lt;0</formula>
    </cfRule>
  </conditionalFormatting>
  <conditionalFormatting sqref="Q10">
    <cfRule type="expression" dxfId="3150" priority="43">
      <formula>Q10&gt;0</formula>
    </cfRule>
    <cfRule type="expression" dxfId="3149" priority="44">
      <formula>Q10&lt;0</formula>
    </cfRule>
  </conditionalFormatting>
  <conditionalFormatting sqref="J25:J27 J34:J37">
    <cfRule type="expression" dxfId="3148" priority="41">
      <formula>J25&gt;0</formula>
    </cfRule>
    <cfRule type="expression" dxfId="3147" priority="42">
      <formula>J25&lt;0</formula>
    </cfRule>
  </conditionalFormatting>
  <conditionalFormatting sqref="K25:K38">
    <cfRule type="expression" dxfId="3146" priority="39">
      <formula>K25&gt;0</formula>
    </cfRule>
    <cfRule type="expression" dxfId="3145" priority="40">
      <formula>K25&lt;0</formula>
    </cfRule>
  </conditionalFormatting>
  <conditionalFormatting sqref="L25">
    <cfRule type="expression" dxfId="3144" priority="37">
      <formula>L25&gt;0</formula>
    </cfRule>
    <cfRule type="expression" dxfId="3143" priority="38">
      <formula>L25&lt;0</formula>
    </cfRule>
  </conditionalFormatting>
  <conditionalFormatting sqref="F89:F110">
    <cfRule type="expression" dxfId="3142" priority="35">
      <formula>F89&gt;0</formula>
    </cfRule>
    <cfRule type="expression" dxfId="3141" priority="36">
      <formula>F89&lt;0</formula>
    </cfRule>
  </conditionalFormatting>
  <conditionalFormatting sqref="H89:H110">
    <cfRule type="expression" dxfId="3140" priority="33">
      <formula>H89&gt;0</formula>
    </cfRule>
    <cfRule type="expression" dxfId="3139" priority="34">
      <formula>H89&lt;0</formula>
    </cfRule>
  </conditionalFormatting>
  <conditionalFormatting sqref="J89:J102">
    <cfRule type="expression" dxfId="3138" priority="31">
      <formula>J89&gt;0</formula>
    </cfRule>
    <cfRule type="expression" dxfId="3137" priority="32">
      <formula>J89&lt;0</formula>
    </cfRule>
  </conditionalFormatting>
  <conditionalFormatting sqref="K89:K102">
    <cfRule type="expression" dxfId="3136" priority="29">
      <formula>K89&gt;0</formula>
    </cfRule>
    <cfRule type="expression" dxfId="3135" priority="30">
      <formula>K89&lt;0</formula>
    </cfRule>
  </conditionalFormatting>
  <conditionalFormatting sqref="L89:L102">
    <cfRule type="expression" dxfId="3134" priority="27">
      <formula>L89&gt;0</formula>
    </cfRule>
    <cfRule type="expression" dxfId="3133" priority="28">
      <formula>L89&lt;0</formula>
    </cfRule>
  </conditionalFormatting>
  <conditionalFormatting sqref="F31:F32">
    <cfRule type="expression" dxfId="3132" priority="25">
      <formula>F31&gt;0</formula>
    </cfRule>
    <cfRule type="expression" dxfId="3131" priority="26">
      <formula>F31&lt;0</formula>
    </cfRule>
  </conditionalFormatting>
  <conditionalFormatting sqref="H31:H32">
    <cfRule type="expression" dxfId="3130" priority="23">
      <formula>H31&gt;0</formula>
    </cfRule>
    <cfRule type="expression" dxfId="3129" priority="24">
      <formula>H31&lt;0</formula>
    </cfRule>
  </conditionalFormatting>
  <conditionalFormatting sqref="F25:F26">
    <cfRule type="expression" dxfId="3128" priority="21">
      <formula>F25&gt;0</formula>
    </cfRule>
    <cfRule type="expression" dxfId="3127" priority="22">
      <formula>F25&lt;0</formula>
    </cfRule>
  </conditionalFormatting>
  <conditionalFormatting sqref="H25:H26">
    <cfRule type="expression" dxfId="3126" priority="19">
      <formula>H25&gt;0</formula>
    </cfRule>
    <cfRule type="expression" dxfId="3125" priority="20">
      <formula>H25&lt;0</formula>
    </cfRule>
  </conditionalFormatting>
  <conditionalFormatting sqref="F37">
    <cfRule type="expression" dxfId="3124" priority="17">
      <formula>F37&gt;0</formula>
    </cfRule>
    <cfRule type="expression" dxfId="3123" priority="18">
      <formula>F37&lt;0</formula>
    </cfRule>
  </conditionalFormatting>
  <conditionalFormatting sqref="H37">
    <cfRule type="expression" dxfId="3122" priority="15">
      <formula>H37&gt;0</formula>
    </cfRule>
    <cfRule type="expression" dxfId="3121" priority="16">
      <formula>H37&lt;0</formula>
    </cfRule>
  </conditionalFormatting>
  <conditionalFormatting sqref="J49">
    <cfRule type="expression" dxfId="3120" priority="13">
      <formula>J49&gt;0</formula>
    </cfRule>
    <cfRule type="expression" dxfId="3119" priority="14">
      <formula>J49&lt;0</formula>
    </cfRule>
  </conditionalFormatting>
  <conditionalFormatting sqref="J38:J48">
    <cfRule type="expression" dxfId="3118" priority="11">
      <formula>J38&gt;0</formula>
    </cfRule>
    <cfRule type="expression" dxfId="3117" priority="12">
      <formula>J38&lt;0</formula>
    </cfRule>
  </conditionalFormatting>
  <conditionalFormatting sqref="F27:F30">
    <cfRule type="expression" dxfId="3116" priority="9">
      <formula>F27&gt;0</formula>
    </cfRule>
    <cfRule type="expression" dxfId="3115" priority="10">
      <formula>F27&lt;0</formula>
    </cfRule>
  </conditionalFormatting>
  <conditionalFormatting sqref="H27:H30">
    <cfRule type="expression" dxfId="3114" priority="7">
      <formula>H27&gt;0</formula>
    </cfRule>
    <cfRule type="expression" dxfId="3113" priority="8">
      <formula>H27&lt;0</formula>
    </cfRule>
  </conditionalFormatting>
  <conditionalFormatting sqref="J33">
    <cfRule type="expression" dxfId="3112" priority="5">
      <formula>J33&gt;0</formula>
    </cfRule>
    <cfRule type="expression" dxfId="3111" priority="6">
      <formula>J33&lt;0</formula>
    </cfRule>
  </conditionalFormatting>
  <conditionalFormatting sqref="J31:J32">
    <cfRule type="expression" dxfId="3110" priority="3">
      <formula>J31&gt;0</formula>
    </cfRule>
    <cfRule type="expression" dxfId="3109" priority="4">
      <formula>J31&lt;0</formula>
    </cfRule>
  </conditionalFormatting>
  <conditionalFormatting sqref="J28:J30">
    <cfRule type="expression" dxfId="3108" priority="1">
      <formula>J28&gt;0</formula>
    </cfRule>
    <cfRule type="expression" dxfId="3107"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06" priority="35">
      <formula>F47&gt;0</formula>
    </cfRule>
    <cfRule type="expression" dxfId="3105" priority="36">
      <formula>F47&lt;0</formula>
    </cfRule>
  </conditionalFormatting>
  <conditionalFormatting sqref="Q7">
    <cfRule type="expression" dxfId="3104" priority="33">
      <formula>Q7&gt;0</formula>
    </cfRule>
    <cfRule type="expression" dxfId="3103" priority="34">
      <formula>Q7&lt;0</formula>
    </cfRule>
  </conditionalFormatting>
  <conditionalFormatting sqref="Q8">
    <cfRule type="expression" dxfId="3102" priority="31">
      <formula>Q8&gt;0</formula>
    </cfRule>
    <cfRule type="expression" dxfId="3101" priority="32">
      <formula>Q8&lt;0</formula>
    </cfRule>
  </conditionalFormatting>
  <conditionalFormatting sqref="F30:F46">
    <cfRule type="expression" dxfId="3100" priority="29">
      <formula>F30&gt;0</formula>
    </cfRule>
    <cfRule type="expression" dxfId="3099" priority="30">
      <formula>F30&lt;0</formula>
    </cfRule>
  </conditionalFormatting>
  <conditionalFormatting sqref="H30:H46">
    <cfRule type="expression" dxfId="3098" priority="27">
      <formula>H30&gt;0</formula>
    </cfRule>
    <cfRule type="expression" dxfId="3097" priority="28">
      <formula>H30&lt;0</formula>
    </cfRule>
  </conditionalFormatting>
  <conditionalFormatting sqref="Q10">
    <cfRule type="expression" dxfId="3096" priority="25">
      <formula>Q10&gt;0</formula>
    </cfRule>
    <cfRule type="expression" dxfId="3095" priority="26">
      <formula>Q10&lt;0</formula>
    </cfRule>
  </conditionalFormatting>
  <conditionalFormatting sqref="J25:J38">
    <cfRule type="expression" dxfId="3094" priority="23">
      <formula>J25&gt;0</formula>
    </cfRule>
    <cfRule type="expression" dxfId="3093" priority="24">
      <formula>J25&lt;0</formula>
    </cfRule>
  </conditionalFormatting>
  <conditionalFormatting sqref="K25:K38">
    <cfRule type="expression" dxfId="3092" priority="21">
      <formula>K25&gt;0</formula>
    </cfRule>
    <cfRule type="expression" dxfId="3091" priority="22">
      <formula>K25&lt;0</formula>
    </cfRule>
  </conditionalFormatting>
  <conditionalFormatting sqref="L25 L38">
    <cfRule type="expression" dxfId="3090" priority="19">
      <formula>L25&gt;0</formula>
    </cfRule>
    <cfRule type="expression" dxfId="3089" priority="20">
      <formula>L25&lt;0</formula>
    </cfRule>
  </conditionalFormatting>
  <conditionalFormatting sqref="F89:F110">
    <cfRule type="expression" dxfId="3088" priority="17">
      <formula>F89&gt;0</formula>
    </cfRule>
    <cfRule type="expression" dxfId="3087" priority="18">
      <formula>F89&lt;0</formula>
    </cfRule>
  </conditionalFormatting>
  <conditionalFormatting sqref="H89:H110">
    <cfRule type="expression" dxfId="3086" priority="15">
      <formula>H89&gt;0</formula>
    </cfRule>
    <cfRule type="expression" dxfId="3085" priority="16">
      <formula>H89&lt;0</formula>
    </cfRule>
  </conditionalFormatting>
  <conditionalFormatting sqref="J89:J102">
    <cfRule type="expression" dxfId="3084" priority="13">
      <formula>J89&gt;0</formula>
    </cfRule>
    <cfRule type="expression" dxfId="3083" priority="14">
      <formula>J89&lt;0</formula>
    </cfRule>
  </conditionalFormatting>
  <conditionalFormatting sqref="K89:K102">
    <cfRule type="expression" dxfId="3082" priority="11">
      <formula>K89&gt;0</formula>
    </cfRule>
    <cfRule type="expression" dxfId="3081" priority="12">
      <formula>K89&lt;0</formula>
    </cfRule>
  </conditionalFormatting>
  <conditionalFormatting sqref="L89:L102">
    <cfRule type="expression" dxfId="3080" priority="9">
      <formula>L89&gt;0</formula>
    </cfRule>
    <cfRule type="expression" dxfId="3079" priority="10">
      <formula>L89&lt;0</formula>
    </cfRule>
  </conditionalFormatting>
  <conditionalFormatting sqref="F29 F25:F26">
    <cfRule type="expression" dxfId="3078" priority="7">
      <formula>F25&gt;0</formula>
    </cfRule>
    <cfRule type="expression" dxfId="3077" priority="8">
      <formula>F25&lt;0</formula>
    </cfRule>
  </conditionalFormatting>
  <conditionalFormatting sqref="H29 H25:H27">
    <cfRule type="expression" dxfId="3076" priority="5">
      <formula>H25&gt;0</formula>
    </cfRule>
    <cfRule type="expression" dxfId="3075" priority="6">
      <formula>H25&lt;0</formula>
    </cfRule>
  </conditionalFormatting>
  <conditionalFormatting sqref="F27:F28">
    <cfRule type="expression" dxfId="3074" priority="3">
      <formula>F27&gt;0</formula>
    </cfRule>
    <cfRule type="expression" dxfId="3073" priority="4">
      <formula>F27&lt;0</formula>
    </cfRule>
  </conditionalFormatting>
  <conditionalFormatting sqref="H28">
    <cfRule type="expression" dxfId="3072" priority="1">
      <formula>H28&gt;0</formula>
    </cfRule>
    <cfRule type="expression" dxfId="3071"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70" priority="39">
      <formula>F51&gt;0</formula>
    </cfRule>
    <cfRule type="expression" dxfId="3069" priority="40">
      <formula>F51&lt;0</formula>
    </cfRule>
  </conditionalFormatting>
  <conditionalFormatting sqref="Q7">
    <cfRule type="expression" dxfId="3068" priority="37">
      <formula>Q7&gt;0</formula>
    </cfRule>
    <cfRule type="expression" dxfId="3067" priority="38">
      <formula>Q7&lt;0</formula>
    </cfRule>
  </conditionalFormatting>
  <conditionalFormatting sqref="Q8">
    <cfRule type="expression" dxfId="3066" priority="35">
      <formula>Q8&gt;0</formula>
    </cfRule>
    <cfRule type="expression" dxfId="3065" priority="36">
      <formula>Q8&lt;0</formula>
    </cfRule>
  </conditionalFormatting>
  <conditionalFormatting sqref="F31:F49">
    <cfRule type="expression" dxfId="3064" priority="33">
      <formula>F31&gt;0</formula>
    </cfRule>
    <cfRule type="expression" dxfId="3063" priority="34">
      <formula>F31&lt;0</formula>
    </cfRule>
  </conditionalFormatting>
  <conditionalFormatting sqref="H31:H49">
    <cfRule type="expression" dxfId="3062" priority="31">
      <formula>H31&gt;0</formula>
    </cfRule>
    <cfRule type="expression" dxfId="3061" priority="32">
      <formula>H31&lt;0</formula>
    </cfRule>
  </conditionalFormatting>
  <conditionalFormatting sqref="Q10">
    <cfRule type="expression" dxfId="3060" priority="29">
      <formula>Q10&gt;0</formula>
    </cfRule>
    <cfRule type="expression" dxfId="3059" priority="30">
      <formula>Q10&lt;0</formula>
    </cfRule>
  </conditionalFormatting>
  <conditionalFormatting sqref="J25:J38">
    <cfRule type="expression" dxfId="3058" priority="27">
      <formula>J25&gt;0</formula>
    </cfRule>
    <cfRule type="expression" dxfId="3057" priority="28">
      <formula>J25&lt;0</formula>
    </cfRule>
  </conditionalFormatting>
  <conditionalFormatting sqref="K38">
    <cfRule type="expression" dxfId="3056" priority="25">
      <formula>K38&gt;0</formula>
    </cfRule>
    <cfRule type="expression" dxfId="3055" priority="26">
      <formula>K38&lt;0</formula>
    </cfRule>
  </conditionalFormatting>
  <conditionalFormatting sqref="L25:L38">
    <cfRule type="expression" dxfId="3054" priority="23">
      <formula>L25&gt;0</formula>
    </cfRule>
    <cfRule type="expression" dxfId="3053" priority="24">
      <formula>L25&lt;0</formula>
    </cfRule>
  </conditionalFormatting>
  <conditionalFormatting sqref="F95:F116">
    <cfRule type="expression" dxfId="3052" priority="21">
      <formula>F95&gt;0</formula>
    </cfRule>
    <cfRule type="expression" dxfId="3051" priority="22">
      <formula>F95&lt;0</formula>
    </cfRule>
  </conditionalFormatting>
  <conditionalFormatting sqref="H95:H116">
    <cfRule type="expression" dxfId="3050" priority="19">
      <formula>H95&gt;0</formula>
    </cfRule>
    <cfRule type="expression" dxfId="3049" priority="20">
      <formula>H95&lt;0</formula>
    </cfRule>
  </conditionalFormatting>
  <conditionalFormatting sqref="J95:J108">
    <cfRule type="expression" dxfId="3048" priority="17">
      <formula>J95&gt;0</formula>
    </cfRule>
    <cfRule type="expression" dxfId="3047" priority="18">
      <formula>J95&lt;0</formula>
    </cfRule>
  </conditionalFormatting>
  <conditionalFormatting sqref="K95:K108">
    <cfRule type="expression" dxfId="3046" priority="15">
      <formula>K95&gt;0</formula>
    </cfRule>
    <cfRule type="expression" dxfId="3045" priority="16">
      <formula>K95&lt;0</formula>
    </cfRule>
  </conditionalFormatting>
  <conditionalFormatting sqref="L95:L108">
    <cfRule type="expression" dxfId="3044" priority="13">
      <formula>L95&gt;0</formula>
    </cfRule>
    <cfRule type="expression" dxfId="3043" priority="14">
      <formula>L95&lt;0</formula>
    </cfRule>
  </conditionalFormatting>
  <conditionalFormatting sqref="F25:F30">
    <cfRule type="expression" dxfId="3042" priority="11">
      <formula>F25&gt;0</formula>
    </cfRule>
    <cfRule type="expression" dxfId="3041" priority="12">
      <formula>F25&lt;0</formula>
    </cfRule>
  </conditionalFormatting>
  <conditionalFormatting sqref="H25:H30">
    <cfRule type="expression" dxfId="3040" priority="9">
      <formula>H25&gt;0</formula>
    </cfRule>
    <cfRule type="expression" dxfId="3039" priority="10">
      <formula>H25&lt;0</formula>
    </cfRule>
  </conditionalFormatting>
  <conditionalFormatting sqref="F50">
    <cfRule type="expression" dxfId="3038" priority="7">
      <formula>F50&gt;0</formula>
    </cfRule>
    <cfRule type="expression" dxfId="3037" priority="8">
      <formula>F50&lt;0</formula>
    </cfRule>
  </conditionalFormatting>
  <conditionalFormatting sqref="H50">
    <cfRule type="expression" dxfId="3036" priority="5">
      <formula>H50&gt;0</formula>
    </cfRule>
    <cfRule type="expression" dxfId="3035" priority="6">
      <formula>H50&lt;0</formula>
    </cfRule>
  </conditionalFormatting>
  <conditionalFormatting sqref="H62:H63 F62:F63">
    <cfRule type="expression" dxfId="3034" priority="3">
      <formula>F62&gt;0</formula>
    </cfRule>
    <cfRule type="expression" dxfId="3033" priority="4">
      <formula>F62&lt;0</formula>
    </cfRule>
  </conditionalFormatting>
  <conditionalFormatting sqref="J60">
    <cfRule type="expression" dxfId="3032" priority="1">
      <formula>J60&gt;0</formula>
    </cfRule>
    <cfRule type="expression" dxfId="303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0" priority="35">
      <formula>F47&gt;0</formula>
    </cfRule>
    <cfRule type="expression" dxfId="3029" priority="36">
      <formula>F47&lt;0</formula>
    </cfRule>
  </conditionalFormatting>
  <conditionalFormatting sqref="Q7">
    <cfRule type="expression" dxfId="3028" priority="33">
      <formula>Q7&gt;0</formula>
    </cfRule>
    <cfRule type="expression" dxfId="3027" priority="34">
      <formula>Q7&lt;0</formula>
    </cfRule>
  </conditionalFormatting>
  <conditionalFormatting sqref="Q8">
    <cfRule type="expression" dxfId="3026" priority="31">
      <formula>Q8&gt;0</formula>
    </cfRule>
    <cfRule type="expression" dxfId="3025" priority="32">
      <formula>Q8&lt;0</formula>
    </cfRule>
  </conditionalFormatting>
  <conditionalFormatting sqref="F30:F46">
    <cfRule type="expression" dxfId="3024" priority="29">
      <formula>F30&gt;0</formula>
    </cfRule>
    <cfRule type="expression" dxfId="3023" priority="30">
      <formula>F30&lt;0</formula>
    </cfRule>
  </conditionalFormatting>
  <conditionalFormatting sqref="H30:H46">
    <cfRule type="expression" dxfId="3022" priority="27">
      <formula>H30&gt;0</formula>
    </cfRule>
    <cfRule type="expression" dxfId="3021" priority="28">
      <formula>H30&lt;0</formula>
    </cfRule>
  </conditionalFormatting>
  <conditionalFormatting sqref="Q10">
    <cfRule type="expression" dxfId="3020" priority="25">
      <formula>Q10&gt;0</formula>
    </cfRule>
    <cfRule type="expression" dxfId="3019" priority="26">
      <formula>Q10&lt;0</formula>
    </cfRule>
  </conditionalFormatting>
  <conditionalFormatting sqref="J25:J38">
    <cfRule type="expression" dxfId="3018" priority="23">
      <formula>J25&gt;0</formula>
    </cfRule>
    <cfRule type="expression" dxfId="3017" priority="24">
      <formula>J25&lt;0</formula>
    </cfRule>
  </conditionalFormatting>
  <conditionalFormatting sqref="K25:K38">
    <cfRule type="expression" dxfId="3016" priority="21">
      <formula>K25&gt;0</formula>
    </cfRule>
    <cfRule type="expression" dxfId="3015" priority="22">
      <formula>K25&lt;0</formula>
    </cfRule>
  </conditionalFormatting>
  <conditionalFormatting sqref="L25 L38">
    <cfRule type="expression" dxfId="3014" priority="19">
      <formula>L25&gt;0</formula>
    </cfRule>
    <cfRule type="expression" dxfId="3013" priority="20">
      <formula>L25&lt;0</formula>
    </cfRule>
  </conditionalFormatting>
  <conditionalFormatting sqref="F89:F110">
    <cfRule type="expression" dxfId="3012" priority="17">
      <formula>F89&gt;0</formula>
    </cfRule>
    <cfRule type="expression" dxfId="3011" priority="18">
      <formula>F89&lt;0</formula>
    </cfRule>
  </conditionalFormatting>
  <conditionalFormatting sqref="H89:H110">
    <cfRule type="expression" dxfId="3010" priority="15">
      <formula>H89&gt;0</formula>
    </cfRule>
    <cfRule type="expression" dxfId="3009" priority="16">
      <formula>H89&lt;0</formula>
    </cfRule>
  </conditionalFormatting>
  <conditionalFormatting sqref="J89:J102">
    <cfRule type="expression" dxfId="3008" priority="13">
      <formula>J89&gt;0</formula>
    </cfRule>
    <cfRule type="expression" dxfId="3007" priority="14">
      <formula>J89&lt;0</formula>
    </cfRule>
  </conditionalFormatting>
  <conditionalFormatting sqref="K89:K102">
    <cfRule type="expression" dxfId="3006" priority="11">
      <formula>K89&gt;0</formula>
    </cfRule>
    <cfRule type="expression" dxfId="3005" priority="12">
      <formula>K89&lt;0</formula>
    </cfRule>
  </conditionalFormatting>
  <conditionalFormatting sqref="L89:L102">
    <cfRule type="expression" dxfId="3004" priority="9">
      <formula>L89&gt;0</formula>
    </cfRule>
    <cfRule type="expression" dxfId="3003" priority="10">
      <formula>L89&lt;0</formula>
    </cfRule>
  </conditionalFormatting>
  <conditionalFormatting sqref="F25:F29">
    <cfRule type="expression" dxfId="3002" priority="7">
      <formula>F25&gt;0</formula>
    </cfRule>
    <cfRule type="expression" dxfId="3001" priority="8">
      <formula>F25&lt;0</formula>
    </cfRule>
  </conditionalFormatting>
  <conditionalFormatting sqref="H25:H29">
    <cfRule type="expression" dxfId="3000" priority="5">
      <formula>H25&gt;0</formula>
    </cfRule>
    <cfRule type="expression" dxfId="2999"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8" priority="35">
      <formula>F47&gt;0</formula>
    </cfRule>
    <cfRule type="expression" dxfId="2997" priority="36">
      <formula>F47&lt;0</formula>
    </cfRule>
  </conditionalFormatting>
  <conditionalFormatting sqref="Q7">
    <cfRule type="expression" dxfId="2996" priority="33">
      <formula>Q7&gt;0</formula>
    </cfRule>
    <cfRule type="expression" dxfId="2995" priority="34">
      <formula>Q7&lt;0</formula>
    </cfRule>
  </conditionalFormatting>
  <conditionalFormatting sqref="Q8">
    <cfRule type="expression" dxfId="2994" priority="31">
      <formula>Q8&gt;0</formula>
    </cfRule>
    <cfRule type="expression" dxfId="2993" priority="32">
      <formula>Q8&lt;0</formula>
    </cfRule>
  </conditionalFormatting>
  <conditionalFormatting sqref="F30:F46">
    <cfRule type="expression" dxfId="2992" priority="29">
      <formula>F30&gt;0</formula>
    </cfRule>
    <cfRule type="expression" dxfId="2991" priority="30">
      <formula>F30&lt;0</formula>
    </cfRule>
  </conditionalFormatting>
  <conditionalFormatting sqref="H30:H46">
    <cfRule type="expression" dxfId="2990" priority="27">
      <formula>H30&gt;0</formula>
    </cfRule>
    <cfRule type="expression" dxfId="2989" priority="28">
      <formula>H30&lt;0</formula>
    </cfRule>
  </conditionalFormatting>
  <conditionalFormatting sqref="Q10">
    <cfRule type="expression" dxfId="2988" priority="25">
      <formula>Q10&gt;0</formula>
    </cfRule>
    <cfRule type="expression" dxfId="2987" priority="26">
      <formula>Q10&lt;0</formula>
    </cfRule>
  </conditionalFormatting>
  <conditionalFormatting sqref="J25:J38">
    <cfRule type="expression" dxfId="2986" priority="23">
      <formula>J25&gt;0</formula>
    </cfRule>
    <cfRule type="expression" dxfId="2985" priority="24">
      <formula>J25&lt;0</formula>
    </cfRule>
  </conditionalFormatting>
  <conditionalFormatting sqref="K25:K38">
    <cfRule type="expression" dxfId="2984" priority="21">
      <formula>K25&gt;0</formula>
    </cfRule>
    <cfRule type="expression" dxfId="2983" priority="22">
      <formula>K25&lt;0</formula>
    </cfRule>
  </conditionalFormatting>
  <conditionalFormatting sqref="L25 L38">
    <cfRule type="expression" dxfId="2982" priority="19">
      <formula>L25&gt;0</formula>
    </cfRule>
    <cfRule type="expression" dxfId="2981" priority="20">
      <formula>L25&lt;0</formula>
    </cfRule>
  </conditionalFormatting>
  <conditionalFormatting sqref="F89:F110">
    <cfRule type="expression" dxfId="2980" priority="17">
      <formula>F89&gt;0</formula>
    </cfRule>
    <cfRule type="expression" dxfId="2979" priority="18">
      <formula>F89&lt;0</formula>
    </cfRule>
  </conditionalFormatting>
  <conditionalFormatting sqref="H89:H110">
    <cfRule type="expression" dxfId="2978" priority="15">
      <formula>H89&gt;0</formula>
    </cfRule>
    <cfRule type="expression" dxfId="2977" priority="16">
      <formula>H89&lt;0</formula>
    </cfRule>
  </conditionalFormatting>
  <conditionalFormatting sqref="J89:J102">
    <cfRule type="expression" dxfId="2976" priority="13">
      <formula>J89&gt;0</formula>
    </cfRule>
    <cfRule type="expression" dxfId="2975" priority="14">
      <formula>J89&lt;0</formula>
    </cfRule>
  </conditionalFormatting>
  <conditionalFormatting sqref="K89:K102">
    <cfRule type="expression" dxfId="2974" priority="11">
      <formula>K89&gt;0</formula>
    </cfRule>
    <cfRule type="expression" dxfId="2973" priority="12">
      <formula>K89&lt;0</formula>
    </cfRule>
  </conditionalFormatting>
  <conditionalFormatting sqref="L89:L102">
    <cfRule type="expression" dxfId="2972" priority="9">
      <formula>L89&gt;0</formula>
    </cfRule>
    <cfRule type="expression" dxfId="2971" priority="10">
      <formula>L89&lt;0</formula>
    </cfRule>
  </conditionalFormatting>
  <conditionalFormatting sqref="F29 F25:F27">
    <cfRule type="expression" dxfId="2970" priority="7">
      <formula>F25&gt;0</formula>
    </cfRule>
    <cfRule type="expression" dxfId="2969" priority="8">
      <formula>F25&lt;0</formula>
    </cfRule>
  </conditionalFormatting>
  <conditionalFormatting sqref="H25:H29">
    <cfRule type="expression" dxfId="2968" priority="5">
      <formula>H25&gt;0</formula>
    </cfRule>
    <cfRule type="expression" dxfId="2967" priority="6">
      <formula>H25&lt;0</formula>
    </cfRule>
  </conditionalFormatting>
  <conditionalFormatting sqref="F28">
    <cfRule type="expression" dxfId="2966" priority="3">
      <formula>F28&gt;0</formula>
    </cfRule>
    <cfRule type="expression" dxfId="2965"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64" priority="43">
      <formula>F54&gt;0</formula>
    </cfRule>
    <cfRule type="expression" dxfId="2963" priority="44">
      <formula>F54&lt;0</formula>
    </cfRule>
  </conditionalFormatting>
  <conditionalFormatting sqref="Q7">
    <cfRule type="expression" dxfId="2962" priority="41">
      <formula>Q7&gt;0</formula>
    </cfRule>
    <cfRule type="expression" dxfId="2961" priority="42">
      <formula>Q7&lt;0</formula>
    </cfRule>
  </conditionalFormatting>
  <conditionalFormatting sqref="Q8">
    <cfRule type="expression" dxfId="2960" priority="39">
      <formula>Q8&gt;0</formula>
    </cfRule>
    <cfRule type="expression" dxfId="2959" priority="40">
      <formula>Q8&lt;0</formula>
    </cfRule>
  </conditionalFormatting>
  <conditionalFormatting sqref="F33:F36 F38:F53">
    <cfRule type="expression" dxfId="2958" priority="37">
      <formula>F33&gt;0</formula>
    </cfRule>
    <cfRule type="expression" dxfId="2957" priority="38">
      <formula>F33&lt;0</formula>
    </cfRule>
  </conditionalFormatting>
  <conditionalFormatting sqref="H33:H36 H38:H53">
    <cfRule type="expression" dxfId="2956" priority="35">
      <formula>H33&gt;0</formula>
    </cfRule>
    <cfRule type="expression" dxfId="2955" priority="36">
      <formula>H33&lt;0</formula>
    </cfRule>
  </conditionalFormatting>
  <conditionalFormatting sqref="Q10">
    <cfRule type="expression" dxfId="2954" priority="33">
      <formula>Q10&gt;0</formula>
    </cfRule>
    <cfRule type="expression" dxfId="2953" priority="34">
      <formula>Q10&lt;0</formula>
    </cfRule>
  </conditionalFormatting>
  <conditionalFormatting sqref="J25:J37">
    <cfRule type="expression" dxfId="2952" priority="31">
      <formula>J25&gt;0</formula>
    </cfRule>
    <cfRule type="expression" dxfId="2951" priority="32">
      <formula>J25&lt;0</formula>
    </cfRule>
  </conditionalFormatting>
  <conditionalFormatting sqref="K25:K38">
    <cfRule type="expression" dxfId="2950" priority="29">
      <formula>K25&gt;0</formula>
    </cfRule>
    <cfRule type="expression" dxfId="2949" priority="30">
      <formula>K25&lt;0</formula>
    </cfRule>
  </conditionalFormatting>
  <conditionalFormatting sqref="L25">
    <cfRule type="expression" dxfId="2948" priority="27">
      <formula>L25&gt;0</formula>
    </cfRule>
    <cfRule type="expression" dxfId="2947" priority="28">
      <formula>L25&lt;0</formula>
    </cfRule>
  </conditionalFormatting>
  <conditionalFormatting sqref="F89:F110">
    <cfRule type="expression" dxfId="2946" priority="25">
      <formula>F89&gt;0</formula>
    </cfRule>
    <cfRule type="expression" dxfId="2945" priority="26">
      <formula>F89&lt;0</formula>
    </cfRule>
  </conditionalFormatting>
  <conditionalFormatting sqref="H89:H110">
    <cfRule type="expression" dxfId="2944" priority="23">
      <formula>H89&gt;0</formula>
    </cfRule>
    <cfRule type="expression" dxfId="2943" priority="24">
      <formula>H89&lt;0</formula>
    </cfRule>
  </conditionalFormatting>
  <conditionalFormatting sqref="J89:J102">
    <cfRule type="expression" dxfId="2942" priority="21">
      <formula>J89&gt;0</formula>
    </cfRule>
    <cfRule type="expression" dxfId="2941" priority="22">
      <formula>J89&lt;0</formula>
    </cfRule>
  </conditionalFormatting>
  <conditionalFormatting sqref="K89:K102">
    <cfRule type="expression" dxfId="2940" priority="19">
      <formula>K89&gt;0</formula>
    </cfRule>
    <cfRule type="expression" dxfId="2939" priority="20">
      <formula>K89&lt;0</formula>
    </cfRule>
  </conditionalFormatting>
  <conditionalFormatting sqref="L89:L102">
    <cfRule type="expression" dxfId="2938" priority="17">
      <formula>L89&gt;0</formula>
    </cfRule>
    <cfRule type="expression" dxfId="2937" priority="18">
      <formula>L89&lt;0</formula>
    </cfRule>
  </conditionalFormatting>
  <conditionalFormatting sqref="F29:F32">
    <cfRule type="expression" dxfId="2936" priority="15">
      <formula>F29&gt;0</formula>
    </cfRule>
    <cfRule type="expression" dxfId="2935" priority="16">
      <formula>F29&lt;0</formula>
    </cfRule>
  </conditionalFormatting>
  <conditionalFormatting sqref="H29:H32">
    <cfRule type="expression" dxfId="2934" priority="13">
      <formula>H29&gt;0</formula>
    </cfRule>
    <cfRule type="expression" dxfId="2933" priority="14">
      <formula>H29&lt;0</formula>
    </cfRule>
  </conditionalFormatting>
  <conditionalFormatting sqref="F25:F28">
    <cfRule type="expression" dxfId="2932" priority="11">
      <formula>F25&gt;0</formula>
    </cfRule>
    <cfRule type="expression" dxfId="2931" priority="12">
      <formula>F25&lt;0</formula>
    </cfRule>
  </conditionalFormatting>
  <conditionalFormatting sqref="H25:H28">
    <cfRule type="expression" dxfId="2930" priority="9">
      <formula>H25&gt;0</formula>
    </cfRule>
    <cfRule type="expression" dxfId="2929" priority="10">
      <formula>H25&lt;0</formula>
    </cfRule>
  </conditionalFormatting>
  <conditionalFormatting sqref="F37">
    <cfRule type="expression" dxfId="2928" priority="7">
      <formula>F37&gt;0</formula>
    </cfRule>
    <cfRule type="expression" dxfId="2927" priority="8">
      <formula>F37&lt;0</formula>
    </cfRule>
  </conditionalFormatting>
  <conditionalFormatting sqref="H37">
    <cfRule type="expression" dxfId="2926" priority="5">
      <formula>H37&gt;0</formula>
    </cfRule>
    <cfRule type="expression" dxfId="2925" priority="6">
      <formula>H37&lt;0</formula>
    </cfRule>
  </conditionalFormatting>
  <conditionalFormatting sqref="J49">
    <cfRule type="expression" dxfId="2924" priority="3">
      <formula>J49&gt;0</formula>
    </cfRule>
    <cfRule type="expression" dxfId="2923" priority="4">
      <formula>J49&lt;0</formula>
    </cfRule>
  </conditionalFormatting>
  <conditionalFormatting sqref="J38:J48">
    <cfRule type="expression" dxfId="2922" priority="1">
      <formula>J38&gt;0</formula>
    </cfRule>
    <cfRule type="expression" dxfId="2921"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2" t="s">
        <v>78</v>
      </c>
      <c r="P16" s="892"/>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20" priority="47">
      <formula>F54&gt;0</formula>
    </cfRule>
    <cfRule type="expression" dxfId="2919" priority="48">
      <formula>F54&lt;0</formula>
    </cfRule>
  </conditionalFormatting>
  <conditionalFormatting sqref="Q7">
    <cfRule type="expression" dxfId="2918" priority="45">
      <formula>Q7&gt;0</formula>
    </cfRule>
    <cfRule type="expression" dxfId="2917" priority="46">
      <formula>Q7&lt;0</formula>
    </cfRule>
  </conditionalFormatting>
  <conditionalFormatting sqref="Q8">
    <cfRule type="expression" dxfId="2916" priority="43">
      <formula>Q8&gt;0</formula>
    </cfRule>
    <cfRule type="expression" dxfId="2915" priority="44">
      <formula>Q8&lt;0</formula>
    </cfRule>
  </conditionalFormatting>
  <conditionalFormatting sqref="F33:F36 F38:F53">
    <cfRule type="expression" dxfId="2914" priority="41">
      <formula>F33&gt;0</formula>
    </cfRule>
    <cfRule type="expression" dxfId="2913" priority="42">
      <formula>F33&lt;0</formula>
    </cfRule>
  </conditionalFormatting>
  <conditionalFormatting sqref="H33:H36 H38:H53">
    <cfRule type="expression" dxfId="2912" priority="39">
      <formula>H33&gt;0</formula>
    </cfRule>
    <cfRule type="expression" dxfId="2911" priority="40">
      <formula>H33&lt;0</formula>
    </cfRule>
  </conditionalFormatting>
  <conditionalFormatting sqref="Q10">
    <cfRule type="expression" dxfId="2910" priority="37">
      <formula>Q10&gt;0</formula>
    </cfRule>
    <cfRule type="expression" dxfId="2909" priority="38">
      <formula>Q10&lt;0</formula>
    </cfRule>
  </conditionalFormatting>
  <conditionalFormatting sqref="J25:J37">
    <cfRule type="expression" dxfId="2908" priority="35">
      <formula>J25&gt;0</formula>
    </cfRule>
    <cfRule type="expression" dxfId="2907" priority="36">
      <formula>J25&lt;0</formula>
    </cfRule>
  </conditionalFormatting>
  <conditionalFormatting sqref="K25:K38">
    <cfRule type="expression" dxfId="2906" priority="33">
      <formula>K25&gt;0</formula>
    </cfRule>
    <cfRule type="expression" dxfId="2905" priority="34">
      <formula>K25&lt;0</formula>
    </cfRule>
  </conditionalFormatting>
  <conditionalFormatting sqref="L25">
    <cfRule type="expression" dxfId="2904" priority="31">
      <formula>L25&gt;0</formula>
    </cfRule>
    <cfRule type="expression" dxfId="2903" priority="32">
      <formula>L25&lt;0</formula>
    </cfRule>
  </conditionalFormatting>
  <conditionalFormatting sqref="F89:F110">
    <cfRule type="expression" dxfId="2902" priority="29">
      <formula>F89&gt;0</formula>
    </cfRule>
    <cfRule type="expression" dxfId="2901" priority="30">
      <formula>F89&lt;0</formula>
    </cfRule>
  </conditionalFormatting>
  <conditionalFormatting sqref="H89:H110">
    <cfRule type="expression" dxfId="2900" priority="27">
      <formula>H89&gt;0</formula>
    </cfRule>
    <cfRule type="expression" dxfId="2899" priority="28">
      <formula>H89&lt;0</formula>
    </cfRule>
  </conditionalFormatting>
  <conditionalFormatting sqref="J89:J102">
    <cfRule type="expression" dxfId="2898" priority="25">
      <formula>J89&gt;0</formula>
    </cfRule>
    <cfRule type="expression" dxfId="2897" priority="26">
      <formula>J89&lt;0</formula>
    </cfRule>
  </conditionalFormatting>
  <conditionalFormatting sqref="K89:K102">
    <cfRule type="expression" dxfId="2896" priority="23">
      <formula>K89&gt;0</formula>
    </cfRule>
    <cfRule type="expression" dxfId="2895" priority="24">
      <formula>K89&lt;0</formula>
    </cfRule>
  </conditionalFormatting>
  <conditionalFormatting sqref="L89:L102">
    <cfRule type="expression" dxfId="2894" priority="21">
      <formula>L89&gt;0</formula>
    </cfRule>
    <cfRule type="expression" dxfId="2893" priority="22">
      <formula>L89&lt;0</formula>
    </cfRule>
  </conditionalFormatting>
  <conditionalFormatting sqref="F30:F32">
    <cfRule type="expression" dxfId="2892" priority="19">
      <formula>F30&gt;0</formula>
    </cfRule>
    <cfRule type="expression" dxfId="2891" priority="20">
      <formula>F30&lt;0</formula>
    </cfRule>
  </conditionalFormatting>
  <conditionalFormatting sqref="H30:H32">
    <cfRule type="expression" dxfId="2890" priority="17">
      <formula>H30&gt;0</formula>
    </cfRule>
    <cfRule type="expression" dxfId="2889" priority="18">
      <formula>H30&lt;0</formula>
    </cfRule>
  </conditionalFormatting>
  <conditionalFormatting sqref="F25:F27">
    <cfRule type="expression" dxfId="2888" priority="15">
      <formula>F25&gt;0</formula>
    </cfRule>
    <cfRule type="expression" dxfId="2887" priority="16">
      <formula>F25&lt;0</formula>
    </cfRule>
  </conditionalFormatting>
  <conditionalFormatting sqref="H25:H27">
    <cfRule type="expression" dxfId="2886" priority="13">
      <formula>H25&gt;0</formula>
    </cfRule>
    <cfRule type="expression" dxfId="2885" priority="14">
      <formula>H25&lt;0</formula>
    </cfRule>
  </conditionalFormatting>
  <conditionalFormatting sqref="F37">
    <cfRule type="expression" dxfId="2884" priority="11">
      <formula>F37&gt;0</formula>
    </cfRule>
    <cfRule type="expression" dxfId="2883" priority="12">
      <formula>F37&lt;0</formula>
    </cfRule>
  </conditionalFormatting>
  <conditionalFormatting sqref="H37">
    <cfRule type="expression" dxfId="2882" priority="9">
      <formula>H37&gt;0</formula>
    </cfRule>
    <cfRule type="expression" dxfId="2881" priority="10">
      <formula>H37&lt;0</formula>
    </cfRule>
  </conditionalFormatting>
  <conditionalFormatting sqref="J49">
    <cfRule type="expression" dxfId="2880" priority="7">
      <formula>J49&gt;0</formula>
    </cfRule>
    <cfRule type="expression" dxfId="2879" priority="8">
      <formula>J49&lt;0</formula>
    </cfRule>
  </conditionalFormatting>
  <conditionalFormatting sqref="J38:J48">
    <cfRule type="expression" dxfId="2878" priority="5">
      <formula>J38&gt;0</formula>
    </cfRule>
    <cfRule type="expression" dxfId="2877" priority="6">
      <formula>J38&lt;0</formula>
    </cfRule>
  </conditionalFormatting>
  <conditionalFormatting sqref="F28:F29">
    <cfRule type="expression" dxfId="2876" priority="3">
      <formula>F28&gt;0</formula>
    </cfRule>
    <cfRule type="expression" dxfId="2875" priority="4">
      <formula>F28&lt;0</formula>
    </cfRule>
  </conditionalFormatting>
  <conditionalFormatting sqref="H28:H29">
    <cfRule type="expression" dxfId="2874" priority="1">
      <formula>H28&gt;0</formula>
    </cfRule>
    <cfRule type="expression" dxfId="287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72" priority="35">
      <formula>F47&gt;0</formula>
    </cfRule>
    <cfRule type="expression" dxfId="2871" priority="36">
      <formula>F47&lt;0</formula>
    </cfRule>
  </conditionalFormatting>
  <conditionalFormatting sqref="Q7">
    <cfRule type="expression" dxfId="2870" priority="33">
      <formula>Q7&gt;0</formula>
    </cfRule>
    <cfRule type="expression" dxfId="2869" priority="34">
      <formula>Q7&lt;0</formula>
    </cfRule>
  </conditionalFormatting>
  <conditionalFormatting sqref="Q8">
    <cfRule type="expression" dxfId="2868" priority="31">
      <formula>Q8&gt;0</formula>
    </cfRule>
    <cfRule type="expression" dxfId="2867" priority="32">
      <formula>Q8&lt;0</formula>
    </cfRule>
  </conditionalFormatting>
  <conditionalFormatting sqref="F30:F46">
    <cfRule type="expression" dxfId="2866" priority="29">
      <formula>F30&gt;0</formula>
    </cfRule>
    <cfRule type="expression" dxfId="2865" priority="30">
      <formula>F30&lt;0</formula>
    </cfRule>
  </conditionalFormatting>
  <conditionalFormatting sqref="H30:H46">
    <cfRule type="expression" dxfId="2864" priority="27">
      <formula>H30&gt;0</formula>
    </cfRule>
    <cfRule type="expression" dxfId="2863" priority="28">
      <formula>H30&lt;0</formula>
    </cfRule>
  </conditionalFormatting>
  <conditionalFormatting sqref="Q10">
    <cfRule type="expression" dxfId="2862" priority="25">
      <formula>Q10&gt;0</formula>
    </cfRule>
    <cfRule type="expression" dxfId="2861" priority="26">
      <formula>Q10&lt;0</formula>
    </cfRule>
  </conditionalFormatting>
  <conditionalFormatting sqref="J25:J38">
    <cfRule type="expression" dxfId="2860" priority="23">
      <formula>J25&gt;0</formula>
    </cfRule>
    <cfRule type="expression" dxfId="2859" priority="24">
      <formula>J25&lt;0</formula>
    </cfRule>
  </conditionalFormatting>
  <conditionalFormatting sqref="K25:K38">
    <cfRule type="expression" dxfId="2858" priority="21">
      <formula>K25&gt;0</formula>
    </cfRule>
    <cfRule type="expression" dxfId="2857" priority="22">
      <formula>K25&lt;0</formula>
    </cfRule>
  </conditionalFormatting>
  <conditionalFormatting sqref="L25 L38">
    <cfRule type="expression" dxfId="2856" priority="19">
      <formula>L25&gt;0</formula>
    </cfRule>
    <cfRule type="expression" dxfId="2855" priority="20">
      <formula>L25&lt;0</formula>
    </cfRule>
  </conditionalFormatting>
  <conditionalFormatting sqref="F89:F110">
    <cfRule type="expression" dxfId="2854" priority="17">
      <formula>F89&gt;0</formula>
    </cfRule>
    <cfRule type="expression" dxfId="2853" priority="18">
      <formula>F89&lt;0</formula>
    </cfRule>
  </conditionalFormatting>
  <conditionalFormatting sqref="H89:H110">
    <cfRule type="expression" dxfId="2852" priority="15">
      <formula>H89&gt;0</formula>
    </cfRule>
    <cfRule type="expression" dxfId="2851" priority="16">
      <formula>H89&lt;0</formula>
    </cfRule>
  </conditionalFormatting>
  <conditionalFormatting sqref="J89:J102">
    <cfRule type="expression" dxfId="2850" priority="13">
      <formula>J89&gt;0</formula>
    </cfRule>
    <cfRule type="expression" dxfId="2849" priority="14">
      <formula>J89&lt;0</formula>
    </cfRule>
  </conditionalFormatting>
  <conditionalFormatting sqref="K89:K102">
    <cfRule type="expression" dxfId="2848" priority="11">
      <formula>K89&gt;0</formula>
    </cfRule>
    <cfRule type="expression" dxfId="2847" priority="12">
      <formula>K89&lt;0</formula>
    </cfRule>
  </conditionalFormatting>
  <conditionalFormatting sqref="L89:L102">
    <cfRule type="expression" dxfId="2846" priority="9">
      <formula>L89&gt;0</formula>
    </cfRule>
    <cfRule type="expression" dxfId="2845" priority="10">
      <formula>L89&lt;0</formula>
    </cfRule>
  </conditionalFormatting>
  <conditionalFormatting sqref="F25 F29">
    <cfRule type="expression" dxfId="2844" priority="7">
      <formula>F25&gt;0</formula>
    </cfRule>
    <cfRule type="expression" dxfId="2843" priority="8">
      <formula>F25&lt;0</formula>
    </cfRule>
  </conditionalFormatting>
  <conditionalFormatting sqref="H29 H25:H27">
    <cfRule type="expression" dxfId="2842" priority="5">
      <formula>H25&gt;0</formula>
    </cfRule>
    <cfRule type="expression" dxfId="2841" priority="6">
      <formula>H25&lt;0</formula>
    </cfRule>
  </conditionalFormatting>
  <conditionalFormatting sqref="F26:F28">
    <cfRule type="expression" dxfId="2840" priority="3">
      <formula>F26&gt;0</formula>
    </cfRule>
    <cfRule type="expression" dxfId="2839" priority="4">
      <formula>F26&lt;0</formula>
    </cfRule>
  </conditionalFormatting>
  <conditionalFormatting sqref="H28">
    <cfRule type="expression" dxfId="2838" priority="1">
      <formula>H28&gt;0</formula>
    </cfRule>
    <cfRule type="expression" dxfId="283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2" t="s">
        <v>78</v>
      </c>
      <c r="P40" s="892"/>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36" priority="31">
      <formula>Q7&gt;0</formula>
    </cfRule>
    <cfRule type="expression" dxfId="2835" priority="32">
      <formula>Q7&lt;0</formula>
    </cfRule>
  </conditionalFormatting>
  <conditionalFormatting sqref="Q8">
    <cfRule type="expression" dxfId="2834" priority="29">
      <formula>Q8&gt;0</formula>
    </cfRule>
    <cfRule type="expression" dxfId="2833" priority="30">
      <formula>Q8&lt;0</formula>
    </cfRule>
  </conditionalFormatting>
  <conditionalFormatting sqref="F62:F65">
    <cfRule type="expression" dxfId="2832" priority="21">
      <formula>F62&gt;0</formula>
    </cfRule>
    <cfRule type="expression" dxfId="2831" priority="22">
      <formula>F62&lt;0</formula>
    </cfRule>
  </conditionalFormatting>
  <conditionalFormatting sqref="F66:F74 F78:F98 F102:F106">
    <cfRule type="expression" dxfId="2830" priority="17">
      <formula>F66&gt;0</formula>
    </cfRule>
    <cfRule type="expression" dxfId="2829" priority="18">
      <formula>F66&lt;0</formula>
    </cfRule>
  </conditionalFormatting>
  <conditionalFormatting sqref="F66:F74 F78:F98 F102:F106">
    <cfRule type="expression" dxfId="2828" priority="19">
      <formula>F66&gt;0</formula>
    </cfRule>
    <cfRule type="expression" dxfId="2827" priority="20">
      <formula>F66&lt;0</formula>
    </cfRule>
  </conditionalFormatting>
  <conditionalFormatting sqref="H62:H74 H78:H98 H102:H106">
    <cfRule type="expression" dxfId="2826" priority="15">
      <formula>H62&gt;0</formula>
    </cfRule>
    <cfRule type="expression" dxfId="2825" priority="16">
      <formula>H62&lt;0</formula>
    </cfRule>
  </conditionalFormatting>
  <conditionalFormatting sqref="F57:F61">
    <cfRule type="expression" dxfId="2824" priority="13">
      <formula>F57&gt;0</formula>
    </cfRule>
    <cfRule type="expression" dxfId="2823" priority="14">
      <formula>F57&lt;0</formula>
    </cfRule>
  </conditionalFormatting>
  <conditionalFormatting sqref="H57:H61">
    <cfRule type="expression" dxfId="2822" priority="11">
      <formula>H57&gt;0</formula>
    </cfRule>
    <cfRule type="expression" dxfId="2821" priority="12">
      <formula>H57&lt;0</formula>
    </cfRule>
  </conditionalFormatting>
  <conditionalFormatting sqref="F75:F77">
    <cfRule type="expression" dxfId="2820" priority="7">
      <formula>F75&gt;0</formula>
    </cfRule>
    <cfRule type="expression" dxfId="2819" priority="8">
      <formula>F75&lt;0</formula>
    </cfRule>
  </conditionalFormatting>
  <conditionalFormatting sqref="F75:F77">
    <cfRule type="expression" dxfId="2818" priority="9">
      <formula>F75&gt;0</formula>
    </cfRule>
    <cfRule type="expression" dxfId="2817" priority="10">
      <formula>F75&lt;0</formula>
    </cfRule>
  </conditionalFormatting>
  <conditionalFormatting sqref="H75:H77">
    <cfRule type="expression" dxfId="2816" priority="5">
      <formula>H75&gt;0</formula>
    </cfRule>
    <cfRule type="expression" dxfId="2815" priority="6">
      <formula>H75&lt;0</formula>
    </cfRule>
  </conditionalFormatting>
  <conditionalFormatting sqref="F22:F30">
    <cfRule type="expression" dxfId="2814" priority="3">
      <formula>F22&gt;0</formula>
    </cfRule>
    <cfRule type="expression" dxfId="2813" priority="4">
      <formula>F22&lt;0</formula>
    </cfRule>
  </conditionalFormatting>
  <conditionalFormatting sqref="F99:F101">
    <cfRule type="expression" dxfId="2812" priority="1">
      <formula>F99&gt;0</formula>
    </cfRule>
    <cfRule type="expression" dxfId="281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2" t="s">
        <v>78</v>
      </c>
      <c r="P40" s="892"/>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10" priority="25">
      <formula>F30&gt;0</formula>
    </cfRule>
    <cfRule type="expression" dxfId="2809" priority="26">
      <formula>F30&lt;0</formula>
    </cfRule>
  </conditionalFormatting>
  <conditionalFormatting sqref="Q7">
    <cfRule type="expression" dxfId="2808" priority="23">
      <formula>Q7&gt;0</formula>
    </cfRule>
    <cfRule type="expression" dxfId="2807" priority="24">
      <formula>Q7&lt;0</formula>
    </cfRule>
  </conditionalFormatting>
  <conditionalFormatting sqref="Q8">
    <cfRule type="expression" dxfId="2806" priority="21">
      <formula>Q8&gt;0</formula>
    </cfRule>
    <cfRule type="expression" dxfId="2805" priority="22">
      <formula>Q8&lt;0</formula>
    </cfRule>
  </conditionalFormatting>
  <conditionalFormatting sqref="M74">
    <cfRule type="expression" dxfId="2804" priority="15">
      <formula>M74&gt;0</formula>
    </cfRule>
    <cfRule type="expression" dxfId="2803" priority="16">
      <formula>M74&lt;0</formula>
    </cfRule>
  </conditionalFormatting>
  <conditionalFormatting sqref="F113:F149 H113:H149">
    <cfRule type="expression" dxfId="2802" priority="13">
      <formula>F113&gt;0</formula>
    </cfRule>
    <cfRule type="expression" dxfId="2801" priority="14">
      <formula>F113&lt;0</formula>
    </cfRule>
  </conditionalFormatting>
  <conditionalFormatting sqref="F105:F112">
    <cfRule type="expression" dxfId="2800" priority="11">
      <formula>F105&gt;0</formula>
    </cfRule>
    <cfRule type="expression" dxfId="2799" priority="12">
      <formula>F105&lt;0</formula>
    </cfRule>
  </conditionalFormatting>
  <conditionalFormatting sqref="H105:H112">
    <cfRule type="expression" dxfId="2798" priority="9">
      <formula>H105&gt;0</formula>
    </cfRule>
    <cfRule type="expression" dxfId="2797" priority="10">
      <formula>H105&lt;0</formula>
    </cfRule>
  </conditionalFormatting>
  <conditionalFormatting sqref="Q10">
    <cfRule type="expression" dxfId="2796" priority="7">
      <formula>Q10&gt;0</formula>
    </cfRule>
    <cfRule type="expression" dxfId="2795" priority="8">
      <formula>Q10&lt;0</formula>
    </cfRule>
  </conditionalFormatting>
  <conditionalFormatting sqref="F25:F29">
    <cfRule type="expression" dxfId="2794" priority="5">
      <formula>F25&gt;0</formula>
    </cfRule>
    <cfRule type="expression" dxfId="2793" priority="6">
      <formula>F25&lt;0</formula>
    </cfRule>
  </conditionalFormatting>
  <conditionalFormatting sqref="H25:H29">
    <cfRule type="expression" dxfId="2792" priority="3">
      <formula>H25&gt;0</formula>
    </cfRule>
    <cfRule type="expression" dxfId="2791" priority="4">
      <formula>H25&lt;0</formula>
    </cfRule>
  </conditionalFormatting>
  <conditionalFormatting sqref="J26:J35">
    <cfRule type="expression" dxfId="2790" priority="1">
      <formula>J26&gt;0</formula>
    </cfRule>
    <cfRule type="expression" dxfId="278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1">
        <v>43697</v>
      </c>
      <c r="C2" s="7">
        <v>50</v>
      </c>
      <c r="D2" s="43">
        <v>90.08</v>
      </c>
      <c r="E2" s="43">
        <v>0</v>
      </c>
      <c r="F2" s="43">
        <f>C2*D2+E2</f>
        <v>4504</v>
      </c>
      <c r="G2" s="401">
        <v>43753</v>
      </c>
      <c r="H2" s="7">
        <v>50</v>
      </c>
      <c r="I2" s="43">
        <v>104</v>
      </c>
      <c r="J2" s="43">
        <v>0.11</v>
      </c>
      <c r="K2" s="43">
        <f>H2*I2-J2</f>
        <v>5199.8900000000003</v>
      </c>
      <c r="L2" s="70"/>
      <c r="M2" s="3"/>
      <c r="O2" s="11" t="s">
        <v>57</v>
      </c>
      <c r="Q2">
        <f>C18-H18</f>
        <v>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103.62</v>
      </c>
      <c r="T3" s="1"/>
      <c r="U3" t="s">
        <v>879</v>
      </c>
      <c r="W3" s="132"/>
    </row>
    <row r="4" spans="1:23" x14ac:dyDescent="0.25">
      <c r="B4" s="402"/>
      <c r="C4" s="4"/>
      <c r="D4" s="3"/>
      <c r="E4" s="3"/>
      <c r="F4" s="3"/>
      <c r="G4" s="402"/>
      <c r="H4" s="159"/>
      <c r="I4" s="3"/>
      <c r="J4" s="3"/>
      <c r="K4" s="3"/>
      <c r="L4" s="70"/>
      <c r="M4" s="3"/>
      <c r="O4" s="11" t="s">
        <v>66</v>
      </c>
      <c r="Q4" s="53">
        <v>103.62</v>
      </c>
      <c r="R4" s="420">
        <v>2.1000000000000001E-2</v>
      </c>
      <c r="T4" s="1"/>
      <c r="U4" t="s">
        <v>880</v>
      </c>
      <c r="W4" s="132"/>
    </row>
    <row r="5" spans="1:23" x14ac:dyDescent="0.25">
      <c r="B5" s="402"/>
      <c r="C5" s="4"/>
      <c r="D5" s="3"/>
      <c r="E5" s="3"/>
      <c r="F5" s="3"/>
      <c r="G5" s="402"/>
      <c r="H5" s="159"/>
      <c r="I5" s="3"/>
      <c r="J5" s="3"/>
      <c r="K5" s="3"/>
      <c r="L5" s="70"/>
      <c r="M5" s="3"/>
      <c r="O5" s="11" t="s">
        <v>67</v>
      </c>
      <c r="Q5" s="3">
        <f>Q4*Q2</f>
        <v>0</v>
      </c>
      <c r="W5" s="132"/>
    </row>
    <row r="6" spans="1:23" x14ac:dyDescent="0.25">
      <c r="B6" s="402"/>
      <c r="C6" s="4"/>
      <c r="D6" s="3"/>
      <c r="E6" s="3"/>
      <c r="F6" s="3"/>
      <c r="G6" s="402"/>
      <c r="H6" s="159"/>
      <c r="I6" s="3"/>
      <c r="J6" s="3"/>
      <c r="K6" s="3"/>
      <c r="L6" s="4"/>
      <c r="M6" s="4"/>
      <c r="O6" s="11" t="s">
        <v>64</v>
      </c>
      <c r="Q6" s="2">
        <f>Q3*Q2</f>
        <v>0</v>
      </c>
      <c r="U6" t="s">
        <v>881</v>
      </c>
      <c r="W6" s="132"/>
    </row>
    <row r="7" spans="1:23" x14ac:dyDescent="0.25">
      <c r="B7" s="402"/>
      <c r="C7" s="4"/>
      <c r="D7" s="3"/>
      <c r="E7" s="3"/>
      <c r="F7" s="3"/>
      <c r="G7" s="402"/>
      <c r="H7" s="159"/>
      <c r="I7" s="3"/>
      <c r="J7" s="3"/>
      <c r="K7" s="3"/>
      <c r="L7" s="4"/>
      <c r="M7" s="4"/>
      <c r="O7" s="11" t="s">
        <v>177</v>
      </c>
      <c r="Q7" s="2">
        <f>Q10+Q8</f>
        <v>1673.0599999999986</v>
      </c>
      <c r="R7">
        <v>0</v>
      </c>
      <c r="W7" s="132"/>
    </row>
    <row r="8" spans="1:23" x14ac:dyDescent="0.25">
      <c r="B8" s="402"/>
      <c r="C8" s="4"/>
      <c r="D8" s="3"/>
      <c r="E8" s="3"/>
      <c r="F8" s="3"/>
      <c r="G8" s="402"/>
      <c r="H8" s="159"/>
      <c r="I8" s="3"/>
      <c r="J8" s="3"/>
      <c r="K8" s="3"/>
      <c r="L8" s="4"/>
      <c r="M8" s="4"/>
      <c r="O8" s="11" t="s">
        <v>179</v>
      </c>
      <c r="P8" s="33"/>
      <c r="Q8" s="2">
        <f>K18+M18-F18+Q2*Q4</f>
        <v>695.89000000000033</v>
      </c>
      <c r="W8" s="132"/>
    </row>
    <row r="9" spans="1:23" x14ac:dyDescent="0.25">
      <c r="B9" s="402"/>
      <c r="C9" s="4"/>
      <c r="D9" s="3"/>
      <c r="E9" s="3"/>
      <c r="F9" s="3"/>
      <c r="G9" s="402"/>
      <c r="H9" s="159"/>
      <c r="I9" s="3"/>
      <c r="J9" s="3"/>
      <c r="K9" s="3"/>
      <c r="L9" s="4"/>
      <c r="M9" s="4"/>
      <c r="O9" s="11" t="s">
        <v>204</v>
      </c>
      <c r="Q9" s="132">
        <f>IF(Q2=0, 0, Q8/Q6)</f>
        <v>0</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6.5624396834587919E-3</v>
      </c>
      <c r="R11">
        <v>0.17</v>
      </c>
      <c r="W11" s="132"/>
    </row>
    <row r="12" spans="1:23" x14ac:dyDescent="0.25">
      <c r="B12" s="29"/>
      <c r="G12" s="29"/>
      <c r="H12" s="68"/>
      <c r="O12" s="11" t="s">
        <v>969</v>
      </c>
      <c r="Q12" s="1" t="s">
        <v>1352</v>
      </c>
      <c r="W12" s="132"/>
    </row>
    <row r="13" spans="1:23" x14ac:dyDescent="0.25">
      <c r="B13" s="29"/>
      <c r="G13" s="29"/>
      <c r="H13" s="68"/>
      <c r="O13" s="11" t="s">
        <v>947</v>
      </c>
      <c r="Q13" s="2">
        <f>Q4/4.75</f>
        <v>21.814736842105265</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50</v>
      </c>
      <c r="I18" s="18"/>
      <c r="J18" s="18"/>
      <c r="K18" s="18">
        <f>SUM(K2:K5)</f>
        <v>5199.8900000000003</v>
      </c>
      <c r="L18" s="14"/>
      <c r="M18" s="18">
        <f>SUM(M2:M10)</f>
        <v>0</v>
      </c>
      <c r="O18" s="892" t="s">
        <v>78</v>
      </c>
      <c r="P18" s="892"/>
      <c r="W18" s="132"/>
    </row>
    <row r="19" spans="1:23" ht="16.5" thickTop="1" thickBot="1" x14ac:dyDescent="0.3">
      <c r="A19" s="275" t="s">
        <v>191</v>
      </c>
      <c r="B19" s="276"/>
      <c r="C19" s="277">
        <f>SumByColor($A$19,C2:C17)</f>
        <v>50</v>
      </c>
      <c r="D19" s="277"/>
      <c r="E19" s="277"/>
      <c r="F19" s="278">
        <f>SumByColor($A$19,F2:F17)</f>
        <v>4504</v>
      </c>
      <c r="G19" s="277"/>
      <c r="H19" s="277">
        <f>SumByColor($A$19,H2:H17)</f>
        <v>50</v>
      </c>
      <c r="I19" s="277"/>
      <c r="J19" s="277"/>
      <c r="K19" s="278">
        <f>SumByColor($A$19,K2:K17)</f>
        <v>5200</v>
      </c>
      <c r="L19" s="277"/>
      <c r="M19" s="278">
        <f>SumByColor($A$19,M2:M17)</f>
        <v>0</v>
      </c>
      <c r="O19" s="79">
        <v>1.1000000000000001</v>
      </c>
      <c r="P19" s="79">
        <f>O19*$Q$4</f>
        <v>113.98200000000001</v>
      </c>
      <c r="W19" s="132"/>
    </row>
    <row r="20" spans="1:23" x14ac:dyDescent="0.25">
      <c r="O20" s="79">
        <v>1.0900000000000001</v>
      </c>
      <c r="P20" s="79">
        <f t="shared" ref="P20:P39" si="0">O20*$Q$4</f>
        <v>112.94580000000002</v>
      </c>
      <c r="W20" s="132"/>
    </row>
    <row r="21" spans="1:23" x14ac:dyDescent="0.25">
      <c r="O21" s="79">
        <v>1.08</v>
      </c>
      <c r="P21" s="79">
        <f t="shared" si="0"/>
        <v>111.90960000000001</v>
      </c>
      <c r="W21" s="132"/>
    </row>
    <row r="22" spans="1:23" x14ac:dyDescent="0.25">
      <c r="O22" s="79">
        <v>1.07</v>
      </c>
      <c r="P22" s="79">
        <f t="shared" si="0"/>
        <v>110.87340000000002</v>
      </c>
      <c r="W22" s="132"/>
    </row>
    <row r="23" spans="1:23" x14ac:dyDescent="0.25">
      <c r="O23" s="79">
        <v>1.06</v>
      </c>
      <c r="P23" s="79">
        <f t="shared" si="0"/>
        <v>109.83720000000001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108.80100000000002</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107.76480000000001</v>
      </c>
      <c r="W25" s="132"/>
    </row>
    <row r="26" spans="1:23" x14ac:dyDescent="0.25">
      <c r="B26" s="162">
        <v>43753</v>
      </c>
      <c r="C26" s="10">
        <v>0</v>
      </c>
      <c r="D26" s="39">
        <v>90.08</v>
      </c>
      <c r="E26" s="39">
        <v>104</v>
      </c>
      <c r="F26" s="39">
        <v>695.89</v>
      </c>
      <c r="G26" s="39"/>
      <c r="H26" s="177"/>
      <c r="I26" s="39"/>
      <c r="J26" s="39"/>
      <c r="K26" s="39">
        <f>F26+$M$66</f>
        <v>1673.0599999999981</v>
      </c>
      <c r="L26" s="39"/>
      <c r="O26" s="79">
        <v>1.03</v>
      </c>
      <c r="P26" s="79">
        <f t="shared" si="0"/>
        <v>106.72860000000001</v>
      </c>
      <c r="W26" s="132"/>
    </row>
    <row r="27" spans="1:23" x14ac:dyDescent="0.25">
      <c r="B27" s="162"/>
      <c r="C27" s="10"/>
      <c r="D27" s="39"/>
      <c r="E27" s="39"/>
      <c r="F27" s="39"/>
      <c r="G27" s="39"/>
      <c r="H27" s="177"/>
      <c r="I27" s="39"/>
      <c r="J27" s="39"/>
      <c r="K27" s="39"/>
      <c r="L27" s="39"/>
      <c r="O27" s="79">
        <v>1.02</v>
      </c>
      <c r="P27" s="79">
        <f t="shared" si="0"/>
        <v>105.69240000000001</v>
      </c>
      <c r="W27" s="132"/>
    </row>
    <row r="28" spans="1:23" x14ac:dyDescent="0.25">
      <c r="B28" s="162"/>
      <c r="C28" s="10"/>
      <c r="D28" s="39"/>
      <c r="E28" s="39"/>
      <c r="F28" s="39"/>
      <c r="G28" s="39"/>
      <c r="H28" s="177"/>
      <c r="I28" s="39"/>
      <c r="J28" s="39"/>
      <c r="K28" s="39"/>
      <c r="L28" s="39"/>
      <c r="O28" s="79">
        <v>1.01</v>
      </c>
      <c r="P28" s="79">
        <f t="shared" si="0"/>
        <v>104.65620000000001</v>
      </c>
      <c r="W28" s="132"/>
    </row>
    <row r="29" spans="1:23" x14ac:dyDescent="0.25">
      <c r="B29" s="162"/>
      <c r="C29" s="10"/>
      <c r="D29" s="39"/>
      <c r="E29" s="39"/>
      <c r="F29" s="39"/>
      <c r="G29" s="39"/>
      <c r="H29" s="177"/>
      <c r="I29" s="39"/>
      <c r="J29" s="39"/>
      <c r="K29" s="39"/>
      <c r="L29" s="39"/>
      <c r="O29" s="79">
        <v>1</v>
      </c>
      <c r="P29" s="79">
        <f t="shared" si="0"/>
        <v>103.62</v>
      </c>
      <c r="W29" s="132"/>
    </row>
    <row r="30" spans="1:23" x14ac:dyDescent="0.25">
      <c r="B30" s="162"/>
      <c r="C30" s="10"/>
      <c r="D30" s="39"/>
      <c r="E30" s="39"/>
      <c r="F30" s="39"/>
      <c r="G30" s="39"/>
      <c r="H30" s="177"/>
      <c r="I30" s="39"/>
      <c r="J30" s="39"/>
      <c r="K30" s="39"/>
      <c r="L30" s="39"/>
      <c r="O30" s="79">
        <v>0.99</v>
      </c>
      <c r="P30" s="79">
        <f t="shared" si="0"/>
        <v>102.5838</v>
      </c>
      <c r="W30" s="132"/>
    </row>
    <row r="31" spans="1:23" x14ac:dyDescent="0.25">
      <c r="B31" s="162"/>
      <c r="C31" s="10"/>
      <c r="D31" s="39"/>
      <c r="E31" s="39"/>
      <c r="F31" s="39"/>
      <c r="G31" s="39"/>
      <c r="H31" s="177"/>
      <c r="I31" s="39"/>
      <c r="J31" s="39"/>
      <c r="K31" s="39"/>
      <c r="L31" s="39"/>
      <c r="O31" s="79">
        <v>0.98</v>
      </c>
      <c r="P31" s="79">
        <f t="shared" si="0"/>
        <v>101.5476</v>
      </c>
      <c r="W31" s="132"/>
    </row>
    <row r="32" spans="1:23" x14ac:dyDescent="0.25">
      <c r="B32" s="162"/>
      <c r="C32" s="10"/>
      <c r="D32" s="39"/>
      <c r="E32" s="39"/>
      <c r="F32" s="39"/>
      <c r="G32" s="39"/>
      <c r="H32" s="177"/>
      <c r="I32" s="39"/>
      <c r="J32" s="39"/>
      <c r="K32" s="39"/>
      <c r="L32" s="39"/>
      <c r="O32" s="79">
        <v>0.97</v>
      </c>
      <c r="P32" s="79">
        <f t="shared" si="0"/>
        <v>100.51139999999999</v>
      </c>
      <c r="W32" s="132"/>
    </row>
    <row r="33" spans="1:23" x14ac:dyDescent="0.25">
      <c r="A33" s="29"/>
      <c r="B33" s="162"/>
      <c r="C33" s="10"/>
      <c r="D33" s="39"/>
      <c r="E33" s="39"/>
      <c r="F33" s="39"/>
      <c r="G33" s="39"/>
      <c r="H33" s="177"/>
      <c r="I33" s="39"/>
      <c r="J33" s="39"/>
      <c r="K33" s="39"/>
      <c r="L33" s="39"/>
      <c r="O33" s="79">
        <v>0.96</v>
      </c>
      <c r="P33" s="79">
        <f t="shared" si="0"/>
        <v>99.475200000000001</v>
      </c>
      <c r="W33" s="132"/>
    </row>
    <row r="34" spans="1:23" x14ac:dyDescent="0.25">
      <c r="B34" s="162"/>
      <c r="C34" s="10"/>
      <c r="D34" s="39"/>
      <c r="E34" s="39"/>
      <c r="F34" s="39"/>
      <c r="G34" s="39"/>
      <c r="H34" s="177"/>
      <c r="I34" s="39"/>
      <c r="J34" s="39"/>
      <c r="K34" s="39"/>
      <c r="L34" s="39"/>
      <c r="O34" s="79">
        <v>0.95</v>
      </c>
      <c r="P34" s="79">
        <f t="shared" si="0"/>
        <v>98.438999999999993</v>
      </c>
      <c r="W34" s="132"/>
    </row>
    <row r="35" spans="1:23" x14ac:dyDescent="0.25">
      <c r="B35" s="162"/>
      <c r="C35" s="10"/>
      <c r="D35" s="39"/>
      <c r="E35" s="39"/>
      <c r="F35" s="39"/>
      <c r="G35" s="39"/>
      <c r="H35" s="177"/>
      <c r="I35" s="39"/>
      <c r="J35" s="39"/>
      <c r="K35" s="39"/>
      <c r="L35" s="39"/>
      <c r="O35" s="79">
        <v>0.94</v>
      </c>
      <c r="P35" s="79">
        <f t="shared" si="0"/>
        <v>97.402799999999999</v>
      </c>
      <c r="W35" s="132"/>
    </row>
    <row r="36" spans="1:23" x14ac:dyDescent="0.25">
      <c r="B36" s="162"/>
      <c r="C36" s="10"/>
      <c r="D36" s="39"/>
      <c r="E36" s="39"/>
      <c r="F36" s="39"/>
      <c r="G36" s="39"/>
      <c r="H36" s="177"/>
      <c r="I36" s="39"/>
      <c r="J36" s="39"/>
      <c r="K36" s="39"/>
      <c r="L36" s="39"/>
      <c r="O36" s="79">
        <v>0.93</v>
      </c>
      <c r="P36" s="79">
        <f t="shared" si="0"/>
        <v>96.366600000000005</v>
      </c>
      <c r="W36" s="132"/>
    </row>
    <row r="37" spans="1:23" x14ac:dyDescent="0.25">
      <c r="B37" s="162"/>
      <c r="C37" s="10"/>
      <c r="D37" s="39"/>
      <c r="E37" s="39"/>
      <c r="F37" s="39"/>
      <c r="G37" s="39"/>
      <c r="H37" s="177"/>
      <c r="I37" s="39"/>
      <c r="J37" s="39"/>
      <c r="K37" s="39"/>
      <c r="L37" s="39"/>
      <c r="O37" s="79">
        <v>0.92</v>
      </c>
      <c r="P37" s="79">
        <f t="shared" si="0"/>
        <v>95.330400000000012</v>
      </c>
      <c r="W37" s="132"/>
    </row>
    <row r="38" spans="1:23" x14ac:dyDescent="0.25">
      <c r="B38" s="162"/>
      <c r="C38" s="10"/>
      <c r="D38" s="39"/>
      <c r="E38" s="39"/>
      <c r="F38" s="39"/>
      <c r="G38" s="39"/>
      <c r="H38" s="177"/>
      <c r="I38" s="39"/>
      <c r="J38" s="39"/>
      <c r="K38" s="39"/>
      <c r="L38" s="39"/>
      <c r="O38" s="79">
        <v>0.91</v>
      </c>
      <c r="P38" s="79">
        <f t="shared" si="0"/>
        <v>94.294200000000004</v>
      </c>
      <c r="W38" s="132"/>
    </row>
    <row r="39" spans="1:23" x14ac:dyDescent="0.25">
      <c r="B39" s="162"/>
      <c r="C39" s="10"/>
      <c r="D39" s="39"/>
      <c r="E39" s="39"/>
      <c r="F39" s="768"/>
      <c r="G39" s="39"/>
      <c r="H39" s="177"/>
      <c r="I39" s="39"/>
      <c r="J39" s="39"/>
      <c r="K39" s="39"/>
      <c r="L39" s="39"/>
      <c r="O39" s="79">
        <v>0.9</v>
      </c>
      <c r="P39" s="79">
        <f t="shared" si="0"/>
        <v>93.25800000000001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88" priority="37">
      <formula>F52&gt;0</formula>
    </cfRule>
    <cfRule type="expression" dxfId="2787" priority="38">
      <formula>F52&lt;0</formula>
    </cfRule>
  </conditionalFormatting>
  <conditionalFormatting sqref="Q7">
    <cfRule type="expression" dxfId="2786" priority="35">
      <formula>Q7&gt;0</formula>
    </cfRule>
    <cfRule type="expression" dxfId="2785" priority="36">
      <formula>Q7&lt;0</formula>
    </cfRule>
  </conditionalFormatting>
  <conditionalFormatting sqref="Q8">
    <cfRule type="expression" dxfId="2784" priority="33">
      <formula>Q8&gt;0</formula>
    </cfRule>
    <cfRule type="expression" dxfId="2783" priority="34">
      <formula>Q8&lt;0</formula>
    </cfRule>
  </conditionalFormatting>
  <conditionalFormatting sqref="F25:F37 F43:F51">
    <cfRule type="expression" dxfId="2782" priority="31">
      <formula>F25&gt;0</formula>
    </cfRule>
    <cfRule type="expression" dxfId="2781" priority="32">
      <formula>F25&lt;0</formula>
    </cfRule>
  </conditionalFormatting>
  <conditionalFormatting sqref="H25:H37 H41:H51">
    <cfRule type="expression" dxfId="2780" priority="29">
      <formula>H25&gt;0</formula>
    </cfRule>
    <cfRule type="expression" dxfId="2779" priority="30">
      <formula>H25&lt;0</formula>
    </cfRule>
  </conditionalFormatting>
  <conditionalFormatting sqref="F38:F42">
    <cfRule type="expression" dxfId="2778" priority="15">
      <formula>F38&gt;0</formula>
    </cfRule>
    <cfRule type="expression" dxfId="2777" priority="16">
      <formula>F38&lt;0</formula>
    </cfRule>
  </conditionalFormatting>
  <conditionalFormatting sqref="H38:H40">
    <cfRule type="expression" dxfId="2776" priority="13">
      <formula>H38&gt;0</formula>
    </cfRule>
    <cfRule type="expression" dxfId="2775" priority="14">
      <formula>H38&lt;0</formula>
    </cfRule>
  </conditionalFormatting>
  <conditionalFormatting sqref="Q10">
    <cfRule type="expression" dxfId="2774" priority="23">
      <formula>Q10&gt;0</formula>
    </cfRule>
    <cfRule type="expression" dxfId="2773" priority="24">
      <formula>Q10&lt;0</formula>
    </cfRule>
  </conditionalFormatting>
  <conditionalFormatting sqref="J25:J38">
    <cfRule type="expression" dxfId="2772" priority="21">
      <formula>J25&gt;0</formula>
    </cfRule>
    <cfRule type="expression" dxfId="2771" priority="22">
      <formula>J25&lt;0</formula>
    </cfRule>
  </conditionalFormatting>
  <conditionalFormatting sqref="K25:K38">
    <cfRule type="expression" dxfId="2770" priority="19">
      <formula>K25&gt;0</formula>
    </cfRule>
    <cfRule type="expression" dxfId="2769" priority="20">
      <formula>K25&lt;0</formula>
    </cfRule>
  </conditionalFormatting>
  <conditionalFormatting sqref="F89:F101 F107:F115">
    <cfRule type="expression" dxfId="2768" priority="11">
      <formula>F89&gt;0</formula>
    </cfRule>
    <cfRule type="expression" dxfId="2767" priority="12">
      <formula>F89&lt;0</formula>
    </cfRule>
  </conditionalFormatting>
  <conditionalFormatting sqref="H89:H101 H105:H115">
    <cfRule type="expression" dxfId="2766" priority="9">
      <formula>H89&gt;0</formula>
    </cfRule>
    <cfRule type="expression" dxfId="2765" priority="10">
      <formula>H89&lt;0</formula>
    </cfRule>
  </conditionalFormatting>
  <conditionalFormatting sqref="J89:J102">
    <cfRule type="expression" dxfId="2764" priority="7">
      <formula>J89&gt;0</formula>
    </cfRule>
    <cfRule type="expression" dxfId="2763" priority="8">
      <formula>J89&lt;0</formula>
    </cfRule>
  </conditionalFormatting>
  <conditionalFormatting sqref="K89:K102">
    <cfRule type="expression" dxfId="2762" priority="5">
      <formula>K89&gt;0</formula>
    </cfRule>
    <cfRule type="expression" dxfId="2761" priority="6">
      <formula>K89&lt;0</formula>
    </cfRule>
  </conditionalFormatting>
  <conditionalFormatting sqref="F102:F106">
    <cfRule type="expression" dxfId="2760" priority="3">
      <formula>F102&gt;0</formula>
    </cfRule>
    <cfRule type="expression" dxfId="2759" priority="4">
      <formula>F102&lt;0</formula>
    </cfRule>
  </conditionalFormatting>
  <conditionalFormatting sqref="H102:H104">
    <cfRule type="expression" dxfId="2758" priority="1">
      <formula>H102&gt;0</formula>
    </cfRule>
    <cfRule type="expression" dxfId="275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56" priority="35">
      <formula>F62&gt;0</formula>
    </cfRule>
    <cfRule type="expression" dxfId="2755" priority="36">
      <formula>F62&lt;0</formula>
    </cfRule>
  </conditionalFormatting>
  <conditionalFormatting sqref="Q7">
    <cfRule type="expression" dxfId="2754" priority="33">
      <formula>Q7&gt;0</formula>
    </cfRule>
    <cfRule type="expression" dxfId="2753" priority="34">
      <formula>Q7&lt;0</formula>
    </cfRule>
  </conditionalFormatting>
  <conditionalFormatting sqref="Q8">
    <cfRule type="expression" dxfId="2752" priority="31">
      <formula>Q8&gt;0</formula>
    </cfRule>
    <cfRule type="expression" dxfId="2751" priority="32">
      <formula>Q8&lt;0</formula>
    </cfRule>
  </conditionalFormatting>
  <conditionalFormatting sqref="F30:F61">
    <cfRule type="expression" dxfId="2750" priority="29">
      <formula>F30&gt;0</formula>
    </cfRule>
    <cfRule type="expression" dxfId="2749" priority="30">
      <formula>F30&lt;0</formula>
    </cfRule>
  </conditionalFormatting>
  <conditionalFormatting sqref="H30:H61">
    <cfRule type="expression" dxfId="2748" priority="27">
      <formula>H30&gt;0</formula>
    </cfRule>
    <cfRule type="expression" dxfId="2747" priority="28">
      <formula>H30&lt;0</formula>
    </cfRule>
  </conditionalFormatting>
  <conditionalFormatting sqref="Q10">
    <cfRule type="expression" dxfId="2746" priority="25">
      <formula>Q10&gt;0</formula>
    </cfRule>
    <cfRule type="expression" dxfId="2745" priority="26">
      <formula>Q10&lt;0</formula>
    </cfRule>
  </conditionalFormatting>
  <conditionalFormatting sqref="J25:J38">
    <cfRule type="expression" dxfId="2744" priority="23">
      <formula>J25&gt;0</formula>
    </cfRule>
    <cfRule type="expression" dxfId="2743" priority="24">
      <formula>J25&lt;0</formula>
    </cfRule>
  </conditionalFormatting>
  <conditionalFormatting sqref="K25:K33">
    <cfRule type="expression" dxfId="2742" priority="21">
      <formula>K25&gt;0</formula>
    </cfRule>
    <cfRule type="expression" dxfId="2741" priority="22">
      <formula>K25&lt;0</formula>
    </cfRule>
  </conditionalFormatting>
  <conditionalFormatting sqref="L25:L38">
    <cfRule type="expression" dxfId="2740" priority="19">
      <formula>L25&gt;0</formula>
    </cfRule>
    <cfRule type="expression" dxfId="2739" priority="20">
      <formula>L25&lt;0</formula>
    </cfRule>
  </conditionalFormatting>
  <conditionalFormatting sqref="F89:F110">
    <cfRule type="expression" dxfId="2738" priority="17">
      <formula>F89&gt;0</formula>
    </cfRule>
    <cfRule type="expression" dxfId="2737" priority="18">
      <formula>F89&lt;0</formula>
    </cfRule>
  </conditionalFormatting>
  <conditionalFormatting sqref="H89:H110">
    <cfRule type="expression" dxfId="2736" priority="15">
      <formula>H89&gt;0</formula>
    </cfRule>
    <cfRule type="expression" dxfId="2735" priority="16">
      <formula>H89&lt;0</formula>
    </cfRule>
  </conditionalFormatting>
  <conditionalFormatting sqref="J89:J102">
    <cfRule type="expression" dxfId="2734" priority="13">
      <formula>J89&gt;0</formula>
    </cfRule>
    <cfRule type="expression" dxfId="2733" priority="14">
      <formula>J89&lt;0</formula>
    </cfRule>
  </conditionalFormatting>
  <conditionalFormatting sqref="K89:K102">
    <cfRule type="expression" dxfId="2732" priority="11">
      <formula>K89&gt;0</formula>
    </cfRule>
    <cfRule type="expression" dxfId="2731" priority="12">
      <formula>K89&lt;0</formula>
    </cfRule>
  </conditionalFormatting>
  <conditionalFormatting sqref="L89:L102">
    <cfRule type="expression" dxfId="2730" priority="9">
      <formula>L89&gt;0</formula>
    </cfRule>
    <cfRule type="expression" dxfId="2729" priority="10">
      <formula>L89&lt;0</formula>
    </cfRule>
  </conditionalFormatting>
  <conditionalFormatting sqref="F25:F29">
    <cfRule type="expression" dxfId="2728" priority="7">
      <formula>F25&gt;0</formula>
    </cfRule>
    <cfRule type="expression" dxfId="2727" priority="8">
      <formula>F25&lt;0</formula>
    </cfRule>
  </conditionalFormatting>
  <conditionalFormatting sqref="H25:H29">
    <cfRule type="expression" dxfId="2726" priority="5">
      <formula>H25&gt;0</formula>
    </cfRule>
    <cfRule type="expression" dxfId="2725" priority="6">
      <formula>H25&lt;0</formula>
    </cfRule>
  </conditionalFormatting>
  <conditionalFormatting sqref="F29">
    <cfRule type="expression" dxfId="2724" priority="3">
      <formula>F29&gt;0</formula>
    </cfRule>
    <cfRule type="expression" dxfId="2723" priority="4">
      <formula>F29&lt;0</formula>
    </cfRule>
  </conditionalFormatting>
  <conditionalFormatting sqref="J57">
    <cfRule type="expression" dxfId="2722" priority="1">
      <formula>J57&gt;0</formula>
    </cfRule>
    <cfRule type="expression" dxfId="272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20" priority="31">
      <formula>F47&gt;0</formula>
    </cfRule>
    <cfRule type="expression" dxfId="2719" priority="32">
      <formula>F47&lt;0</formula>
    </cfRule>
  </conditionalFormatting>
  <conditionalFormatting sqref="Q7">
    <cfRule type="expression" dxfId="2718" priority="29">
      <formula>Q7&gt;0</formula>
    </cfRule>
    <cfRule type="expression" dxfId="2717" priority="30">
      <formula>Q7&lt;0</formula>
    </cfRule>
  </conditionalFormatting>
  <conditionalFormatting sqref="Q8">
    <cfRule type="expression" dxfId="2716" priority="27">
      <formula>Q8&gt;0</formula>
    </cfRule>
    <cfRule type="expression" dxfId="2715" priority="28">
      <formula>Q8&lt;0</formula>
    </cfRule>
  </conditionalFormatting>
  <conditionalFormatting sqref="F30:F46">
    <cfRule type="expression" dxfId="2714" priority="25">
      <formula>F30&gt;0</formula>
    </cfRule>
    <cfRule type="expression" dxfId="2713" priority="26">
      <formula>F30&lt;0</formula>
    </cfRule>
  </conditionalFormatting>
  <conditionalFormatting sqref="H30:H46">
    <cfRule type="expression" dxfId="2712" priority="23">
      <formula>H30&gt;0</formula>
    </cfRule>
    <cfRule type="expression" dxfId="2711" priority="24">
      <formula>H30&lt;0</formula>
    </cfRule>
  </conditionalFormatting>
  <conditionalFormatting sqref="Q10">
    <cfRule type="expression" dxfId="2710" priority="21">
      <formula>Q10&gt;0</formula>
    </cfRule>
    <cfRule type="expression" dxfId="2709" priority="22">
      <formula>Q10&lt;0</formula>
    </cfRule>
  </conditionalFormatting>
  <conditionalFormatting sqref="J25:J38">
    <cfRule type="expression" dxfId="2708" priority="19">
      <formula>J25&gt;0</formula>
    </cfRule>
    <cfRule type="expression" dxfId="2707" priority="20">
      <formula>J25&lt;0</formula>
    </cfRule>
  </conditionalFormatting>
  <conditionalFormatting sqref="K25:K38">
    <cfRule type="expression" dxfId="2706" priority="17">
      <formula>K25&gt;0</formula>
    </cfRule>
    <cfRule type="expression" dxfId="2705" priority="18">
      <formula>K25&lt;0</formula>
    </cfRule>
  </conditionalFormatting>
  <conditionalFormatting sqref="L25:L38">
    <cfRule type="expression" dxfId="2704" priority="15">
      <formula>L25&gt;0</formula>
    </cfRule>
    <cfRule type="expression" dxfId="2703" priority="16">
      <formula>L25&lt;0</formula>
    </cfRule>
  </conditionalFormatting>
  <conditionalFormatting sqref="F89:F110">
    <cfRule type="expression" dxfId="2702" priority="13">
      <formula>F89&gt;0</formula>
    </cfRule>
    <cfRule type="expression" dxfId="2701" priority="14">
      <formula>F89&lt;0</formula>
    </cfRule>
  </conditionalFormatting>
  <conditionalFormatting sqref="H89:H110">
    <cfRule type="expression" dxfId="2700" priority="11">
      <formula>H89&gt;0</formula>
    </cfRule>
    <cfRule type="expression" dxfId="2699" priority="12">
      <formula>H89&lt;0</formula>
    </cfRule>
  </conditionalFormatting>
  <conditionalFormatting sqref="J89:J102">
    <cfRule type="expression" dxfId="2698" priority="9">
      <formula>J89&gt;0</formula>
    </cfRule>
    <cfRule type="expression" dxfId="2697" priority="10">
      <formula>J89&lt;0</formula>
    </cfRule>
  </conditionalFormatting>
  <conditionalFormatting sqref="K89:K102">
    <cfRule type="expression" dxfId="2696" priority="7">
      <formula>K89&gt;0</formula>
    </cfRule>
    <cfRule type="expression" dxfId="2695" priority="8">
      <formula>K89&lt;0</formula>
    </cfRule>
  </conditionalFormatting>
  <conditionalFormatting sqref="L89:L102">
    <cfRule type="expression" dxfId="2694" priority="5">
      <formula>L89&gt;0</formula>
    </cfRule>
    <cfRule type="expression" dxfId="2693" priority="6">
      <formula>L89&lt;0</formula>
    </cfRule>
  </conditionalFormatting>
  <conditionalFormatting sqref="F25:F29">
    <cfRule type="expression" dxfId="2692" priority="3">
      <formula>F25&gt;0</formula>
    </cfRule>
    <cfRule type="expression" dxfId="2691" priority="4">
      <formula>F25&lt;0</formula>
    </cfRule>
  </conditionalFormatting>
  <conditionalFormatting sqref="H25:H29">
    <cfRule type="expression" dxfId="2690" priority="1">
      <formula>H25&gt;0</formula>
    </cfRule>
    <cfRule type="expression" dxfId="2689"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4">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4"/>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5"/>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5"/>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88" priority="74">
      <formula>F12&gt;0</formula>
    </cfRule>
    <cfRule type="expression" dxfId="268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86" priority="67">
      <formula>F124&gt;0</formula>
    </cfRule>
    <cfRule type="expression" dxfId="2685" priority="68">
      <formula>F124&lt;0</formula>
    </cfRule>
  </conditionalFormatting>
  <conditionalFormatting sqref="H124:H130">
    <cfRule type="expression" dxfId="2684" priority="55">
      <formula>H124&gt;0</formula>
    </cfRule>
    <cfRule type="expression" dxfId="2683" priority="56">
      <formula>H124&lt;0</formula>
    </cfRule>
  </conditionalFormatting>
  <conditionalFormatting sqref="H131">
    <cfRule type="expression" dxfId="2682" priority="53">
      <formula>H131&gt;0</formula>
    </cfRule>
    <cfRule type="expression" dxfId="2681" priority="54">
      <formula>H131&lt;0</formula>
    </cfRule>
  </conditionalFormatting>
  <conditionalFormatting sqref="H132">
    <cfRule type="expression" dxfId="2680" priority="51">
      <formula>H132&gt;0</formula>
    </cfRule>
    <cfRule type="expression" dxfId="2679" priority="52">
      <formula>H132&lt;0</formula>
    </cfRule>
  </conditionalFormatting>
  <conditionalFormatting sqref="H133:H135">
    <cfRule type="expression" dxfId="2678" priority="49">
      <formula>H133&gt;0</formula>
    </cfRule>
    <cfRule type="expression" dxfId="2677" priority="50">
      <formula>H133&lt;0</formula>
    </cfRule>
  </conditionalFormatting>
  <conditionalFormatting sqref="H136">
    <cfRule type="expression" dxfId="2676" priority="45">
      <formula>H136&gt;0</formula>
    </cfRule>
    <cfRule type="expression" dxfId="2675" priority="46">
      <formula>H136&lt;0</formula>
    </cfRule>
  </conditionalFormatting>
  <conditionalFormatting sqref="Q7">
    <cfRule type="expression" dxfId="2674" priority="39">
      <formula>Q7&gt;0</formula>
    </cfRule>
    <cfRule type="expression" dxfId="2673" priority="40">
      <formula>Q7&lt;0</formula>
    </cfRule>
  </conditionalFormatting>
  <conditionalFormatting sqref="Q8">
    <cfRule type="expression" dxfId="2672" priority="37">
      <formula>Q8&gt;0</formula>
    </cfRule>
    <cfRule type="expression" dxfId="2671" priority="38">
      <formula>Q8&lt;0</formula>
    </cfRule>
  </conditionalFormatting>
  <conditionalFormatting sqref="F167:F178 H167:H178">
    <cfRule type="expression" dxfId="2670" priority="35">
      <formula>F167&gt;0</formula>
    </cfRule>
    <cfRule type="expression" dxfId="2669" priority="36">
      <formula>F167&lt;0</formula>
    </cfRule>
  </conditionalFormatting>
  <conditionalFormatting sqref="F183:F197 H183:H197">
    <cfRule type="expression" dxfId="2668" priority="33">
      <formula>F183&gt;0</formula>
    </cfRule>
    <cfRule type="expression" dxfId="2667" priority="34">
      <formula>F183&lt;0</formula>
    </cfRule>
  </conditionalFormatting>
  <conditionalFormatting sqref="F198:F206 H198:H206">
    <cfRule type="expression" dxfId="2666" priority="31">
      <formula>F198&gt;0</formula>
    </cfRule>
    <cfRule type="expression" dxfId="2665" priority="32">
      <formula>F198&lt;0</formula>
    </cfRule>
  </conditionalFormatting>
  <conditionalFormatting sqref="F141:F147 H141:H147">
    <cfRule type="expression" dxfId="2664" priority="29">
      <formula>F141&gt;0</formula>
    </cfRule>
    <cfRule type="expression" dxfId="2663" priority="30">
      <formula>F141&lt;0</formula>
    </cfRule>
  </conditionalFormatting>
  <conditionalFormatting sqref="H149:H152 F149:F152">
    <cfRule type="expression" dxfId="2662" priority="27">
      <formula>F149&gt;0</formula>
    </cfRule>
    <cfRule type="expression" dxfId="2661" priority="28">
      <formula>F149&lt;0</formula>
    </cfRule>
  </conditionalFormatting>
  <conditionalFormatting sqref="F226 H215:H218 H257:H260 F257:F260 H226 H231:H233 F231:F233 F235:F244 H235:H244">
    <cfRule type="expression" dxfId="2660" priority="25">
      <formula>F215&gt;0</formula>
    </cfRule>
    <cfRule type="expression" dxfId="2659" priority="26">
      <formula>F215&lt;0</formula>
    </cfRule>
  </conditionalFormatting>
  <conditionalFormatting sqref="F207:F218">
    <cfRule type="expression" dxfId="2658" priority="23">
      <formula>F207&gt;0</formula>
    </cfRule>
    <cfRule type="expression" dxfId="2657" priority="24">
      <formula>F207&lt;0</formula>
    </cfRule>
  </conditionalFormatting>
  <conditionalFormatting sqref="H207:H208">
    <cfRule type="expression" dxfId="2656" priority="21">
      <formula>H207&gt;0</formula>
    </cfRule>
    <cfRule type="expression" dxfId="2655" priority="22">
      <formula>H207&lt;0</formula>
    </cfRule>
  </conditionalFormatting>
  <conditionalFormatting sqref="H209">
    <cfRule type="expression" dxfId="2654" priority="19">
      <formula>H209&gt;0</formula>
    </cfRule>
    <cfRule type="expression" dxfId="2653" priority="20">
      <formula>H209&lt;0</formula>
    </cfRule>
  </conditionalFormatting>
  <conditionalFormatting sqref="H210">
    <cfRule type="expression" dxfId="2652" priority="17">
      <formula>H210&gt;0</formula>
    </cfRule>
    <cfRule type="expression" dxfId="2651" priority="18">
      <formula>H210&lt;0</formula>
    </cfRule>
  </conditionalFormatting>
  <conditionalFormatting sqref="H211:H213">
    <cfRule type="expression" dxfId="2650" priority="15">
      <formula>H211&gt;0</formula>
    </cfRule>
    <cfRule type="expression" dxfId="2649" priority="16">
      <formula>H211&lt;0</formula>
    </cfRule>
  </conditionalFormatting>
  <conditionalFormatting sqref="H214">
    <cfRule type="expression" dxfId="2648" priority="13">
      <formula>H214&gt;0</formula>
    </cfRule>
    <cfRule type="expression" dxfId="2647" priority="14">
      <formula>H214&lt;0</formula>
    </cfRule>
  </conditionalFormatting>
  <conditionalFormatting sqref="F245:F256 H245:H256">
    <cfRule type="expression" dxfId="2646" priority="11">
      <formula>F245&gt;0</formula>
    </cfRule>
    <cfRule type="expression" dxfId="2645" priority="12">
      <formula>F245&lt;0</formula>
    </cfRule>
  </conditionalFormatting>
  <conditionalFormatting sqref="F261:F275 H261:H275">
    <cfRule type="expression" dxfId="2644" priority="9">
      <formula>F261&gt;0</formula>
    </cfRule>
    <cfRule type="expression" dxfId="2643" priority="10">
      <formula>F261&lt;0</formula>
    </cfRule>
  </conditionalFormatting>
  <conditionalFormatting sqref="F276:F283 H276:H283">
    <cfRule type="expression" dxfId="2642" priority="7">
      <formula>F276&gt;0</formula>
    </cfRule>
    <cfRule type="expression" dxfId="2641" priority="8">
      <formula>F276&lt;0</formula>
    </cfRule>
  </conditionalFormatting>
  <conditionalFormatting sqref="F219:F225 H219:H225">
    <cfRule type="expression" dxfId="2640" priority="5">
      <formula>F219&gt;0</formula>
    </cfRule>
    <cfRule type="expression" dxfId="2639" priority="6">
      <formula>F219&lt;0</formula>
    </cfRule>
  </conditionalFormatting>
  <conditionalFormatting sqref="H227:H230 F227:F230">
    <cfRule type="expression" dxfId="2638" priority="3">
      <formula>F227&gt;0</formula>
    </cfRule>
    <cfRule type="expression" dxfId="2637" priority="4">
      <formula>F227&lt;0</formula>
    </cfRule>
  </conditionalFormatting>
  <conditionalFormatting sqref="H234 F234">
    <cfRule type="expression" dxfId="2636" priority="1">
      <formula>F234&gt;0</formula>
    </cfRule>
    <cfRule type="expression" dxfId="263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34" priority="31">
      <formula>F60&gt;0</formula>
    </cfRule>
    <cfRule type="expression" dxfId="2633" priority="32">
      <formula>F60&lt;0</formula>
    </cfRule>
  </conditionalFormatting>
  <conditionalFormatting sqref="Q7">
    <cfRule type="expression" dxfId="2632" priority="29">
      <formula>Q7&gt;0</formula>
    </cfRule>
    <cfRule type="expression" dxfId="2631" priority="30">
      <formula>Q7&lt;0</formula>
    </cfRule>
  </conditionalFormatting>
  <conditionalFormatting sqref="Q8">
    <cfRule type="expression" dxfId="2630" priority="27">
      <formula>Q8&gt;0</formula>
    </cfRule>
    <cfRule type="expression" dxfId="2629" priority="28">
      <formula>Q8&lt;0</formula>
    </cfRule>
  </conditionalFormatting>
  <conditionalFormatting sqref="F32:F59">
    <cfRule type="expression" dxfId="2628" priority="25">
      <formula>F32&gt;0</formula>
    </cfRule>
    <cfRule type="expression" dxfId="2627" priority="26">
      <formula>F32&lt;0</formula>
    </cfRule>
  </conditionalFormatting>
  <conditionalFormatting sqref="H32:H59">
    <cfRule type="expression" dxfId="2626" priority="23">
      <formula>H32&gt;0</formula>
    </cfRule>
    <cfRule type="expression" dxfId="2625" priority="24">
      <formula>H32&lt;0</formula>
    </cfRule>
  </conditionalFormatting>
  <conditionalFormatting sqref="Q10">
    <cfRule type="expression" dxfId="2624" priority="21">
      <formula>Q10&gt;0</formula>
    </cfRule>
    <cfRule type="expression" dxfId="2623" priority="22">
      <formula>Q10&lt;0</formula>
    </cfRule>
  </conditionalFormatting>
  <conditionalFormatting sqref="J25:J38">
    <cfRule type="expression" dxfId="2622" priority="19">
      <formula>J25&gt;0</formula>
    </cfRule>
    <cfRule type="expression" dxfId="2621" priority="20">
      <formula>J25&lt;0</formula>
    </cfRule>
  </conditionalFormatting>
  <conditionalFormatting sqref="K25:K38">
    <cfRule type="expression" dxfId="2620" priority="17">
      <formula>K25&gt;0</formula>
    </cfRule>
    <cfRule type="expression" dxfId="2619" priority="18">
      <formula>K25&lt;0</formula>
    </cfRule>
  </conditionalFormatting>
  <conditionalFormatting sqref="L25:L38">
    <cfRule type="expression" dxfId="2618" priority="15">
      <formula>L25&gt;0</formula>
    </cfRule>
    <cfRule type="expression" dxfId="2617" priority="16">
      <formula>L25&lt;0</formula>
    </cfRule>
  </conditionalFormatting>
  <conditionalFormatting sqref="F89:F110">
    <cfRule type="expression" dxfId="2616" priority="13">
      <formula>F89&gt;0</formula>
    </cfRule>
    <cfRule type="expression" dxfId="2615" priority="14">
      <formula>F89&lt;0</formula>
    </cfRule>
  </conditionalFormatting>
  <conditionalFormatting sqref="H89:H110">
    <cfRule type="expression" dxfId="2614" priority="11">
      <formula>H89&gt;0</formula>
    </cfRule>
    <cfRule type="expression" dxfId="2613" priority="12">
      <formula>H89&lt;0</formula>
    </cfRule>
  </conditionalFormatting>
  <conditionalFormatting sqref="J89:J102">
    <cfRule type="expression" dxfId="2612" priority="9">
      <formula>J89&gt;0</formula>
    </cfRule>
    <cfRule type="expression" dxfId="2611" priority="10">
      <formula>J89&lt;0</formula>
    </cfRule>
  </conditionalFormatting>
  <conditionalFormatting sqref="K89:K102">
    <cfRule type="expression" dxfId="2610" priority="7">
      <formula>K89&gt;0</formula>
    </cfRule>
    <cfRule type="expression" dxfId="2609" priority="8">
      <formula>K89&lt;0</formula>
    </cfRule>
  </conditionalFormatting>
  <conditionalFormatting sqref="L89:L102">
    <cfRule type="expression" dxfId="2608" priority="5">
      <formula>L89&gt;0</formula>
    </cfRule>
    <cfRule type="expression" dxfId="2607" priority="6">
      <formula>L89&lt;0</formula>
    </cfRule>
  </conditionalFormatting>
  <conditionalFormatting sqref="F25:F31">
    <cfRule type="expression" dxfId="2606" priority="3">
      <formula>F25&gt;0</formula>
    </cfRule>
    <cfRule type="expression" dxfId="2605" priority="4">
      <formula>F25&lt;0</formula>
    </cfRule>
  </conditionalFormatting>
  <conditionalFormatting sqref="H25:H31">
    <cfRule type="expression" dxfId="2604" priority="1">
      <formula>H25&gt;0</formula>
    </cfRule>
    <cfRule type="expression" dxfId="2603"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2" t="s">
        <v>78</v>
      </c>
      <c r="P40" s="892"/>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02" priority="43">
      <formula>F33&gt;0</formula>
    </cfRule>
    <cfRule type="expression" dxfId="2601" priority="44">
      <formula>F33&lt;0</formula>
    </cfRule>
  </conditionalFormatting>
  <conditionalFormatting sqref="Q7">
    <cfRule type="expression" dxfId="2600" priority="41">
      <formula>Q7&gt;0</formula>
    </cfRule>
    <cfRule type="expression" dxfId="2599" priority="42">
      <formula>Q7&lt;0</formula>
    </cfRule>
  </conditionalFormatting>
  <conditionalFormatting sqref="Q8">
    <cfRule type="expression" dxfId="2598" priority="39">
      <formula>Q8&gt;0</formula>
    </cfRule>
    <cfRule type="expression" dxfId="2597" priority="40">
      <formula>Q8&lt;0</formula>
    </cfRule>
  </conditionalFormatting>
  <conditionalFormatting sqref="F29 F32">
    <cfRule type="expression" dxfId="2596" priority="37">
      <formula>F29&gt;0</formula>
    </cfRule>
    <cfRule type="expression" dxfId="2595" priority="38">
      <formula>F29&lt;0</formula>
    </cfRule>
  </conditionalFormatting>
  <conditionalFormatting sqref="H29 H32">
    <cfRule type="expression" dxfId="2594" priority="35">
      <formula>H29&gt;0</formula>
    </cfRule>
    <cfRule type="expression" dxfId="2593" priority="36">
      <formula>H29&lt;0</formula>
    </cfRule>
  </conditionalFormatting>
  <conditionalFormatting sqref="F30:F31">
    <cfRule type="expression" dxfId="2592" priority="33">
      <formula>F30&gt;0</formula>
    </cfRule>
    <cfRule type="expression" dxfId="2591" priority="34">
      <formula>F30&lt;0</formula>
    </cfRule>
  </conditionalFormatting>
  <conditionalFormatting sqref="H30:H31">
    <cfRule type="expression" dxfId="2590" priority="31">
      <formula>H30&gt;0</formula>
    </cfRule>
    <cfRule type="expression" dxfId="2589" priority="32">
      <formula>H30&lt;0</formula>
    </cfRule>
  </conditionalFormatting>
  <conditionalFormatting sqref="F105:F140 H105:H140">
    <cfRule type="expression" dxfId="2588" priority="29">
      <formula>F105&gt;0</formula>
    </cfRule>
    <cfRule type="expression" dxfId="2587" priority="30">
      <formula>F105&lt;0</formula>
    </cfRule>
  </conditionalFormatting>
  <conditionalFormatting sqref="F96:F99">
    <cfRule type="expression" dxfId="2586" priority="27">
      <formula>F96&gt;0</formula>
    </cfRule>
    <cfRule type="expression" dxfId="2585" priority="28">
      <formula>F96&lt;0</formula>
    </cfRule>
  </conditionalFormatting>
  <conditionalFormatting sqref="H96:H99">
    <cfRule type="expression" dxfId="2584" priority="25">
      <formula>H96&gt;0</formula>
    </cfRule>
    <cfRule type="expression" dxfId="2583" priority="26">
      <formula>H96&lt;0</formula>
    </cfRule>
  </conditionalFormatting>
  <conditionalFormatting sqref="F25:F28">
    <cfRule type="expression" dxfId="2582" priority="19">
      <formula>F25&gt;0</formula>
    </cfRule>
    <cfRule type="expression" dxfId="2581" priority="20">
      <formula>F25&lt;0</formula>
    </cfRule>
  </conditionalFormatting>
  <conditionalFormatting sqref="H25:H28">
    <cfRule type="expression" dxfId="2580" priority="17">
      <formula>H25&gt;0</formula>
    </cfRule>
    <cfRule type="expression" dxfId="2579" priority="18">
      <formula>H25&lt;0</formula>
    </cfRule>
  </conditionalFormatting>
  <conditionalFormatting sqref="J27">
    <cfRule type="expression" dxfId="2578" priority="15">
      <formula>J27&gt;0</formula>
    </cfRule>
    <cfRule type="expression" dxfId="2577" priority="16">
      <formula>J27&lt;0</formula>
    </cfRule>
  </conditionalFormatting>
  <conditionalFormatting sqref="F104">
    <cfRule type="expression" dxfId="2576" priority="13">
      <formula>F104&gt;0</formula>
    </cfRule>
    <cfRule type="expression" dxfId="2575" priority="14">
      <formula>F104&lt;0</formula>
    </cfRule>
  </conditionalFormatting>
  <conditionalFormatting sqref="H104">
    <cfRule type="expression" dxfId="2574" priority="11">
      <formula>H104&gt;0</formula>
    </cfRule>
    <cfRule type="expression" dxfId="2573" priority="12">
      <formula>H104&lt;0</formula>
    </cfRule>
  </conditionalFormatting>
  <conditionalFormatting sqref="F100:F103">
    <cfRule type="expression" dxfId="2572" priority="9">
      <formula>F100&gt;0</formula>
    </cfRule>
    <cfRule type="expression" dxfId="2571" priority="10">
      <formula>F100&lt;0</formula>
    </cfRule>
  </conditionalFormatting>
  <conditionalFormatting sqref="H100:H103">
    <cfRule type="expression" dxfId="2570" priority="7">
      <formula>H100&gt;0</formula>
    </cfRule>
    <cfRule type="expression" dxfId="2569" priority="8">
      <formula>H100&lt;0</formula>
    </cfRule>
  </conditionalFormatting>
  <conditionalFormatting sqref="J102">
    <cfRule type="expression" dxfId="2568" priority="5">
      <formula>J102&gt;0</formula>
    </cfRule>
    <cfRule type="expression" dxfId="2567" priority="6">
      <formula>J102&lt;0</formula>
    </cfRule>
  </conditionalFormatting>
  <conditionalFormatting sqref="Q10">
    <cfRule type="expression" dxfId="2566" priority="3">
      <formula>Q10&gt;0</formula>
    </cfRule>
    <cfRule type="expression" dxfId="2565" priority="4">
      <formula>Q10&lt;0</formula>
    </cfRule>
  </conditionalFormatting>
  <conditionalFormatting sqref="M71">
    <cfRule type="expression" dxfId="2564" priority="1">
      <formula>M71&gt;0</formula>
    </cfRule>
    <cfRule type="expression" dxfId="2563"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2" t="s">
        <v>78</v>
      </c>
      <c r="P40" s="892"/>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62" priority="33">
      <formula>F34&gt;0</formula>
    </cfRule>
    <cfRule type="expression" dxfId="2561" priority="34">
      <formula>F34&lt;0</formula>
    </cfRule>
  </conditionalFormatting>
  <conditionalFormatting sqref="Q7">
    <cfRule type="expression" dxfId="2560" priority="31">
      <formula>Q7&gt;0</formula>
    </cfRule>
    <cfRule type="expression" dxfId="2559" priority="32">
      <formula>Q7&lt;0</formula>
    </cfRule>
  </conditionalFormatting>
  <conditionalFormatting sqref="Q8">
    <cfRule type="expression" dxfId="2558" priority="29">
      <formula>Q8&gt;0</formula>
    </cfRule>
    <cfRule type="expression" dxfId="2557" priority="30">
      <formula>Q8&lt;0</formula>
    </cfRule>
  </conditionalFormatting>
  <conditionalFormatting sqref="F27:F33">
    <cfRule type="expression" dxfId="2556" priority="27">
      <formula>F27&gt;0</formula>
    </cfRule>
    <cfRule type="expression" dxfId="2555" priority="28">
      <formula>F27&lt;0</formula>
    </cfRule>
  </conditionalFormatting>
  <conditionalFormatting sqref="H27:H33">
    <cfRule type="expression" dxfId="2554" priority="25">
      <formula>H27&gt;0</formula>
    </cfRule>
    <cfRule type="expression" dxfId="2553" priority="26">
      <formula>H27&lt;0</formula>
    </cfRule>
  </conditionalFormatting>
  <conditionalFormatting sqref="M46">
    <cfRule type="expression" dxfId="2552" priority="23">
      <formula>M46&gt;0</formula>
    </cfRule>
    <cfRule type="expression" dxfId="2551" priority="24">
      <formula>M46&lt;0</formula>
    </cfRule>
  </conditionalFormatting>
  <conditionalFormatting sqref="F79:F87 H79:H87">
    <cfRule type="expression" dxfId="2550" priority="21">
      <formula>F79&gt;0</formula>
    </cfRule>
    <cfRule type="expression" dxfId="2549" priority="22">
      <formula>F79&lt;0</formula>
    </cfRule>
  </conditionalFormatting>
  <conditionalFormatting sqref="F73 F77:F78">
    <cfRule type="expression" dxfId="2548" priority="19">
      <formula>F73&gt;0</formula>
    </cfRule>
    <cfRule type="expression" dxfId="2547" priority="20">
      <formula>F73&lt;0</formula>
    </cfRule>
  </conditionalFormatting>
  <conditionalFormatting sqref="H73 H77:H78">
    <cfRule type="expression" dxfId="2546" priority="17">
      <formula>H73&gt;0</formula>
    </cfRule>
    <cfRule type="expression" dxfId="2545" priority="18">
      <formula>H73&lt;0</formula>
    </cfRule>
  </conditionalFormatting>
  <conditionalFormatting sqref="F70:F72">
    <cfRule type="expression" dxfId="2544" priority="15">
      <formula>F70&gt;0</formula>
    </cfRule>
    <cfRule type="expression" dxfId="2543" priority="16">
      <formula>F70&lt;0</formula>
    </cfRule>
  </conditionalFormatting>
  <conditionalFormatting sqref="H70:H72">
    <cfRule type="expression" dxfId="2542" priority="13">
      <formula>H70&gt;0</formula>
    </cfRule>
    <cfRule type="expression" dxfId="2541" priority="14">
      <formula>H70&lt;0</formula>
    </cfRule>
  </conditionalFormatting>
  <conditionalFormatting sqref="F25:F26">
    <cfRule type="expression" dxfId="2540" priority="11">
      <formula>F25&gt;0</formula>
    </cfRule>
    <cfRule type="expression" dxfId="2539" priority="12">
      <formula>F25&lt;0</formula>
    </cfRule>
  </conditionalFormatting>
  <conditionalFormatting sqref="H25:H26">
    <cfRule type="expression" dxfId="2538" priority="9">
      <formula>H25&gt;0</formula>
    </cfRule>
    <cfRule type="expression" dxfId="2537" priority="10">
      <formula>H25&lt;0</formula>
    </cfRule>
  </conditionalFormatting>
  <conditionalFormatting sqref="F76">
    <cfRule type="expression" dxfId="2536" priority="7">
      <formula>F76&gt;0</formula>
    </cfRule>
    <cfRule type="expression" dxfId="2535" priority="8">
      <formula>F76&lt;0</formula>
    </cfRule>
  </conditionalFormatting>
  <conditionalFormatting sqref="H76">
    <cfRule type="expression" dxfId="2534" priority="5">
      <formula>H76&gt;0</formula>
    </cfRule>
    <cfRule type="expression" dxfId="2533" priority="6">
      <formula>H76&lt;0</formula>
    </cfRule>
  </conditionalFormatting>
  <conditionalFormatting sqref="F74:F75">
    <cfRule type="expression" dxfId="2532" priority="3">
      <formula>F74&gt;0</formula>
    </cfRule>
    <cfRule type="expression" dxfId="2531" priority="4">
      <formula>F74&lt;0</formula>
    </cfRule>
  </conditionalFormatting>
  <conditionalFormatting sqref="H74:H75">
    <cfRule type="expression" dxfId="2530" priority="1">
      <formula>H74&gt;0</formula>
    </cfRule>
    <cfRule type="expression" dxfId="2529"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2" t="s">
        <v>78</v>
      </c>
      <c r="P16" s="892"/>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28" priority="43">
      <formula>F54&gt;0</formula>
    </cfRule>
    <cfRule type="expression" dxfId="2527" priority="44">
      <formula>F54&lt;0</formula>
    </cfRule>
  </conditionalFormatting>
  <conditionalFormatting sqref="Q7">
    <cfRule type="expression" dxfId="2526" priority="41">
      <formula>Q7&gt;0</formula>
    </cfRule>
    <cfRule type="expression" dxfId="2525" priority="42">
      <formula>Q7&lt;0</formula>
    </cfRule>
  </conditionalFormatting>
  <conditionalFormatting sqref="Q8">
    <cfRule type="expression" dxfId="2524" priority="39">
      <formula>Q8&gt;0</formula>
    </cfRule>
    <cfRule type="expression" dxfId="2523" priority="40">
      <formula>Q8&lt;0</formula>
    </cfRule>
  </conditionalFormatting>
  <conditionalFormatting sqref="F33:F36 F38:F53">
    <cfRule type="expression" dxfId="2522" priority="37">
      <formula>F33&gt;0</formula>
    </cfRule>
    <cfRule type="expression" dxfId="2521" priority="38">
      <formula>F33&lt;0</formula>
    </cfRule>
  </conditionalFormatting>
  <conditionalFormatting sqref="H33:H36 H38:H53">
    <cfRule type="expression" dxfId="2520" priority="35">
      <formula>H33&gt;0</formula>
    </cfRule>
    <cfRule type="expression" dxfId="2519" priority="36">
      <formula>H33&lt;0</formula>
    </cfRule>
  </conditionalFormatting>
  <conditionalFormatting sqref="Q10">
    <cfRule type="expression" dxfId="2518" priority="33">
      <formula>Q10&gt;0</formula>
    </cfRule>
    <cfRule type="expression" dxfId="2517" priority="34">
      <formula>Q10&lt;0</formula>
    </cfRule>
  </conditionalFormatting>
  <conditionalFormatting sqref="J25:J37">
    <cfRule type="expression" dxfId="2516" priority="31">
      <formula>J25&gt;0</formula>
    </cfRule>
    <cfRule type="expression" dxfId="2515" priority="32">
      <formula>J25&lt;0</formula>
    </cfRule>
  </conditionalFormatting>
  <conditionalFormatting sqref="K25:K38">
    <cfRule type="expression" dxfId="2514" priority="29">
      <formula>K25&gt;0</formula>
    </cfRule>
    <cfRule type="expression" dxfId="2513" priority="30">
      <formula>K25&lt;0</formula>
    </cfRule>
  </conditionalFormatting>
  <conditionalFormatting sqref="L25">
    <cfRule type="expression" dxfId="2512" priority="27">
      <formula>L25&gt;0</formula>
    </cfRule>
    <cfRule type="expression" dxfId="2511" priority="28">
      <formula>L25&lt;0</formula>
    </cfRule>
  </conditionalFormatting>
  <conditionalFormatting sqref="F89:F110">
    <cfRule type="expression" dxfId="2510" priority="25">
      <formula>F89&gt;0</formula>
    </cfRule>
    <cfRule type="expression" dxfId="2509" priority="26">
      <formula>F89&lt;0</formula>
    </cfRule>
  </conditionalFormatting>
  <conditionalFormatting sqref="H89:H110">
    <cfRule type="expression" dxfId="2508" priority="23">
      <formula>H89&gt;0</formula>
    </cfRule>
    <cfRule type="expression" dxfId="2507" priority="24">
      <formula>H89&lt;0</formula>
    </cfRule>
  </conditionalFormatting>
  <conditionalFormatting sqref="J89:J102">
    <cfRule type="expression" dxfId="2506" priority="21">
      <formula>J89&gt;0</formula>
    </cfRule>
    <cfRule type="expression" dxfId="2505" priority="22">
      <formula>J89&lt;0</formula>
    </cfRule>
  </conditionalFormatting>
  <conditionalFormatting sqref="K89:K102">
    <cfRule type="expression" dxfId="2504" priority="19">
      <formula>K89&gt;0</formula>
    </cfRule>
    <cfRule type="expression" dxfId="2503" priority="20">
      <formula>K89&lt;0</formula>
    </cfRule>
  </conditionalFormatting>
  <conditionalFormatting sqref="L89:L102">
    <cfRule type="expression" dxfId="2502" priority="17">
      <formula>L89&gt;0</formula>
    </cfRule>
    <cfRule type="expression" dxfId="2501" priority="18">
      <formula>L89&lt;0</formula>
    </cfRule>
  </conditionalFormatting>
  <conditionalFormatting sqref="F29:F32">
    <cfRule type="expression" dxfId="2500" priority="15">
      <formula>F29&gt;0</formula>
    </cfRule>
    <cfRule type="expression" dxfId="2499" priority="16">
      <formula>F29&lt;0</formula>
    </cfRule>
  </conditionalFormatting>
  <conditionalFormatting sqref="H29:H32">
    <cfRule type="expression" dxfId="2498" priority="13">
      <formula>H29&gt;0</formula>
    </cfRule>
    <cfRule type="expression" dxfId="2497" priority="14">
      <formula>H29&lt;0</formula>
    </cfRule>
  </conditionalFormatting>
  <conditionalFormatting sqref="F25:F28">
    <cfRule type="expression" dxfId="2496" priority="11">
      <formula>F25&gt;0</formula>
    </cfRule>
    <cfRule type="expression" dxfId="2495" priority="12">
      <formula>F25&lt;0</formula>
    </cfRule>
  </conditionalFormatting>
  <conditionalFormatting sqref="H25:H28">
    <cfRule type="expression" dxfId="2494" priority="9">
      <formula>H25&gt;0</formula>
    </cfRule>
    <cfRule type="expression" dxfId="2493" priority="10">
      <formula>H25&lt;0</formula>
    </cfRule>
  </conditionalFormatting>
  <conditionalFormatting sqref="F37">
    <cfRule type="expression" dxfId="2492" priority="7">
      <formula>F37&gt;0</formula>
    </cfRule>
    <cfRule type="expression" dxfId="2491" priority="8">
      <formula>F37&lt;0</formula>
    </cfRule>
  </conditionalFormatting>
  <conditionalFormatting sqref="H37">
    <cfRule type="expression" dxfId="2490" priority="5">
      <formula>H37&gt;0</formula>
    </cfRule>
    <cfRule type="expression" dxfId="2489" priority="6">
      <formula>H37&lt;0</formula>
    </cfRule>
  </conditionalFormatting>
  <conditionalFormatting sqref="J49">
    <cfRule type="expression" dxfId="2488" priority="3">
      <formula>J49&gt;0</formula>
    </cfRule>
    <cfRule type="expression" dxfId="2487" priority="4">
      <formula>J49&lt;0</formula>
    </cfRule>
  </conditionalFormatting>
  <conditionalFormatting sqref="J38:J48">
    <cfRule type="expression" dxfId="2486" priority="1">
      <formula>J38&gt;0</formula>
    </cfRule>
    <cfRule type="expression" dxfId="2485"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2" t="s">
        <v>78</v>
      </c>
      <c r="P42" s="892"/>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84" priority="96">
      <formula>F24&gt;0</formula>
    </cfRule>
    <cfRule type="expression" dxfId="2483"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82" priority="79">
      <formula>F30&gt;0</formula>
    </cfRule>
    <cfRule type="expression" dxfId="2481" priority="80">
      <formula>F30&lt;0</formula>
    </cfRule>
  </conditionalFormatting>
  <conditionalFormatting sqref="H43 H30:H33">
    <cfRule type="expression" dxfId="2480" priority="77">
      <formula>H30&gt;0</formula>
    </cfRule>
    <cfRule type="expression" dxfId="2479" priority="78">
      <formula>H30&lt;0</formula>
    </cfRule>
  </conditionalFormatting>
  <conditionalFormatting sqref="F115:F116 H115:I116 H117 H118:I128 H129 H130:I162 H163 H164:I168 H169 H170:I173 H174 F120:F188 H175:I188 I189:I196 H197:I201 F197:F201 F203 H203:I203 I202 H205:I206 F205:F206">
    <cfRule type="expression" dxfId="2478" priority="59">
      <formula>F115&gt;0</formula>
    </cfRule>
    <cfRule type="expression" dxfId="2477" priority="60">
      <formula>F115&lt;0</formula>
    </cfRule>
  </conditionalFormatting>
  <conditionalFormatting sqref="F112:F114">
    <cfRule type="expression" dxfId="2476" priority="57">
      <formula>F112&gt;0</formula>
    </cfRule>
    <cfRule type="expression" dxfId="2475" priority="58">
      <formula>F112&lt;0</formula>
    </cfRule>
  </conditionalFormatting>
  <conditionalFormatting sqref="H112:I112">
    <cfRule type="expression" dxfId="2474" priority="55">
      <formula>H112&gt;0</formula>
    </cfRule>
    <cfRule type="expression" dxfId="2473" priority="56">
      <formula>H112&lt;0</formula>
    </cfRule>
  </conditionalFormatting>
  <conditionalFormatting sqref="H113:I113">
    <cfRule type="expression" dxfId="2472" priority="53">
      <formula>H113&gt;0</formula>
    </cfRule>
    <cfRule type="expression" dxfId="2471" priority="54">
      <formula>H113&lt;0</formula>
    </cfRule>
  </conditionalFormatting>
  <conditionalFormatting sqref="H114:I114">
    <cfRule type="expression" dxfId="2470" priority="51">
      <formula>H114&gt;0</formula>
    </cfRule>
    <cfRule type="expression" dxfId="2469" priority="52">
      <formula>H114&lt;0</formula>
    </cfRule>
  </conditionalFormatting>
  <conditionalFormatting sqref="F105:F111">
    <cfRule type="expression" dxfId="2468" priority="49">
      <formula>F105&gt;0</formula>
    </cfRule>
    <cfRule type="expression" dxfId="2467" priority="50">
      <formula>F105&lt;0</formula>
    </cfRule>
  </conditionalFormatting>
  <conditionalFormatting sqref="H105:I111">
    <cfRule type="expression" dxfId="2466" priority="47">
      <formula>H105&gt;0</formula>
    </cfRule>
    <cfRule type="expression" dxfId="2465" priority="48">
      <formula>H105&lt;0</formula>
    </cfRule>
  </conditionalFormatting>
  <conditionalFormatting sqref="I117 F117:F119">
    <cfRule type="expression" dxfId="2464" priority="45">
      <formula>F117&gt;0</formula>
    </cfRule>
    <cfRule type="expression" dxfId="2463" priority="46">
      <formula>F117&lt;0</formula>
    </cfRule>
  </conditionalFormatting>
  <conditionalFormatting sqref="F189:F196 H189:H196">
    <cfRule type="expression" dxfId="2462" priority="43">
      <formula>F189&gt;0</formula>
    </cfRule>
    <cfRule type="expression" dxfId="2461" priority="44">
      <formula>F189&lt;0</formula>
    </cfRule>
  </conditionalFormatting>
  <conditionalFormatting sqref="H202 F202">
    <cfRule type="expression" dxfId="2460" priority="41">
      <formula>F202&gt;0</formula>
    </cfRule>
    <cfRule type="expression" dxfId="2459" priority="42">
      <formula>F202&lt;0</formula>
    </cfRule>
  </conditionalFormatting>
  <conditionalFormatting sqref="I204">
    <cfRule type="expression" dxfId="2458" priority="39">
      <formula>I204&gt;0</formula>
    </cfRule>
    <cfRule type="expression" dxfId="2457" priority="40">
      <formula>I204&lt;0</formula>
    </cfRule>
  </conditionalFormatting>
  <conditionalFormatting sqref="H204 F204">
    <cfRule type="expression" dxfId="2456" priority="37">
      <formula>F204&gt;0</formula>
    </cfRule>
    <cfRule type="expression" dxfId="2455" priority="38">
      <formula>F204&lt;0</formula>
    </cfRule>
  </conditionalFormatting>
  <conditionalFormatting sqref="M54">
    <cfRule type="expression" dxfId="2454" priority="35">
      <formula>M54&gt;0</formula>
    </cfRule>
    <cfRule type="expression" dxfId="2453" priority="36">
      <formula>M54&lt;0</formula>
    </cfRule>
  </conditionalFormatting>
  <conditionalFormatting sqref="K39:K49">
    <cfRule type="expression" dxfId="2452" priority="33">
      <formula>K39&gt;0</formula>
    </cfRule>
    <cfRule type="expression" dxfId="2451" priority="34">
      <formula>K39&lt;0</formula>
    </cfRule>
  </conditionalFormatting>
  <conditionalFormatting sqref="Q10">
    <cfRule type="expression" dxfId="2450" priority="31">
      <formula>Q10&gt;0</formula>
    </cfRule>
    <cfRule type="expression" dxfId="2449" priority="32">
      <formula>Q10&lt;0</formula>
    </cfRule>
  </conditionalFormatting>
  <conditionalFormatting sqref="Z10">
    <cfRule type="expression" dxfId="2448" priority="29">
      <formula>Z10&gt;0</formula>
    </cfRule>
    <cfRule type="expression" dxfId="2447" priority="30">
      <formula>Z10&lt;0</formula>
    </cfRule>
  </conditionalFormatting>
  <conditionalFormatting sqref="AA10:AE10">
    <cfRule type="expression" dxfId="2446" priority="27">
      <formula>AA10&gt;0</formula>
    </cfRule>
    <cfRule type="expression" dxfId="2445" priority="28">
      <formula>AA10&lt;0</formula>
    </cfRule>
  </conditionalFormatting>
  <conditionalFormatting sqref="Z24">
    <cfRule type="expression" dxfId="2444" priority="25">
      <formula>Z24&gt;0</formula>
    </cfRule>
    <cfRule type="expression" dxfId="2443" priority="26">
      <formula>Z24&lt;0</formula>
    </cfRule>
  </conditionalFormatting>
  <conditionalFormatting sqref="AF10:AG10">
    <cfRule type="expression" dxfId="2442" priority="17">
      <formula>AF10&gt;0</formula>
    </cfRule>
    <cfRule type="expression" dxfId="2441" priority="18">
      <formula>AF10&lt;0</formula>
    </cfRule>
  </conditionalFormatting>
  <conditionalFormatting sqref="H222:I222 H225:I225 I208:I209 H211 H212:I212 H214:I214 H213 H215:H216 F211:F219 H217:I218 H219 H221 H223:H224 F221:F225">
    <cfRule type="expression" dxfId="2440" priority="15">
      <formula>F208&gt;0</formula>
    </cfRule>
    <cfRule type="expression" dxfId="2439" priority="16">
      <formula>F208&lt;0</formula>
    </cfRule>
  </conditionalFormatting>
  <conditionalFormatting sqref="F220 F207:F210">
    <cfRule type="expression" dxfId="2438" priority="13">
      <formula>F207&gt;0</formula>
    </cfRule>
    <cfRule type="expression" dxfId="2437" priority="14">
      <formula>F207&lt;0</formula>
    </cfRule>
  </conditionalFormatting>
  <conditionalFormatting sqref="H207:I207 H220 H208:H210">
    <cfRule type="expression" dxfId="2436" priority="11">
      <formula>H207&gt;0</formula>
    </cfRule>
    <cfRule type="expression" dxfId="2435" priority="12">
      <formula>H207&lt;0</formula>
    </cfRule>
  </conditionalFormatting>
  <conditionalFormatting sqref="K210:K225">
    <cfRule type="expression" dxfId="2434" priority="9">
      <formula>K210&gt;0</formula>
    </cfRule>
    <cfRule type="expression" dxfId="2433" priority="10">
      <formula>K210&lt;0</formula>
    </cfRule>
  </conditionalFormatting>
  <conditionalFormatting sqref="K31">
    <cfRule type="expression" dxfId="2432" priority="7">
      <formula>K31&gt;0</formula>
    </cfRule>
    <cfRule type="expression" dxfId="2431" priority="8">
      <formula>K31&lt;0</formula>
    </cfRule>
  </conditionalFormatting>
  <conditionalFormatting sqref="K32:K38">
    <cfRule type="expression" dxfId="2430" priority="5">
      <formula>K32&gt;0</formula>
    </cfRule>
    <cfRule type="expression" dxfId="2429" priority="6">
      <formula>K32&lt;0</formula>
    </cfRule>
  </conditionalFormatting>
  <conditionalFormatting sqref="Q7">
    <cfRule type="expression" dxfId="2428" priority="3">
      <formula>Q7&gt;0</formula>
    </cfRule>
    <cfRule type="expression" dxfId="2427" priority="4">
      <formula>Q7&lt;0</formula>
    </cfRule>
  </conditionalFormatting>
  <conditionalFormatting sqref="Q8">
    <cfRule type="expression" dxfId="2426" priority="1">
      <formula>Q8&gt;0</formula>
    </cfRule>
    <cfRule type="expression" dxfId="2425"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2" t="s">
        <v>78</v>
      </c>
      <c r="P18" s="892"/>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24" priority="41">
      <formula>F60&gt;0</formula>
    </cfRule>
    <cfRule type="expression" dxfId="2423" priority="42">
      <formula>F60&lt;0</formula>
    </cfRule>
  </conditionalFormatting>
  <conditionalFormatting sqref="Q7">
    <cfRule type="expression" dxfId="2422" priority="39">
      <formula>Q7&gt;0</formula>
    </cfRule>
    <cfRule type="expression" dxfId="2421" priority="40">
      <formula>Q7&lt;0</formula>
    </cfRule>
  </conditionalFormatting>
  <conditionalFormatting sqref="Q8">
    <cfRule type="expression" dxfId="2420" priority="37">
      <formula>Q8&gt;0</formula>
    </cfRule>
    <cfRule type="expression" dxfId="2419" priority="38">
      <formula>Q8&lt;0</formula>
    </cfRule>
  </conditionalFormatting>
  <conditionalFormatting sqref="F25:F29 F34:F59">
    <cfRule type="expression" dxfId="2418" priority="35">
      <formula>F25&gt;0</formula>
    </cfRule>
    <cfRule type="expression" dxfId="2417" priority="36">
      <formula>F25&lt;0</formula>
    </cfRule>
  </conditionalFormatting>
  <conditionalFormatting sqref="H25:H29 H34:H59">
    <cfRule type="expression" dxfId="2416" priority="33">
      <formula>H25&gt;0</formula>
    </cfRule>
    <cfRule type="expression" dxfId="2415" priority="34">
      <formula>H25&lt;0</formula>
    </cfRule>
  </conditionalFormatting>
  <conditionalFormatting sqref="F89:F110">
    <cfRule type="expression" dxfId="2414" priority="31">
      <formula>F89&gt;0</formula>
    </cfRule>
    <cfRule type="expression" dxfId="2413" priority="32">
      <formula>F89&lt;0</formula>
    </cfRule>
  </conditionalFormatting>
  <conditionalFormatting sqref="H89:H110">
    <cfRule type="expression" dxfId="2412" priority="29">
      <formula>H89&gt;0</formula>
    </cfRule>
    <cfRule type="expression" dxfId="2411" priority="30">
      <formula>H89&lt;0</formula>
    </cfRule>
  </conditionalFormatting>
  <conditionalFormatting sqref="Q10">
    <cfRule type="expression" dxfId="2410" priority="27">
      <formula>Q10&gt;0</formula>
    </cfRule>
    <cfRule type="expression" dxfId="2409" priority="28">
      <formula>Q10&lt;0</formula>
    </cfRule>
  </conditionalFormatting>
  <conditionalFormatting sqref="J25:J32 J34:J38">
    <cfRule type="expression" dxfId="2408" priority="25">
      <formula>J25&gt;0</formula>
    </cfRule>
    <cfRule type="expression" dxfId="2407" priority="26">
      <formula>J25&lt;0</formula>
    </cfRule>
  </conditionalFormatting>
  <conditionalFormatting sqref="K25:K30">
    <cfRule type="expression" dxfId="2406" priority="23">
      <formula>K25&gt;0</formula>
    </cfRule>
    <cfRule type="expression" dxfId="2405" priority="24">
      <formula>K25&lt;0</formula>
    </cfRule>
  </conditionalFormatting>
  <conditionalFormatting sqref="L25:L38">
    <cfRule type="expression" dxfId="2404" priority="21">
      <formula>L25&gt;0</formula>
    </cfRule>
    <cfRule type="expression" dxfId="2403" priority="22">
      <formula>L25&lt;0</formula>
    </cfRule>
  </conditionalFormatting>
  <conditionalFormatting sqref="F30:F33">
    <cfRule type="expression" dxfId="2402" priority="19">
      <formula>F30&gt;0</formula>
    </cfRule>
    <cfRule type="expression" dxfId="2401" priority="20">
      <formula>F30&lt;0</formula>
    </cfRule>
  </conditionalFormatting>
  <conditionalFormatting sqref="H30:H33">
    <cfRule type="expression" dxfId="2400" priority="17">
      <formula>H30&gt;0</formula>
    </cfRule>
    <cfRule type="expression" dxfId="2399" priority="18">
      <formula>H30&lt;0</formula>
    </cfRule>
  </conditionalFormatting>
  <conditionalFormatting sqref="L39:L44">
    <cfRule type="expression" dxfId="2398" priority="9">
      <formula>L39&gt;0</formula>
    </cfRule>
    <cfRule type="expression" dxfId="2397" priority="10">
      <formula>L39&lt;0</formula>
    </cfRule>
  </conditionalFormatting>
  <conditionalFormatting sqref="L45:L46">
    <cfRule type="expression" dxfId="2396" priority="7">
      <formula>L45&gt;0</formula>
    </cfRule>
    <cfRule type="expression" dxfId="2395" priority="8">
      <formula>L45&lt;0</formula>
    </cfRule>
  </conditionalFormatting>
  <conditionalFormatting sqref="L47">
    <cfRule type="expression" dxfId="2394" priority="5">
      <formula>L47&gt;0</formula>
    </cfRule>
    <cfRule type="expression" dxfId="2393" priority="6">
      <formula>L47&lt;0</formula>
    </cfRule>
  </conditionalFormatting>
  <conditionalFormatting sqref="L51">
    <cfRule type="expression" dxfId="2392" priority="3">
      <formula>L51&gt;0</formula>
    </cfRule>
    <cfRule type="expression" dxfId="2391" priority="4">
      <formula>L51&lt;0</formula>
    </cfRule>
  </conditionalFormatting>
  <conditionalFormatting sqref="L54">
    <cfRule type="expression" dxfId="2390" priority="1">
      <formula>L54&gt;0</formula>
    </cfRule>
    <cfRule type="expression" dxfId="2389"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32" activePane="bottomLeft" state="frozen"/>
      <selection activeCell="M34" sqref="M34"/>
      <selection pane="bottomLeft" activeCell="H47" sqref="H47"/>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667</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2" t="s">
        <v>78</v>
      </c>
      <c r="P20" s="892"/>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48">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48">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48">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48">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48">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48">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48">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48">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48">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48">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48">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48">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48">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48">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48">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48">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48">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48">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48">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48">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48">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48">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48">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48">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48">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48">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48">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48">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48">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48">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48">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48">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48">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48">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48">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48">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48">
        <v>43472</v>
      </c>
      <c r="C61" s="10">
        <v>0</v>
      </c>
      <c r="D61" s="39">
        <v>11.61</v>
      </c>
      <c r="E61" s="39">
        <v>8.74</v>
      </c>
      <c r="F61" s="39"/>
      <c r="G61" s="39"/>
      <c r="H61" s="177"/>
      <c r="I61" s="39"/>
      <c r="J61" s="39">
        <f t="shared" si="16"/>
        <v>0</v>
      </c>
      <c r="K61" s="39"/>
      <c r="L61" s="39">
        <v>9.1999999999999993</v>
      </c>
    </row>
    <row r="62" spans="1:17" x14ac:dyDescent="0.25">
      <c r="A62" s="4"/>
      <c r="B62" s="148">
        <v>43490</v>
      </c>
      <c r="C62" s="10">
        <v>0</v>
      </c>
      <c r="D62" s="39">
        <v>11.61</v>
      </c>
      <c r="E62" s="39">
        <v>9.16</v>
      </c>
      <c r="F62" s="39"/>
      <c r="G62" s="39"/>
      <c r="H62" s="177"/>
      <c r="I62" s="39"/>
      <c r="J62" s="39">
        <f t="shared" si="16"/>
        <v>0</v>
      </c>
      <c r="K62" s="39"/>
      <c r="L62" s="39"/>
    </row>
    <row r="63" spans="1:17" x14ac:dyDescent="0.25">
      <c r="A63" s="4"/>
      <c r="B63" s="148">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48">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48">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48"/>
      <c r="C66" s="10"/>
      <c r="D66" s="39"/>
      <c r="E66" s="39"/>
      <c r="F66" s="39"/>
      <c r="G66" s="39"/>
      <c r="H66" s="177"/>
      <c r="I66" s="39"/>
      <c r="J66" s="39"/>
      <c r="K66" s="39"/>
      <c r="L66" s="39"/>
    </row>
    <row r="67" spans="1:13" x14ac:dyDescent="0.25">
      <c r="A67" s="4"/>
      <c r="B67" s="148"/>
      <c r="C67" s="10"/>
      <c r="D67" s="39"/>
      <c r="E67" s="39"/>
      <c r="F67" s="39"/>
      <c r="G67" s="39"/>
      <c r="H67" s="177"/>
      <c r="I67" s="39"/>
      <c r="J67" s="39"/>
      <c r="K67" s="39"/>
      <c r="L67" s="39"/>
    </row>
    <row r="68" spans="1:13" x14ac:dyDescent="0.25">
      <c r="A68" s="4"/>
      <c r="B68" s="148"/>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88" priority="33">
      <formula>F7&gt;0</formula>
    </cfRule>
    <cfRule type="expression" dxfId="2387" priority="34">
      <formula>F7&lt;0</formula>
    </cfRule>
  </conditionalFormatting>
  <conditionalFormatting sqref="Q8">
    <cfRule type="expression" dxfId="2386" priority="31">
      <formula>Q8&gt;0</formula>
    </cfRule>
    <cfRule type="expression" dxfId="2385" priority="32">
      <formula>Q8&lt;0</formula>
    </cfRule>
  </conditionalFormatting>
  <conditionalFormatting sqref="F25:F30">
    <cfRule type="expression" dxfId="2384" priority="29">
      <formula>F25&gt;0</formula>
    </cfRule>
    <cfRule type="expression" dxfId="2383" priority="30">
      <formula>F25&lt;0</formula>
    </cfRule>
  </conditionalFormatting>
  <conditionalFormatting sqref="H25:H30">
    <cfRule type="expression" dxfId="2382" priority="27">
      <formula>H25&gt;0</formula>
    </cfRule>
    <cfRule type="expression" dxfId="2381" priority="28">
      <formula>H25&lt;0</formula>
    </cfRule>
  </conditionalFormatting>
  <conditionalFormatting sqref="F93:F114">
    <cfRule type="expression" dxfId="2380" priority="25">
      <formula>F93&gt;0</formula>
    </cfRule>
    <cfRule type="expression" dxfId="2379" priority="26">
      <formula>F93&lt;0</formula>
    </cfRule>
  </conditionalFormatting>
  <conditionalFormatting sqref="H93:H114">
    <cfRule type="expression" dxfId="2378" priority="23">
      <formula>H93&gt;0</formula>
    </cfRule>
    <cfRule type="expression" dxfId="2377" priority="24">
      <formula>H93&lt;0</formula>
    </cfRule>
  </conditionalFormatting>
  <conditionalFormatting sqref="Q10">
    <cfRule type="expression" dxfId="2376" priority="21">
      <formula>Q10&gt;0</formula>
    </cfRule>
    <cfRule type="expression" dxfId="2375" priority="22">
      <formula>Q10&lt;0</formula>
    </cfRule>
  </conditionalFormatting>
  <conditionalFormatting sqref="J25:J65">
    <cfRule type="expression" dxfId="2374" priority="19">
      <formula>J25&gt;0</formula>
    </cfRule>
    <cfRule type="expression" dxfId="2373" priority="20">
      <formula>J25&lt;0</formula>
    </cfRule>
  </conditionalFormatting>
  <conditionalFormatting sqref="K25:K38">
    <cfRule type="expression" dxfId="2372" priority="17">
      <formula>K25&gt;0</formula>
    </cfRule>
    <cfRule type="expression" dxfId="2371" priority="18">
      <formula>K25&lt;0</formula>
    </cfRule>
  </conditionalFormatting>
  <conditionalFormatting sqref="L25:L38">
    <cfRule type="expression" dxfId="2370" priority="15">
      <formula>L25&gt;0</formula>
    </cfRule>
    <cfRule type="expression" dxfId="2369"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68" priority="13">
      <formula>F31&gt;0</formula>
    </cfRule>
    <cfRule type="expression" dxfId="2367" priority="14">
      <formula>F31&lt;0</formula>
    </cfRule>
  </conditionalFormatting>
  <conditionalFormatting sqref="H31:H33">
    <cfRule type="expression" dxfId="2366" priority="11">
      <formula>H31&gt;0</formula>
    </cfRule>
    <cfRule type="expression" dxfId="2365" priority="12">
      <formula>H31&lt;0</formula>
    </cfRule>
  </conditionalFormatting>
  <conditionalFormatting sqref="H66 F66">
    <cfRule type="expression" dxfId="2364" priority="5">
      <formula>F66&gt;0</formula>
    </cfRule>
    <cfRule type="expression" dxfId="2363" priority="6">
      <formula>F66&lt;0</formula>
    </cfRule>
  </conditionalFormatting>
  <conditionalFormatting sqref="F63:F65 H63:H65">
    <cfRule type="expression" dxfId="2362" priority="1">
      <formula>F63&gt;0</formula>
    </cfRule>
    <cfRule type="expression" dxfId="2361"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63.25</v>
      </c>
      <c r="R4" s="420">
        <v>5.4199999999999998E-2</v>
      </c>
      <c r="W4" s="132"/>
    </row>
    <row r="5" spans="1:23" x14ac:dyDescent="0.25">
      <c r="B5" s="70"/>
      <c r="C5" s="4"/>
      <c r="D5" s="3"/>
      <c r="E5" s="3"/>
      <c r="F5" s="3"/>
      <c r="G5" s="70"/>
      <c r="H5" s="159"/>
      <c r="I5" s="3"/>
      <c r="J5" s="3"/>
      <c r="K5" s="3"/>
      <c r="L5" s="4"/>
      <c r="M5" s="4"/>
      <c r="O5" s="11" t="s">
        <v>67</v>
      </c>
      <c r="Q5" s="3">
        <f>Q4*Q2</f>
        <v>6325</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2169.4999999999927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1128.7799999999988</v>
      </c>
      <c r="T8" s="1"/>
      <c r="U8" t="s">
        <v>791</v>
      </c>
      <c r="W8" s="132"/>
    </row>
    <row r="9" spans="1:23" x14ac:dyDescent="0.25">
      <c r="G9" s="4"/>
      <c r="H9" s="159"/>
      <c r="I9" s="3"/>
      <c r="J9" s="3"/>
      <c r="K9" s="3"/>
      <c r="L9" s="4"/>
      <c r="M9" s="4"/>
      <c r="O9" s="11" t="s">
        <v>204</v>
      </c>
      <c r="Q9" s="132">
        <f>IF(Q2=0, 0, Q8/Q6)</f>
        <v>0.21723098714065198</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18.494152046783626</v>
      </c>
      <c r="U13" t="s">
        <v>842</v>
      </c>
      <c r="W13" s="132"/>
    </row>
    <row r="14" spans="1:23" x14ac:dyDescent="0.25">
      <c r="H14" s="68"/>
      <c r="U14" t="s">
        <v>844</v>
      </c>
      <c r="W14" s="132"/>
    </row>
    <row r="15" spans="1:23" x14ac:dyDescent="0.25">
      <c r="H15" s="68"/>
      <c r="W15" s="132"/>
    </row>
    <row r="16" spans="1:23" ht="20.25" thickBot="1" x14ac:dyDescent="0.35">
      <c r="H16" s="68"/>
      <c r="O16" s="892" t="s">
        <v>78</v>
      </c>
      <c r="P16" s="892"/>
      <c r="T16" s="1">
        <v>43151</v>
      </c>
      <c r="U16" t="s">
        <v>82</v>
      </c>
      <c r="W16" s="132"/>
    </row>
    <row r="17" spans="1:23" ht="15.75" thickTop="1" x14ac:dyDescent="0.25">
      <c r="O17" s="79">
        <v>1.1000000000000001</v>
      </c>
      <c r="P17" s="79">
        <f>O17*$Q$4</f>
        <v>69.575000000000003</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68.94250000000001</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68.31</v>
      </c>
      <c r="Q19" s="2"/>
      <c r="T19" s="1">
        <v>43228</v>
      </c>
      <c r="U19" t="s">
        <v>82</v>
      </c>
      <c r="W19" s="132"/>
    </row>
    <row r="20" spans="1:23" x14ac:dyDescent="0.25">
      <c r="O20" s="79">
        <v>1.07</v>
      </c>
      <c r="P20" s="79">
        <f t="shared" si="0"/>
        <v>67.677500000000009</v>
      </c>
      <c r="Q20" s="2"/>
      <c r="W20" s="132"/>
    </row>
    <row r="21" spans="1:23" x14ac:dyDescent="0.25">
      <c r="O21" s="79">
        <v>1.06</v>
      </c>
      <c r="P21" s="79">
        <f t="shared" si="0"/>
        <v>67.045000000000002</v>
      </c>
      <c r="Q21" s="2"/>
      <c r="T21" s="1">
        <v>43283</v>
      </c>
      <c r="U21" t="s">
        <v>1118</v>
      </c>
      <c r="W21" s="132"/>
    </row>
    <row r="22" spans="1:23" x14ac:dyDescent="0.25">
      <c r="O22" s="79">
        <v>1.05</v>
      </c>
      <c r="P22" s="79">
        <f t="shared" si="0"/>
        <v>66.412500000000009</v>
      </c>
      <c r="Q22" s="2"/>
      <c r="W22" s="132"/>
    </row>
    <row r="23" spans="1:23" x14ac:dyDescent="0.25">
      <c r="O23" s="79">
        <v>1.04</v>
      </c>
      <c r="P23" s="79">
        <f t="shared" si="0"/>
        <v>65.78</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65.147500000000008</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64.515000000000001</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63.8825</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63.25</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62.6175</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61.984999999999999</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61.352499999999999</v>
      </c>
      <c r="W30" s="132"/>
    </row>
    <row r="31" spans="1:23" x14ac:dyDescent="0.25">
      <c r="A31" s="4"/>
      <c r="B31" s="162"/>
      <c r="C31" s="10"/>
      <c r="D31" s="39"/>
      <c r="E31" s="39"/>
      <c r="F31" s="39"/>
      <c r="G31" s="39"/>
      <c r="H31" s="177"/>
      <c r="I31" s="39"/>
      <c r="J31" s="39"/>
      <c r="K31" s="39"/>
      <c r="L31" s="39"/>
      <c r="M31" s="39"/>
      <c r="O31" s="79">
        <v>0.96</v>
      </c>
      <c r="P31" s="79">
        <f t="shared" si="0"/>
        <v>60.72</v>
      </c>
      <c r="W31" s="132"/>
    </row>
    <row r="32" spans="1:23" x14ac:dyDescent="0.25">
      <c r="A32" s="4"/>
      <c r="B32" s="162"/>
      <c r="C32" s="10"/>
      <c r="D32" s="39"/>
      <c r="E32" s="39"/>
      <c r="F32" s="39"/>
      <c r="G32" s="39"/>
      <c r="H32" s="177"/>
      <c r="I32" s="39"/>
      <c r="J32" s="39"/>
      <c r="K32" s="39"/>
      <c r="L32" s="39"/>
      <c r="M32" s="39"/>
      <c r="O32" s="79">
        <v>0.95</v>
      </c>
      <c r="P32" s="79">
        <f t="shared" si="0"/>
        <v>60.087499999999999</v>
      </c>
      <c r="W32" s="132"/>
    </row>
    <row r="33" spans="1:23" x14ac:dyDescent="0.25">
      <c r="A33" s="4"/>
      <c r="B33" s="162"/>
      <c r="C33" s="10"/>
      <c r="D33" s="39"/>
      <c r="E33" s="39"/>
      <c r="F33" s="39"/>
      <c r="G33" s="39"/>
      <c r="H33" s="177"/>
      <c r="I33" s="39"/>
      <c r="J33" s="39"/>
      <c r="K33" s="39"/>
      <c r="L33" s="39"/>
      <c r="M33" s="39"/>
      <c r="O33" s="79">
        <v>0.94</v>
      </c>
      <c r="P33" s="79">
        <f t="shared" si="0"/>
        <v>59.454999999999998</v>
      </c>
      <c r="W33" s="132"/>
    </row>
    <row r="34" spans="1:23" x14ac:dyDescent="0.25">
      <c r="A34" s="4"/>
      <c r="B34" s="162"/>
      <c r="C34" s="10"/>
      <c r="D34" s="39"/>
      <c r="E34" s="39"/>
      <c r="F34" s="39"/>
      <c r="G34" s="39"/>
      <c r="H34" s="177"/>
      <c r="I34" s="39"/>
      <c r="J34" s="39"/>
      <c r="K34" s="39"/>
      <c r="L34" s="39"/>
      <c r="M34" s="39"/>
      <c r="O34" s="79">
        <v>0.93</v>
      </c>
      <c r="P34" s="79">
        <f t="shared" si="0"/>
        <v>58.822500000000005</v>
      </c>
      <c r="W34" s="132"/>
    </row>
    <row r="35" spans="1:23" x14ac:dyDescent="0.25">
      <c r="A35" s="4"/>
      <c r="B35" s="162"/>
      <c r="C35" s="10"/>
      <c r="D35" s="39"/>
      <c r="E35" s="39"/>
      <c r="F35" s="39"/>
      <c r="G35" s="39"/>
      <c r="H35" s="177"/>
      <c r="I35" s="39"/>
      <c r="J35" s="39"/>
      <c r="K35" s="39"/>
      <c r="L35" s="39"/>
      <c r="M35" s="39"/>
      <c r="O35" s="79">
        <v>0.92</v>
      </c>
      <c r="P35" s="79">
        <f t="shared" si="0"/>
        <v>58.190000000000005</v>
      </c>
      <c r="W35" s="132"/>
    </row>
    <row r="36" spans="1:23" x14ac:dyDescent="0.25">
      <c r="A36" s="4"/>
      <c r="B36" s="162"/>
      <c r="C36" s="10"/>
      <c r="D36" s="39"/>
      <c r="E36" s="39"/>
      <c r="F36" s="39"/>
      <c r="G36" s="39"/>
      <c r="H36" s="177"/>
      <c r="I36" s="39"/>
      <c r="J36" s="39"/>
      <c r="K36" s="39"/>
      <c r="L36" s="39"/>
      <c r="M36" s="39"/>
      <c r="O36" s="79">
        <v>0.91</v>
      </c>
      <c r="P36" s="79">
        <f t="shared" si="0"/>
        <v>57.557500000000005</v>
      </c>
      <c r="W36" s="132"/>
    </row>
    <row r="37" spans="1:23" x14ac:dyDescent="0.25">
      <c r="A37" s="4"/>
      <c r="B37" s="162"/>
      <c r="C37" s="10"/>
      <c r="D37" s="39"/>
      <c r="E37" s="39"/>
      <c r="F37" s="39"/>
      <c r="G37" s="39"/>
      <c r="H37" s="177"/>
      <c r="I37" s="39"/>
      <c r="J37" s="39"/>
      <c r="K37" s="39"/>
      <c r="L37" s="39"/>
      <c r="M37" s="39"/>
      <c r="O37" s="79">
        <v>0.9</v>
      </c>
      <c r="P37" s="79">
        <f t="shared" si="0"/>
        <v>56.925000000000004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60" priority="71">
      <formula>Q7&gt;0</formula>
    </cfRule>
    <cfRule type="expression" dxfId="2359" priority="72">
      <formula>Q7&lt;0</formula>
    </cfRule>
  </conditionalFormatting>
  <conditionalFormatting sqref="Q8">
    <cfRule type="expression" dxfId="2358" priority="69">
      <formula>Q8&gt;0</formula>
    </cfRule>
    <cfRule type="expression" dxfId="2357" priority="70">
      <formula>Q8&lt;0</formula>
    </cfRule>
  </conditionalFormatting>
  <conditionalFormatting sqref="F27 F29 F31:F38">
    <cfRule type="expression" dxfId="2356" priority="67">
      <formula>F27&gt;0</formula>
    </cfRule>
    <cfRule type="expression" dxfId="2355" priority="68">
      <formula>F27&lt;0</formula>
    </cfRule>
  </conditionalFormatting>
  <conditionalFormatting sqref="H29:H38">
    <cfRule type="expression" dxfId="2354" priority="65">
      <formula>H29&gt;0</formula>
    </cfRule>
    <cfRule type="expression" dxfId="2353" priority="66">
      <formula>H29&lt;0</formula>
    </cfRule>
  </conditionalFormatting>
  <conditionalFormatting sqref="H25:H27">
    <cfRule type="expression" dxfId="2352" priority="45">
      <formula>H25&gt;0</formula>
    </cfRule>
    <cfRule type="expression" dxfId="2351" priority="46">
      <formula>H25&lt;0</formula>
    </cfRule>
  </conditionalFormatting>
  <conditionalFormatting sqref="Q10">
    <cfRule type="expression" dxfId="2350" priority="59">
      <formula>Q10&gt;0</formula>
    </cfRule>
    <cfRule type="expression" dxfId="2349" priority="60">
      <formula>Q10&lt;0</formula>
    </cfRule>
  </conditionalFormatting>
  <conditionalFormatting sqref="F25:F26">
    <cfRule type="expression" dxfId="2348" priority="47">
      <formula>F25&gt;0</formula>
    </cfRule>
    <cfRule type="expression" dxfId="2347" priority="48">
      <formula>F25&lt;0</formula>
    </cfRule>
  </conditionalFormatting>
  <conditionalFormatting sqref="J65:K72">
    <cfRule type="expression" dxfId="2346" priority="41">
      <formula>J65&gt;0</formula>
    </cfRule>
    <cfRule type="expression" dxfId="2345" priority="42">
      <formula>J65&lt;0</formula>
    </cfRule>
  </conditionalFormatting>
  <conditionalFormatting sqref="F65:F83 F89">
    <cfRule type="expression" dxfId="2344" priority="39">
      <formula>F65&gt;0</formula>
    </cfRule>
    <cfRule type="expression" dxfId="2343" priority="40">
      <formula>F65&lt;0</formula>
    </cfRule>
  </conditionalFormatting>
  <conditionalFormatting sqref="H65:H83 H89">
    <cfRule type="expression" dxfId="2342" priority="37">
      <formula>H65&gt;0</formula>
    </cfRule>
    <cfRule type="expression" dxfId="2341" priority="38">
      <formula>H65&lt;0</formula>
    </cfRule>
  </conditionalFormatting>
  <conditionalFormatting sqref="J76:J78">
    <cfRule type="expression" dxfId="2340" priority="35">
      <formula>J76&gt;0</formula>
    </cfRule>
    <cfRule type="expression" dxfId="2339" priority="36">
      <formula>J76&lt;0</formula>
    </cfRule>
  </conditionalFormatting>
  <conditionalFormatting sqref="K76:K78">
    <cfRule type="expression" dxfId="2338" priority="33">
      <formula>K76&gt;0</formula>
    </cfRule>
    <cfRule type="expression" dxfId="2337" priority="34">
      <formula>K76&lt;0</formula>
    </cfRule>
  </conditionalFormatting>
  <conditionalFormatting sqref="L65:L78">
    <cfRule type="expression" dxfId="2336" priority="31">
      <formula>L65&gt;0</formula>
    </cfRule>
    <cfRule type="expression" dxfId="2335" priority="32">
      <formula>L65&lt;0</formula>
    </cfRule>
  </conditionalFormatting>
  <conditionalFormatting sqref="F84:F88">
    <cfRule type="expression" dxfId="2334" priority="29">
      <formula>F84&gt;0</formula>
    </cfRule>
    <cfRule type="expression" dxfId="2333" priority="30">
      <formula>F84&lt;0</formula>
    </cfRule>
  </conditionalFormatting>
  <conditionalFormatting sqref="H84:H88">
    <cfRule type="expression" dxfId="2332" priority="27">
      <formula>H84&gt;0</formula>
    </cfRule>
    <cfRule type="expression" dxfId="2331" priority="28">
      <formula>H84&lt;0</formula>
    </cfRule>
  </conditionalFormatting>
  <conditionalFormatting sqref="M65:M78">
    <cfRule type="expression" dxfId="2330" priority="25">
      <formula>M65&gt;0</formula>
    </cfRule>
    <cfRule type="expression" dxfId="2329" priority="26">
      <formula>M65&lt;0</formula>
    </cfRule>
  </conditionalFormatting>
  <conditionalFormatting sqref="M26:M31">
    <cfRule type="expression" dxfId="2328" priority="23">
      <formula>M26&gt;0</formula>
    </cfRule>
    <cfRule type="expression" dxfId="2327" priority="24">
      <formula>M26&lt;0</formula>
    </cfRule>
  </conditionalFormatting>
  <conditionalFormatting sqref="F93:F105">
    <cfRule type="expression" dxfId="2326" priority="21">
      <formula>F93&gt;0</formula>
    </cfRule>
    <cfRule type="expression" dxfId="2325" priority="22">
      <formula>F93&lt;0</formula>
    </cfRule>
  </conditionalFormatting>
  <conditionalFormatting sqref="H93:H105">
    <cfRule type="expression" dxfId="2324" priority="19">
      <formula>H93&gt;0</formula>
    </cfRule>
    <cfRule type="expression" dxfId="2323" priority="20">
      <formula>H93&lt;0</formula>
    </cfRule>
  </conditionalFormatting>
  <conditionalFormatting sqref="H92">
    <cfRule type="expression" dxfId="2322" priority="15">
      <formula>H92&gt;0</formula>
    </cfRule>
    <cfRule type="expression" dxfId="2321" priority="16">
      <formula>H92&lt;0</formula>
    </cfRule>
  </conditionalFormatting>
  <conditionalFormatting sqref="F92">
    <cfRule type="expression" dxfId="2320" priority="17">
      <formula>F92&gt;0</formula>
    </cfRule>
    <cfRule type="expression" dxfId="2319" priority="18">
      <formula>F92&lt;0</formula>
    </cfRule>
  </conditionalFormatting>
  <conditionalFormatting sqref="M93:M98">
    <cfRule type="expression" dxfId="2318" priority="13">
      <formula>M93&gt;0</formula>
    </cfRule>
    <cfRule type="expression" dxfId="2317" priority="14">
      <formula>M93&lt;0</formula>
    </cfRule>
  </conditionalFormatting>
  <conditionalFormatting sqref="K25:K27">
    <cfRule type="expression" dxfId="2316" priority="11">
      <formula>K25&gt;0</formula>
    </cfRule>
    <cfRule type="expression" dxfId="2315" priority="12">
      <formula>K25&lt;0</formula>
    </cfRule>
  </conditionalFormatting>
  <conditionalFormatting sqref="K28">
    <cfRule type="expression" dxfId="2314" priority="9">
      <formula>K28&gt;0</formula>
    </cfRule>
    <cfRule type="expression" dxfId="2313" priority="10">
      <formula>K28&lt;0</formula>
    </cfRule>
  </conditionalFormatting>
  <conditionalFormatting sqref="H28">
    <cfRule type="expression" dxfId="2312" priority="5">
      <formula>H28&gt;0</formula>
    </cfRule>
    <cfRule type="expression" dxfId="2311" priority="6">
      <formula>H28&lt;0</formula>
    </cfRule>
  </conditionalFormatting>
  <conditionalFormatting sqref="F28">
    <cfRule type="expression" dxfId="2310" priority="7">
      <formula>F28&gt;0</formula>
    </cfRule>
    <cfRule type="expression" dxfId="2309" priority="8">
      <formula>F28&lt;0</formula>
    </cfRule>
  </conditionalFormatting>
  <conditionalFormatting sqref="K29:K30">
    <cfRule type="expression" dxfId="2308" priority="3">
      <formula>K29&gt;0</formula>
    </cfRule>
    <cfRule type="expression" dxfId="2307" priority="4">
      <formula>K29&lt;0</formula>
    </cfRule>
  </conditionalFormatting>
  <conditionalFormatting sqref="F30">
    <cfRule type="expression" dxfId="2306" priority="1">
      <formula>F30&gt;0</formula>
    </cfRule>
    <cfRule type="expression" dxfId="2305"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50.97</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10194</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1379.7400000000052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1379.7400000000052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0.15653497854612927</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2.5505199136747106E-2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2" t="s">
        <v>78</v>
      </c>
      <c r="P40" s="892"/>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56.067</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55.557300000000005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55.047600000000003</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54.5379</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54.028199999999998</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53.518500000000003</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53.008800000000001</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52.499099999999999</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51.989399999999996</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51.479700000000001</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50.97</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50.460299999999997</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49.950600000000001</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49.440899999999999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48.931199999999997</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48.421499999999995</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47.911799999999999</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47.402100000000004</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46.892400000000002</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46.3827</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45.872999999999998</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304" priority="39">
      <formula>F7&gt;0</formula>
    </cfRule>
    <cfRule type="expression" dxfId="2303" priority="40">
      <formula>F7&lt;0</formula>
    </cfRule>
  </conditionalFormatting>
  <conditionalFormatting sqref="Q8">
    <cfRule type="expression" dxfId="2302" priority="37">
      <formula>Q8&gt;0</formula>
    </cfRule>
    <cfRule type="expression" dxfId="2301" priority="38">
      <formula>Q8&lt;0</formula>
    </cfRule>
  </conditionalFormatting>
  <conditionalFormatting sqref="Q10">
    <cfRule type="expression" dxfId="2300" priority="31">
      <formula>Q10&gt;0</formula>
    </cfRule>
    <cfRule type="expression" dxfId="2299" priority="32">
      <formula>Q10&lt;0</formula>
    </cfRule>
  </conditionalFormatting>
  <conditionalFormatting sqref="J27:J35">
    <cfRule type="expression" dxfId="2298" priority="29">
      <formula>J27&gt;0</formula>
    </cfRule>
    <cfRule type="expression" dxfId="2297" priority="30">
      <formula>J27&lt;0</formula>
    </cfRule>
  </conditionalFormatting>
  <conditionalFormatting sqref="K27:K38">
    <cfRule type="expression" dxfId="2296" priority="27">
      <formula>K27&gt;0</formula>
    </cfRule>
    <cfRule type="expression" dxfId="2295" priority="28">
      <formula>K27&lt;0</formula>
    </cfRule>
  </conditionalFormatting>
  <conditionalFormatting sqref="L27:L38">
    <cfRule type="expression" dxfId="2294" priority="25">
      <formula>L27&gt;0</formula>
    </cfRule>
    <cfRule type="expression" dxfId="2293" priority="26">
      <formula>L27&lt;0</formula>
    </cfRule>
  </conditionalFormatting>
  <conditionalFormatting sqref="F95:F116">
    <cfRule type="expression" dxfId="2292" priority="23">
      <formula>F95&gt;0</formula>
    </cfRule>
    <cfRule type="expression" dxfId="2291" priority="24">
      <formula>F95&lt;0</formula>
    </cfRule>
  </conditionalFormatting>
  <conditionalFormatting sqref="H95:H116">
    <cfRule type="expression" dxfId="2290" priority="21">
      <formula>H95&gt;0</formula>
    </cfRule>
    <cfRule type="expression" dxfId="2289" priority="22">
      <formula>H95&lt;0</formula>
    </cfRule>
  </conditionalFormatting>
  <conditionalFormatting sqref="J95:J108">
    <cfRule type="expression" dxfId="2288" priority="19">
      <formula>J95&gt;0</formula>
    </cfRule>
    <cfRule type="expression" dxfId="2287" priority="20">
      <formula>J95&lt;0</formula>
    </cfRule>
  </conditionalFormatting>
  <conditionalFormatting sqref="K95:K108">
    <cfRule type="expression" dxfId="2286" priority="17">
      <formula>K95&gt;0</formula>
    </cfRule>
    <cfRule type="expression" dxfId="2285" priority="18">
      <formula>K95&lt;0</formula>
    </cfRule>
  </conditionalFormatting>
  <conditionalFormatting sqref="L95:L108">
    <cfRule type="expression" dxfId="2284" priority="15">
      <formula>L95&gt;0</formula>
    </cfRule>
    <cfRule type="expression" dxfId="2283" priority="16">
      <formula>L95&lt;0</formula>
    </cfRule>
  </conditionalFormatting>
  <conditionalFormatting sqref="F29">
    <cfRule type="expression" dxfId="2282" priority="13">
      <formula>F29&gt;0</formula>
    </cfRule>
    <cfRule type="expression" dxfId="2281" priority="14">
      <formula>F29&lt;0</formula>
    </cfRule>
  </conditionalFormatting>
  <conditionalFormatting sqref="H29">
    <cfRule type="expression" dxfId="2280" priority="11">
      <formula>H29&gt;0</formula>
    </cfRule>
    <cfRule type="expression" dxfId="2279" priority="12">
      <formula>H29&lt;0</formula>
    </cfRule>
  </conditionalFormatting>
  <conditionalFormatting sqref="F25:F28 H25:H28">
    <cfRule type="expression" dxfId="2278" priority="7">
      <formula>F25&gt;0</formula>
    </cfRule>
    <cfRule type="expression" dxfId="2277" priority="8">
      <formula>F25&lt;0</formula>
    </cfRule>
  </conditionalFormatting>
  <conditionalFormatting sqref="H67:H68 F67:F68">
    <cfRule type="expression" dxfId="2276" priority="5">
      <formula>F67&gt;0</formula>
    </cfRule>
    <cfRule type="expression" dxfId="2275" priority="6">
      <formula>F67&lt;0</formula>
    </cfRule>
  </conditionalFormatting>
  <conditionalFormatting sqref="H65:H66 F65:F66">
    <cfRule type="expression" dxfId="2274" priority="3">
      <formula>F65&gt;0</formula>
    </cfRule>
    <cfRule type="expression" dxfId="2273" priority="4">
      <formula>F65&lt;0</formula>
    </cfRule>
  </conditionalFormatting>
  <conditionalFormatting sqref="H64 F64">
    <cfRule type="expression" dxfId="2272" priority="1">
      <formula>F64&gt;0</formula>
    </cfRule>
    <cfRule type="expression" dxfId="227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7">
        <v>10</v>
      </c>
      <c r="D2" s="43">
        <v>118.68</v>
      </c>
      <c r="E2" s="43">
        <v>0</v>
      </c>
      <c r="F2" s="43">
        <f>C2*D2+E2</f>
        <v>1186.8000000000002</v>
      </c>
      <c r="G2" s="363">
        <v>43712</v>
      </c>
      <c r="H2" s="7">
        <v>10</v>
      </c>
      <c r="I2" s="43">
        <v>123.88</v>
      </c>
      <c r="J2" s="43">
        <v>0.03</v>
      </c>
      <c r="K2" s="43">
        <f>H2*I2-J2</f>
        <v>1238.77</v>
      </c>
      <c r="L2" s="70"/>
      <c r="M2" s="3"/>
      <c r="O2" s="11" t="s">
        <v>57</v>
      </c>
      <c r="Q2">
        <f>C18-H18</f>
        <v>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131.84</v>
      </c>
      <c r="T3" s="1"/>
      <c r="U3" s="22"/>
    </row>
    <row r="4" spans="1:21" x14ac:dyDescent="0.25">
      <c r="B4" s="363">
        <v>43711</v>
      </c>
      <c r="C4" s="7">
        <v>10</v>
      </c>
      <c r="D4" s="43">
        <v>117.36</v>
      </c>
      <c r="E4" s="43">
        <v>0</v>
      </c>
      <c r="F4" s="43">
        <f>C4*D4+E4</f>
        <v>1173.5999999999999</v>
      </c>
      <c r="G4" s="363">
        <v>43753</v>
      </c>
      <c r="H4" s="78">
        <v>10</v>
      </c>
      <c r="I4" s="43">
        <v>132.6</v>
      </c>
      <c r="J4" s="43">
        <v>0.03</v>
      </c>
      <c r="K4" s="43">
        <f>H4*I4-J4</f>
        <v>1325.97</v>
      </c>
      <c r="L4" s="4"/>
      <c r="M4" s="4"/>
      <c r="O4" s="11" t="s">
        <v>66</v>
      </c>
      <c r="Q4" s="53">
        <v>131.84</v>
      </c>
      <c r="R4" s="420">
        <v>-2.4299999999999999E-2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1715.6899999999996</v>
      </c>
      <c r="R7">
        <v>0</v>
      </c>
    </row>
    <row r="8" spans="1:21" x14ac:dyDescent="0.25">
      <c r="B8" s="70"/>
      <c r="C8" s="4"/>
      <c r="D8" s="3"/>
      <c r="E8" s="3"/>
      <c r="F8" s="3"/>
      <c r="G8" s="4"/>
      <c r="H8" s="159"/>
      <c r="I8" s="3"/>
      <c r="J8" s="3"/>
      <c r="K8" s="3"/>
      <c r="L8" s="4"/>
      <c r="M8" s="4"/>
      <c r="O8" s="11" t="s">
        <v>179</v>
      </c>
      <c r="P8" s="33"/>
      <c r="Q8" s="2">
        <f>K18+M18-F18+Q2*Q4</f>
        <v>567.85999999999967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8.7621359223300967E-3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145.02400000000003</v>
      </c>
    </row>
    <row r="18" spans="1:16" x14ac:dyDescent="0.25">
      <c r="A18" s="31" t="s">
        <v>81</v>
      </c>
      <c r="B18" s="14"/>
      <c r="C18" s="14">
        <f>SUM(C2:C8)</f>
        <v>50</v>
      </c>
      <c r="D18" s="18"/>
      <c r="E18" s="18"/>
      <c r="F18" s="18">
        <f>SUM(F2:F8)</f>
        <v>5920.8000000000011</v>
      </c>
      <c r="G18" s="14"/>
      <c r="H18" s="69">
        <f>SUM(H2:H5)</f>
        <v>50</v>
      </c>
      <c r="I18" s="18"/>
      <c r="J18" s="18"/>
      <c r="K18" s="18">
        <f>SUM(K2:K5)</f>
        <v>6488.6600000000008</v>
      </c>
      <c r="L18" s="14"/>
      <c r="M18" s="18">
        <f>SUM(M2:M10)</f>
        <v>0</v>
      </c>
      <c r="O18" s="79">
        <v>1.0900000000000001</v>
      </c>
      <c r="P18" s="79">
        <f t="shared" ref="P18:P37" si="0">O18*$Q$4</f>
        <v>143.7056</v>
      </c>
    </row>
    <row r="19" spans="1:16" ht="15.75" thickBot="1" x14ac:dyDescent="0.3">
      <c r="A19" s="275" t="s">
        <v>191</v>
      </c>
      <c r="B19" s="276"/>
      <c r="C19" s="277">
        <f>SumByColor($A$19,C2:C17)</f>
        <v>50</v>
      </c>
      <c r="D19" s="277"/>
      <c r="E19" s="277"/>
      <c r="F19" s="278">
        <f>SumByColor($A$19,F2:F17)</f>
        <v>5921</v>
      </c>
      <c r="G19" s="277"/>
      <c r="H19" s="277">
        <f>SumByColor($A$19,H2:H17)</f>
        <v>50</v>
      </c>
      <c r="I19" s="277"/>
      <c r="J19" s="277"/>
      <c r="K19" s="278">
        <f>SumByColor($A$19,K2:K17)</f>
        <v>6489</v>
      </c>
      <c r="L19" s="277"/>
      <c r="M19" s="278">
        <f>SumByColor($A$19,M2:M17)</f>
        <v>0</v>
      </c>
      <c r="O19" s="79">
        <v>1.08</v>
      </c>
      <c r="P19" s="79">
        <f t="shared" si="0"/>
        <v>142.38720000000001</v>
      </c>
    </row>
    <row r="20" spans="1:16" x14ac:dyDescent="0.25">
      <c r="O20" s="79">
        <v>1.07</v>
      </c>
      <c r="P20" s="79">
        <f t="shared" si="0"/>
        <v>141.06880000000001</v>
      </c>
    </row>
    <row r="21" spans="1:16" x14ac:dyDescent="0.25">
      <c r="O21" s="79">
        <v>1.06</v>
      </c>
      <c r="P21" s="79">
        <f t="shared" si="0"/>
        <v>139.75040000000001</v>
      </c>
    </row>
    <row r="22" spans="1:16" x14ac:dyDescent="0.25">
      <c r="O22" s="79">
        <v>1.05</v>
      </c>
      <c r="P22" s="79">
        <f t="shared" si="0"/>
        <v>138.43200000000002</v>
      </c>
    </row>
    <row r="23" spans="1:16" x14ac:dyDescent="0.25">
      <c r="O23" s="79">
        <v>1.04</v>
      </c>
      <c r="P23" s="79">
        <f t="shared" si="0"/>
        <v>137.11360000000002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135.79519999999999</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134.4768</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133.1584</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131.84</v>
      </c>
    </row>
    <row r="28" spans="1:16" x14ac:dyDescent="0.25">
      <c r="B28" s="162">
        <v>43713</v>
      </c>
      <c r="C28" s="10">
        <v>10</v>
      </c>
      <c r="D28" s="39">
        <v>75.811000000000007</v>
      </c>
      <c r="E28" s="39">
        <v>134.37</v>
      </c>
      <c r="F28" s="39">
        <f t="shared" ref="F28" si="10">C28*(E28-D28)</f>
        <v>585.58999999999992</v>
      </c>
      <c r="G28" s="39">
        <f t="shared" ref="G28:G29" si="11">D28*C28</f>
        <v>758.11000000000013</v>
      </c>
      <c r="H28" s="177">
        <f t="shared" ref="H28:H29" si="12">(E28-D28)/D28</f>
        <v>0.7724340794871456</v>
      </c>
      <c r="I28" s="39"/>
      <c r="J28" s="39">
        <f>$M$66+F28</f>
        <v>1733.4199999999998</v>
      </c>
      <c r="K28" s="39"/>
      <c r="L28" s="39"/>
      <c r="O28" s="79">
        <v>0.99</v>
      </c>
      <c r="P28" s="79">
        <f t="shared" si="0"/>
        <v>130.52160000000001</v>
      </c>
    </row>
    <row r="29" spans="1:16" x14ac:dyDescent="0.25">
      <c r="B29" s="162">
        <v>43753</v>
      </c>
      <c r="C29" s="10">
        <v>0</v>
      </c>
      <c r="D29" s="39">
        <v>75.81</v>
      </c>
      <c r="E29" s="39">
        <v>131.84</v>
      </c>
      <c r="F29" s="39">
        <v>567.86</v>
      </c>
      <c r="G29" s="39">
        <f t="shared" si="11"/>
        <v>0</v>
      </c>
      <c r="H29" s="177">
        <f t="shared" si="12"/>
        <v>0.73908455348898561</v>
      </c>
      <c r="I29" s="39"/>
      <c r="J29" s="99">
        <f>$M$66+F29</f>
        <v>1715.69</v>
      </c>
      <c r="K29" s="39"/>
      <c r="L29" s="39"/>
      <c r="O29" s="79">
        <v>0.98</v>
      </c>
      <c r="P29" s="79">
        <f t="shared" si="0"/>
        <v>129.20320000000001</v>
      </c>
    </row>
    <row r="30" spans="1:16" x14ac:dyDescent="0.25">
      <c r="B30" s="162"/>
      <c r="C30" s="10"/>
      <c r="D30" s="39"/>
      <c r="E30" s="39"/>
      <c r="F30" s="39"/>
      <c r="G30" s="39"/>
      <c r="H30" s="177"/>
      <c r="I30" s="39"/>
      <c r="J30" s="768"/>
      <c r="K30" s="39"/>
      <c r="L30" s="39"/>
      <c r="O30" s="79">
        <v>0.97</v>
      </c>
      <c r="P30" s="79">
        <f t="shared" si="0"/>
        <v>127.8848</v>
      </c>
    </row>
    <row r="31" spans="1:16" x14ac:dyDescent="0.25">
      <c r="B31" s="162"/>
      <c r="C31" s="10"/>
      <c r="D31" s="39"/>
      <c r="E31" s="39"/>
      <c r="F31" s="39"/>
      <c r="G31" s="39"/>
      <c r="H31" s="177"/>
      <c r="I31" s="39"/>
      <c r="J31" s="39"/>
      <c r="K31" s="39"/>
      <c r="L31" s="39"/>
      <c r="O31" s="79">
        <v>0.96</v>
      </c>
      <c r="P31" s="79">
        <f t="shared" si="0"/>
        <v>126.5664</v>
      </c>
    </row>
    <row r="32" spans="1:16" x14ac:dyDescent="0.25">
      <c r="B32" s="162"/>
      <c r="C32" s="10"/>
      <c r="D32" s="39"/>
      <c r="E32" s="39"/>
      <c r="F32" s="39"/>
      <c r="G32" s="39"/>
      <c r="H32" s="177"/>
      <c r="I32" s="39"/>
      <c r="J32" s="39"/>
      <c r="K32" s="39"/>
      <c r="L32" s="39"/>
      <c r="O32" s="79">
        <v>0.95</v>
      </c>
      <c r="P32" s="79">
        <f t="shared" si="0"/>
        <v>125.24799999999999</v>
      </c>
    </row>
    <row r="33" spans="2:17" x14ac:dyDescent="0.25">
      <c r="B33" s="162"/>
      <c r="C33" s="10"/>
      <c r="D33" s="39"/>
      <c r="E33" s="39"/>
      <c r="F33" s="39"/>
      <c r="G33" s="39"/>
      <c r="H33" s="177"/>
      <c r="I33" s="39"/>
      <c r="J33" s="39"/>
      <c r="K33" s="39"/>
      <c r="L33" s="39"/>
      <c r="O33" s="79">
        <v>0.94</v>
      </c>
      <c r="P33" s="79">
        <f t="shared" si="0"/>
        <v>123.92959999999999</v>
      </c>
    </row>
    <row r="34" spans="2:17" x14ac:dyDescent="0.25">
      <c r="B34" s="162"/>
      <c r="C34" s="10"/>
      <c r="D34" s="39"/>
      <c r="E34" s="39"/>
      <c r="F34" s="39"/>
      <c r="G34" s="39"/>
      <c r="H34" s="177"/>
      <c r="I34" s="39"/>
      <c r="J34" s="39"/>
      <c r="K34" s="39"/>
      <c r="L34" s="39"/>
      <c r="O34" s="79">
        <v>0.93</v>
      </c>
      <c r="P34" s="79">
        <f t="shared" si="0"/>
        <v>122.61120000000001</v>
      </c>
    </row>
    <row r="35" spans="2:17" x14ac:dyDescent="0.25">
      <c r="B35" s="162"/>
      <c r="C35" s="10"/>
      <c r="D35" s="39"/>
      <c r="E35" s="39"/>
      <c r="F35" s="39"/>
      <c r="G35" s="39"/>
      <c r="H35" s="177"/>
      <c r="I35" s="39"/>
      <c r="J35" s="39"/>
      <c r="K35" s="39"/>
      <c r="L35" s="39"/>
      <c r="O35" s="79">
        <v>0.92</v>
      </c>
      <c r="P35" s="79">
        <f t="shared" si="0"/>
        <v>121.29280000000001</v>
      </c>
    </row>
    <row r="36" spans="2:17" x14ac:dyDescent="0.25">
      <c r="B36" s="162"/>
      <c r="C36" s="10"/>
      <c r="D36" s="39"/>
      <c r="E36" s="39"/>
      <c r="F36" s="39"/>
      <c r="G36" s="39"/>
      <c r="H36" s="177"/>
      <c r="I36" s="39"/>
      <c r="J36" s="39"/>
      <c r="K36" s="39"/>
      <c r="L36" s="39"/>
      <c r="O36" s="79">
        <v>0.91</v>
      </c>
      <c r="P36" s="79">
        <f t="shared" si="0"/>
        <v>119.9744</v>
      </c>
    </row>
    <row r="37" spans="2:17" x14ac:dyDescent="0.25">
      <c r="B37" s="162"/>
      <c r="C37" s="10"/>
      <c r="D37" s="39"/>
      <c r="E37" s="39"/>
      <c r="F37" s="39"/>
      <c r="G37" s="39"/>
      <c r="H37" s="177"/>
      <c r="I37" s="39"/>
      <c r="J37" s="39"/>
      <c r="K37" s="39"/>
      <c r="L37" s="39"/>
      <c r="O37" s="79">
        <v>0.9</v>
      </c>
      <c r="P37" s="79">
        <f t="shared" si="0"/>
        <v>118.65600000000001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70" priority="61">
      <formula>F47&gt;0</formula>
    </cfRule>
    <cfRule type="expression" dxfId="2269" priority="62">
      <formula>F47&lt;0</formula>
    </cfRule>
  </conditionalFormatting>
  <conditionalFormatting sqref="Q7">
    <cfRule type="expression" dxfId="2268" priority="59">
      <formula>Q7&gt;0</formula>
    </cfRule>
    <cfRule type="expression" dxfId="2267" priority="60">
      <formula>Q7&lt;0</formula>
    </cfRule>
  </conditionalFormatting>
  <conditionalFormatting sqref="Q8">
    <cfRule type="expression" dxfId="2266" priority="57">
      <formula>Q8&gt;0</formula>
    </cfRule>
    <cfRule type="expression" dxfId="2265" priority="58">
      <formula>Q8&lt;0</formula>
    </cfRule>
  </conditionalFormatting>
  <conditionalFormatting sqref="F30:F31 F33:F46">
    <cfRule type="expression" dxfId="2264" priority="55">
      <formula>F30&gt;0</formula>
    </cfRule>
    <cfRule type="expression" dxfId="2263" priority="56">
      <formula>F30&lt;0</formula>
    </cfRule>
  </conditionalFormatting>
  <conditionalFormatting sqref="H30:H31 H33:H46">
    <cfRule type="expression" dxfId="2262" priority="53">
      <formula>H30&gt;0</formula>
    </cfRule>
    <cfRule type="expression" dxfId="2261" priority="54">
      <formula>H30&lt;0</formula>
    </cfRule>
  </conditionalFormatting>
  <conditionalFormatting sqref="Q10">
    <cfRule type="expression" dxfId="2260" priority="51">
      <formula>Q10&gt;0</formula>
    </cfRule>
    <cfRule type="expression" dxfId="2259" priority="52">
      <formula>Q10&lt;0</formula>
    </cfRule>
  </conditionalFormatting>
  <conditionalFormatting sqref="J29:J38">
    <cfRule type="expression" dxfId="2258" priority="49">
      <formula>J29&gt;0</formula>
    </cfRule>
    <cfRule type="expression" dxfId="2257" priority="50">
      <formula>J29&lt;0</formula>
    </cfRule>
  </conditionalFormatting>
  <conditionalFormatting sqref="K26:K38">
    <cfRule type="expression" dxfId="2256" priority="47">
      <formula>K26&gt;0</formula>
    </cfRule>
    <cfRule type="expression" dxfId="2255" priority="48">
      <formula>K26&lt;0</formula>
    </cfRule>
  </conditionalFormatting>
  <conditionalFormatting sqref="L25 L38">
    <cfRule type="expression" dxfId="2254" priority="45">
      <formula>L25&gt;0</formula>
    </cfRule>
    <cfRule type="expression" dxfId="2253" priority="46">
      <formula>L25&lt;0</formula>
    </cfRule>
  </conditionalFormatting>
  <conditionalFormatting sqref="F95:F110">
    <cfRule type="expression" dxfId="2252" priority="43">
      <formula>F95&gt;0</formula>
    </cfRule>
    <cfRule type="expression" dxfId="2251" priority="44">
      <formula>F95&lt;0</formula>
    </cfRule>
  </conditionalFormatting>
  <conditionalFormatting sqref="H95:H110">
    <cfRule type="expression" dxfId="2250" priority="41">
      <formula>H95&gt;0</formula>
    </cfRule>
    <cfRule type="expression" dxfId="2249" priority="42">
      <formula>H95&lt;0</formula>
    </cfRule>
  </conditionalFormatting>
  <conditionalFormatting sqref="J95:J102">
    <cfRule type="expression" dxfId="2248" priority="39">
      <formula>J95&gt;0</formula>
    </cfRule>
    <cfRule type="expression" dxfId="2247" priority="40">
      <formula>J95&lt;0</formula>
    </cfRule>
  </conditionalFormatting>
  <conditionalFormatting sqref="K95:K102">
    <cfRule type="expression" dxfId="2246" priority="37">
      <formula>K95&gt;0</formula>
    </cfRule>
    <cfRule type="expression" dxfId="2245" priority="38">
      <formula>K95&lt;0</formula>
    </cfRule>
  </conditionalFormatting>
  <conditionalFormatting sqref="L95:L102">
    <cfRule type="expression" dxfId="2244" priority="35">
      <formula>L95&gt;0</formula>
    </cfRule>
    <cfRule type="expression" dxfId="2243" priority="36">
      <formula>L95&lt;0</formula>
    </cfRule>
  </conditionalFormatting>
  <conditionalFormatting sqref="F29">
    <cfRule type="expression" dxfId="2242" priority="33">
      <formula>F29&gt;0</formula>
    </cfRule>
    <cfRule type="expression" dxfId="2241" priority="34">
      <formula>F29&lt;0</formula>
    </cfRule>
  </conditionalFormatting>
  <conditionalFormatting sqref="H29">
    <cfRule type="expression" dxfId="2240" priority="31">
      <formula>H29&gt;0</formula>
    </cfRule>
    <cfRule type="expression" dxfId="2239" priority="32">
      <formula>H29&lt;0</formula>
    </cfRule>
  </conditionalFormatting>
  <conditionalFormatting sqref="F32">
    <cfRule type="expression" dxfId="2238" priority="25">
      <formula>F32&gt;0</formula>
    </cfRule>
    <cfRule type="expression" dxfId="2237" priority="26">
      <formula>F32&lt;0</formula>
    </cfRule>
  </conditionalFormatting>
  <conditionalFormatting sqref="H32">
    <cfRule type="expression" dxfId="2236" priority="23">
      <formula>H32&gt;0</formula>
    </cfRule>
    <cfRule type="expression" dxfId="2235" priority="24">
      <formula>H32&lt;0</formula>
    </cfRule>
  </conditionalFormatting>
  <conditionalFormatting sqref="F94">
    <cfRule type="expression" dxfId="2234" priority="21">
      <formula>F94&gt;0</formula>
    </cfRule>
    <cfRule type="expression" dxfId="2233" priority="22">
      <formula>F94&lt;0</formula>
    </cfRule>
  </conditionalFormatting>
  <conditionalFormatting sqref="H94">
    <cfRule type="expression" dxfId="2232" priority="19">
      <formula>H94&gt;0</formula>
    </cfRule>
    <cfRule type="expression" dxfId="2231" priority="20">
      <formula>H94&lt;0</formula>
    </cfRule>
  </conditionalFormatting>
  <conditionalFormatting sqref="J89:J94">
    <cfRule type="expression" dxfId="2230" priority="17">
      <formula>J89&gt;0</formula>
    </cfRule>
    <cfRule type="expression" dxfId="2229" priority="18">
      <formula>J89&lt;0</formula>
    </cfRule>
  </conditionalFormatting>
  <conditionalFormatting sqref="K89:K94">
    <cfRule type="expression" dxfId="2228" priority="15">
      <formula>K89&gt;0</formula>
    </cfRule>
    <cfRule type="expression" dxfId="2227" priority="16">
      <formula>K89&lt;0</formula>
    </cfRule>
  </conditionalFormatting>
  <conditionalFormatting sqref="L89">
    <cfRule type="expression" dxfId="2226" priority="13">
      <formula>L89&gt;0</formula>
    </cfRule>
    <cfRule type="expression" dxfId="2225" priority="14">
      <formula>L89&lt;0</formula>
    </cfRule>
  </conditionalFormatting>
  <conditionalFormatting sqref="F89:F93">
    <cfRule type="expression" dxfId="2224" priority="11">
      <formula>F89&gt;0</formula>
    </cfRule>
    <cfRule type="expression" dxfId="2223" priority="12">
      <formula>F89&lt;0</formula>
    </cfRule>
  </conditionalFormatting>
  <conditionalFormatting sqref="H89:H93">
    <cfRule type="expression" dxfId="2222" priority="9">
      <formula>H89&gt;0</formula>
    </cfRule>
    <cfRule type="expression" dxfId="2221" priority="10">
      <formula>H89&lt;0</formula>
    </cfRule>
  </conditionalFormatting>
  <conditionalFormatting sqref="J25:J28">
    <cfRule type="expression" dxfId="2220" priority="7">
      <formula>J25&gt;0</formula>
    </cfRule>
    <cfRule type="expression" dxfId="2219" priority="8">
      <formula>J25&lt;0</formula>
    </cfRule>
  </conditionalFormatting>
  <conditionalFormatting sqref="K25">
    <cfRule type="expression" dxfId="2218" priority="5">
      <formula>K25&gt;0</formula>
    </cfRule>
    <cfRule type="expression" dxfId="2217" priority="6">
      <formula>K25&lt;0</formula>
    </cfRule>
  </conditionalFormatting>
  <conditionalFormatting sqref="F25:F28">
    <cfRule type="expression" dxfId="2216" priority="3">
      <formula>F25&gt;0</formula>
    </cfRule>
    <cfRule type="expression" dxfId="2215" priority="4">
      <formula>F25&lt;0</formula>
    </cfRule>
  </conditionalFormatting>
  <conditionalFormatting sqref="H25:H28">
    <cfRule type="expression" dxfId="2214" priority="1">
      <formula>H25&gt;0</formula>
    </cfRule>
    <cfRule type="expression" dxfId="2213"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12" priority="37">
      <formula>F47&gt;0</formula>
    </cfRule>
    <cfRule type="expression" dxfId="2211" priority="38">
      <formula>F47&lt;0</formula>
    </cfRule>
  </conditionalFormatting>
  <conditionalFormatting sqref="Q7">
    <cfRule type="expression" dxfId="2210" priority="35">
      <formula>Q7&gt;0</formula>
    </cfRule>
    <cfRule type="expression" dxfId="2209" priority="36">
      <formula>Q7&lt;0</formula>
    </cfRule>
  </conditionalFormatting>
  <conditionalFormatting sqref="Q8">
    <cfRule type="expression" dxfId="2208" priority="33">
      <formula>Q8&gt;0</formula>
    </cfRule>
    <cfRule type="expression" dxfId="2207" priority="34">
      <formula>Q8&lt;0</formula>
    </cfRule>
  </conditionalFormatting>
  <conditionalFormatting sqref="F30:F46">
    <cfRule type="expression" dxfId="2206" priority="31">
      <formula>F30&gt;0</formula>
    </cfRule>
    <cfRule type="expression" dxfId="2205" priority="32">
      <formula>F30&lt;0</formula>
    </cfRule>
  </conditionalFormatting>
  <conditionalFormatting sqref="H30:H46">
    <cfRule type="expression" dxfId="2204" priority="29">
      <formula>H30&gt;0</formula>
    </cfRule>
    <cfRule type="expression" dxfId="2203" priority="30">
      <formula>H30&lt;0</formula>
    </cfRule>
  </conditionalFormatting>
  <conditionalFormatting sqref="Q10">
    <cfRule type="expression" dxfId="2202" priority="27">
      <formula>Q10&gt;0</formula>
    </cfRule>
    <cfRule type="expression" dxfId="2201" priority="28">
      <formula>Q10&lt;0</formula>
    </cfRule>
  </conditionalFormatting>
  <conditionalFormatting sqref="J25:J38">
    <cfRule type="expression" dxfId="2200" priority="25">
      <formula>J25&gt;0</formula>
    </cfRule>
    <cfRule type="expression" dxfId="2199" priority="26">
      <formula>J25&lt;0</formula>
    </cfRule>
  </conditionalFormatting>
  <conditionalFormatting sqref="K25:K38">
    <cfRule type="expression" dxfId="2198" priority="23">
      <formula>K25&gt;0</formula>
    </cfRule>
    <cfRule type="expression" dxfId="2197" priority="24">
      <formula>K25&lt;0</formula>
    </cfRule>
  </conditionalFormatting>
  <conditionalFormatting sqref="L25 L38">
    <cfRule type="expression" dxfId="2196" priority="21">
      <formula>L25&gt;0</formula>
    </cfRule>
    <cfRule type="expression" dxfId="2195" priority="22">
      <formula>L25&lt;0</formula>
    </cfRule>
  </conditionalFormatting>
  <conditionalFormatting sqref="F89:F110">
    <cfRule type="expression" dxfId="2194" priority="19">
      <formula>F89&gt;0</formula>
    </cfRule>
    <cfRule type="expression" dxfId="2193" priority="20">
      <formula>F89&lt;0</formula>
    </cfRule>
  </conditionalFormatting>
  <conditionalFormatting sqref="H89:H110">
    <cfRule type="expression" dxfId="2192" priority="17">
      <formula>H89&gt;0</formula>
    </cfRule>
    <cfRule type="expression" dxfId="2191" priority="18">
      <formula>H89&lt;0</formula>
    </cfRule>
  </conditionalFormatting>
  <conditionalFormatting sqref="J89:J102">
    <cfRule type="expression" dxfId="2190" priority="15">
      <formula>J89&gt;0</formula>
    </cfRule>
    <cfRule type="expression" dxfId="2189" priority="16">
      <formula>J89&lt;0</formula>
    </cfRule>
  </conditionalFormatting>
  <conditionalFormatting sqref="K89:K102">
    <cfRule type="expression" dxfId="2188" priority="13">
      <formula>K89&gt;0</formula>
    </cfRule>
    <cfRule type="expression" dxfId="2187" priority="14">
      <formula>K89&lt;0</formula>
    </cfRule>
  </conditionalFormatting>
  <conditionalFormatting sqref="L89:L102">
    <cfRule type="expression" dxfId="2186" priority="11">
      <formula>L89&gt;0</formula>
    </cfRule>
    <cfRule type="expression" dxfId="2185" priority="12">
      <formula>L89&lt;0</formula>
    </cfRule>
  </conditionalFormatting>
  <conditionalFormatting sqref="F29">
    <cfRule type="expression" dxfId="2184" priority="9">
      <formula>F29&gt;0</formula>
    </cfRule>
    <cfRule type="expression" dxfId="2183" priority="10">
      <formula>F29&lt;0</formula>
    </cfRule>
  </conditionalFormatting>
  <conditionalFormatting sqref="H29">
    <cfRule type="expression" dxfId="2182" priority="7">
      <formula>H29&gt;0</formula>
    </cfRule>
    <cfRule type="expression" dxfId="2181" priority="8">
      <formula>H29&lt;0</formula>
    </cfRule>
  </conditionalFormatting>
  <conditionalFormatting sqref="F28">
    <cfRule type="expression" dxfId="2180" priority="5">
      <formula>F28&gt;0</formula>
    </cfRule>
    <cfRule type="expression" dxfId="2179" priority="6">
      <formula>F28&lt;0</formula>
    </cfRule>
  </conditionalFormatting>
  <conditionalFormatting sqref="H28">
    <cfRule type="expression" dxfId="2178" priority="3">
      <formula>H28&gt;0</formula>
    </cfRule>
    <cfRule type="expression" dxfId="2177" priority="4">
      <formula>H28&lt;0</formula>
    </cfRule>
  </conditionalFormatting>
  <conditionalFormatting sqref="F25:F27 H25:H27">
    <cfRule type="expression" dxfId="2176" priority="1">
      <formula>F25&gt;0</formula>
    </cfRule>
    <cfRule type="expression" dxfId="2175"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4" priority="73">
      <formula>F25&gt;0</formula>
    </cfRule>
    <cfRule type="expression" dxfId="2173" priority="74">
      <formula>F25&lt;0</formula>
    </cfRule>
  </conditionalFormatting>
  <conditionalFormatting sqref="Q7">
    <cfRule type="expression" dxfId="2172" priority="71">
      <formula>Q7&gt;0</formula>
    </cfRule>
    <cfRule type="expression" dxfId="2171" priority="72">
      <formula>Q7&lt;0</formula>
    </cfRule>
  </conditionalFormatting>
  <conditionalFormatting sqref="Q8">
    <cfRule type="expression" dxfId="2170" priority="69">
      <formula>Q8&gt;0</formula>
    </cfRule>
    <cfRule type="expression" dxfId="2169" priority="70">
      <formula>Q8&lt;0</formula>
    </cfRule>
  </conditionalFormatting>
  <conditionalFormatting sqref="Q10">
    <cfRule type="expression" dxfId="2168" priority="63">
      <formula>Q10&gt;0</formula>
    </cfRule>
    <cfRule type="expression" dxfId="2167" priority="64">
      <formula>Q10&lt;0</formula>
    </cfRule>
  </conditionalFormatting>
  <conditionalFormatting sqref="J26:J46">
    <cfRule type="expression" dxfId="2166" priority="61">
      <formula>J26&gt;0</formula>
    </cfRule>
    <cfRule type="expression" dxfId="2165" priority="62">
      <formula>J26&lt;0</formula>
    </cfRule>
  </conditionalFormatting>
  <conditionalFormatting sqref="K25:K46">
    <cfRule type="expression" dxfId="2164" priority="59">
      <formula>K25&gt;0</formula>
    </cfRule>
    <cfRule type="expression" dxfId="2163" priority="60">
      <formula>K25&lt;0</formula>
    </cfRule>
  </conditionalFormatting>
  <conditionalFormatting sqref="L25:L46">
    <cfRule type="expression" dxfId="2162" priority="57">
      <formula>L25&gt;0</formula>
    </cfRule>
    <cfRule type="expression" dxfId="2161" priority="58">
      <formula>L25&lt;0</formula>
    </cfRule>
  </conditionalFormatting>
  <conditionalFormatting sqref="F107:F110">
    <cfRule type="expression" dxfId="2160" priority="55">
      <formula>F107&gt;0</formula>
    </cfRule>
    <cfRule type="expression" dxfId="2159" priority="56">
      <formula>F107&lt;0</formula>
    </cfRule>
  </conditionalFormatting>
  <conditionalFormatting sqref="H107:H110">
    <cfRule type="expression" dxfId="2158" priority="53">
      <formula>H107&gt;0</formula>
    </cfRule>
    <cfRule type="expression" dxfId="2157" priority="54">
      <formula>H107&lt;0</formula>
    </cfRule>
  </conditionalFormatting>
  <conditionalFormatting sqref="J89:J105">
    <cfRule type="expression" dxfId="2156" priority="23">
      <formula>J89&gt;0</formula>
    </cfRule>
    <cfRule type="expression" dxfId="2155" priority="24">
      <formula>J89&lt;0</formula>
    </cfRule>
  </conditionalFormatting>
  <conditionalFormatting sqref="K89:K102">
    <cfRule type="expression" dxfId="2154" priority="21">
      <formula>K89&gt;0</formula>
    </cfRule>
    <cfRule type="expression" dxfId="2153" priority="22">
      <formula>K89&lt;0</formula>
    </cfRule>
  </conditionalFormatting>
  <conditionalFormatting sqref="L89:L102">
    <cfRule type="expression" dxfId="2152" priority="19">
      <formula>L89&gt;0</formula>
    </cfRule>
    <cfRule type="expression" dxfId="2151" priority="20">
      <formula>L89&lt;0</formula>
    </cfRule>
  </conditionalFormatting>
  <conditionalFormatting sqref="F26:F46">
    <cfRule type="expression" dxfId="2150" priority="45">
      <formula>F26&gt;0</formula>
    </cfRule>
    <cfRule type="expression" dxfId="2149" priority="46">
      <formula>F26&lt;0</formula>
    </cfRule>
  </conditionalFormatting>
  <conditionalFormatting sqref="H26:H46">
    <cfRule type="expression" dxfId="2148" priority="43">
      <formula>H26&gt;0</formula>
    </cfRule>
    <cfRule type="expression" dxfId="2147" priority="44">
      <formula>H26&lt;0</formula>
    </cfRule>
  </conditionalFormatting>
  <conditionalFormatting sqref="F96:F102 F105">
    <cfRule type="expression" dxfId="2146" priority="27">
      <formula>F96&gt;0</formula>
    </cfRule>
    <cfRule type="expression" dxfId="2145" priority="28">
      <formula>F96&lt;0</formula>
    </cfRule>
  </conditionalFormatting>
  <conditionalFormatting sqref="H96:H102 H105">
    <cfRule type="expression" dxfId="2144" priority="25">
      <formula>H96&gt;0</formula>
    </cfRule>
    <cfRule type="expression" dxfId="2143" priority="26">
      <formula>H96&lt;0</formula>
    </cfRule>
  </conditionalFormatting>
  <conditionalFormatting sqref="F89:F92">
    <cfRule type="expression" dxfId="2142" priority="17">
      <formula>F89&gt;0</formula>
    </cfRule>
    <cfRule type="expression" dxfId="2141" priority="18">
      <formula>F89&lt;0</formula>
    </cfRule>
  </conditionalFormatting>
  <conditionalFormatting sqref="H89:H92">
    <cfRule type="expression" dxfId="2140" priority="15">
      <formula>H89&gt;0</formula>
    </cfRule>
    <cfRule type="expression" dxfId="2139" priority="16">
      <formula>H89&lt;0</formula>
    </cfRule>
  </conditionalFormatting>
  <conditionalFormatting sqref="F93:F95">
    <cfRule type="expression" dxfId="2138" priority="13">
      <formula>F93&gt;0</formula>
    </cfRule>
    <cfRule type="expression" dxfId="2137" priority="14">
      <formula>F93&lt;0</formula>
    </cfRule>
  </conditionalFormatting>
  <conditionalFormatting sqref="H93:H95">
    <cfRule type="expression" dxfId="2136" priority="11">
      <formula>H93&gt;0</formula>
    </cfRule>
    <cfRule type="expression" dxfId="2135" priority="12">
      <formula>H93&lt;0</formula>
    </cfRule>
  </conditionalFormatting>
  <conditionalFormatting sqref="F103:F104">
    <cfRule type="expression" dxfId="2134" priority="9">
      <formula>F103&gt;0</formula>
    </cfRule>
    <cfRule type="expression" dxfId="2133" priority="10">
      <formula>F103&lt;0</formula>
    </cfRule>
  </conditionalFormatting>
  <conditionalFormatting sqref="H103:H104">
    <cfRule type="expression" dxfId="2132" priority="7">
      <formula>H103&gt;0</formula>
    </cfRule>
    <cfRule type="expression" dxfId="2131" priority="8">
      <formula>H103&lt;0</formula>
    </cfRule>
  </conditionalFormatting>
  <conditionalFormatting sqref="F106">
    <cfRule type="expression" dxfId="2130" priority="5">
      <formula>F106&gt;0</formula>
    </cfRule>
    <cfRule type="expression" dxfId="2129" priority="6">
      <formula>F106&lt;0</formula>
    </cfRule>
  </conditionalFormatting>
  <conditionalFormatting sqref="H106">
    <cfRule type="expression" dxfId="2128" priority="3">
      <formula>H106&gt;0</formula>
    </cfRule>
    <cfRule type="expression" dxfId="2127" priority="4">
      <formula>H106&lt;0</formula>
    </cfRule>
  </conditionalFormatting>
  <conditionalFormatting sqref="J106">
    <cfRule type="expression" dxfId="2126" priority="1">
      <formula>J106&gt;0</formula>
    </cfRule>
    <cfRule type="expression" dxfId="2125"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28.61</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17166</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-14266.099999999999</v>
      </c>
      <c r="R7">
        <v>600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-14266.099999999999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-0.45387040636801229</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8.7382034253757429E-2</v>
      </c>
      <c r="R11">
        <f>0.625</f>
        <v>0.625</v>
      </c>
    </row>
    <row r="12" spans="1:21" x14ac:dyDescent="0.25">
      <c r="B12" s="70">
        <v>43727</v>
      </c>
      <c r="C12" s="4">
        <v>100</v>
      </c>
      <c r="D12" s="2">
        <v>28.05</v>
      </c>
      <c r="E12" s="2">
        <v>0</v>
      </c>
      <c r="F12" s="2">
        <f t="shared" si="0"/>
        <v>2805</v>
      </c>
      <c r="H12" s="68"/>
      <c r="O12" s="11" t="s">
        <v>984</v>
      </c>
      <c r="Q12" s="19" t="s">
        <v>1404</v>
      </c>
      <c r="T12" s="688">
        <v>43315</v>
      </c>
      <c r="U12" t="s">
        <v>1199</v>
      </c>
    </row>
    <row r="13" spans="1:21" x14ac:dyDescent="0.25">
      <c r="C13" s="4"/>
      <c r="H13" s="68"/>
      <c r="O13" s="11" t="s">
        <v>947</v>
      </c>
      <c r="Q13" s="2">
        <f>Q4/2.81</f>
        <v>10.181494661921707</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2" t="s">
        <v>78</v>
      </c>
      <c r="P21" s="892"/>
    </row>
    <row r="22" spans="1:16" ht="15.75" thickTop="1" x14ac:dyDescent="0.25">
      <c r="O22" s="79">
        <v>1.1000000000000001</v>
      </c>
      <c r="P22" s="79">
        <f>O22*$Q$4</f>
        <v>31.471000000000004</v>
      </c>
    </row>
    <row r="23" spans="1:16" x14ac:dyDescent="0.25">
      <c r="O23" s="79">
        <v>1.0900000000000001</v>
      </c>
      <c r="P23" s="79">
        <f t="shared" ref="P23:P42" si="1">O23*$Q$4</f>
        <v>31.184900000000003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30.898800000000001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30.6127</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30.326600000000003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30.040500000000002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29.7544</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29.468299999999999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29.182200000000002</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28.896100000000001</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28.61</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28.323899999999998</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28.037799999999997</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27.7517</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27.465599999999998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27.179499999999997</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26.893399999999996</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26.607300000000002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26.321200000000001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26.0351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25.748999999999999</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4" priority="53">
      <formula>F25&gt;0</formula>
    </cfRule>
    <cfRule type="expression" dxfId="2123" priority="54">
      <formula>F25&lt;0</formula>
    </cfRule>
  </conditionalFormatting>
  <conditionalFormatting sqref="Q7">
    <cfRule type="expression" dxfId="2122" priority="51">
      <formula>Q7&gt;0</formula>
    </cfRule>
    <cfRule type="expression" dxfId="2121" priority="52">
      <formula>Q7&lt;0</formula>
    </cfRule>
  </conditionalFormatting>
  <conditionalFormatting sqref="Q8">
    <cfRule type="expression" dxfId="2120" priority="49">
      <formula>Q8&gt;0</formula>
    </cfRule>
    <cfRule type="expression" dxfId="2119" priority="50">
      <formula>Q8&lt;0</formula>
    </cfRule>
  </conditionalFormatting>
  <conditionalFormatting sqref="Q10">
    <cfRule type="expression" dxfId="2118" priority="43">
      <formula>Q10&gt;0</formula>
    </cfRule>
    <cfRule type="expression" dxfId="2117" priority="44">
      <formula>Q10&lt;0</formula>
    </cfRule>
  </conditionalFormatting>
  <conditionalFormatting sqref="L25:L32">
    <cfRule type="expression" dxfId="2116" priority="37">
      <formula>L25&gt;0</formula>
    </cfRule>
    <cfRule type="expression" dxfId="2115" priority="38">
      <formula>L25&lt;0</formula>
    </cfRule>
  </conditionalFormatting>
  <conditionalFormatting sqref="F110:F131">
    <cfRule type="expression" dxfId="2114" priority="35">
      <formula>F110&gt;0</formula>
    </cfRule>
    <cfRule type="expression" dxfId="2113" priority="36">
      <formula>F110&lt;0</formula>
    </cfRule>
  </conditionalFormatting>
  <conditionalFormatting sqref="H110:H131">
    <cfRule type="expression" dxfId="2112" priority="33">
      <formula>H110&gt;0</formula>
    </cfRule>
    <cfRule type="expression" dxfId="2111" priority="34">
      <formula>H110&lt;0</formula>
    </cfRule>
  </conditionalFormatting>
  <conditionalFormatting sqref="J110:J123">
    <cfRule type="expression" dxfId="2110" priority="31">
      <formula>J110&gt;0</formula>
    </cfRule>
    <cfRule type="expression" dxfId="2109" priority="32">
      <formula>J110&lt;0</formula>
    </cfRule>
  </conditionalFormatting>
  <conditionalFormatting sqref="K110:K123">
    <cfRule type="expression" dxfId="2108" priority="29">
      <formula>K110&gt;0</formula>
    </cfRule>
    <cfRule type="expression" dxfId="2107" priority="30">
      <formula>K110&lt;0</formula>
    </cfRule>
  </conditionalFormatting>
  <conditionalFormatting sqref="L110:L123">
    <cfRule type="expression" dxfId="2106" priority="27">
      <formula>L110&gt;0</formula>
    </cfRule>
    <cfRule type="expression" dxfId="2105" priority="28">
      <formula>L110&lt;0</formula>
    </cfRule>
  </conditionalFormatting>
  <conditionalFormatting sqref="F25:F29">
    <cfRule type="expression" dxfId="2104" priority="25">
      <formula>F25&gt;0</formula>
    </cfRule>
    <cfRule type="expression" dxfId="2103" priority="26">
      <formula>F25&lt;0</formula>
    </cfRule>
  </conditionalFormatting>
  <conditionalFormatting sqref="H25:H29">
    <cfRule type="expression" dxfId="2102" priority="23">
      <formula>H25&gt;0</formula>
    </cfRule>
    <cfRule type="expression" dxfId="2101" priority="24">
      <formula>H25&lt;0</formula>
    </cfRule>
  </conditionalFormatting>
  <conditionalFormatting sqref="F35:F38">
    <cfRule type="expression" dxfId="2100" priority="21">
      <formula>F35&gt;0</formula>
    </cfRule>
    <cfRule type="expression" dxfId="2099" priority="22">
      <formula>F35&lt;0</formula>
    </cfRule>
  </conditionalFormatting>
  <conditionalFormatting sqref="H35:H38">
    <cfRule type="expression" dxfId="2098" priority="19">
      <formula>H35&gt;0</formula>
    </cfRule>
    <cfRule type="expression" dxfId="2097" priority="20">
      <formula>H35&lt;0</formula>
    </cfRule>
  </conditionalFormatting>
  <conditionalFormatting sqref="H61:H64 F61:F64">
    <cfRule type="expression" dxfId="2096" priority="17">
      <formula>F61&gt;0</formula>
    </cfRule>
    <cfRule type="expression" dxfId="2095" priority="18">
      <formula>F61&lt;0</formula>
    </cfRule>
  </conditionalFormatting>
  <conditionalFormatting sqref="H70 F70">
    <cfRule type="expression" dxfId="2094" priority="15">
      <formula>F70&gt;0</formula>
    </cfRule>
    <cfRule type="expression" dxfId="2093" priority="16">
      <formula>F70&lt;0</formula>
    </cfRule>
  </conditionalFormatting>
  <conditionalFormatting sqref="H67:H69 F67:F69">
    <cfRule type="expression" dxfId="2092" priority="13">
      <formula>F67&gt;0</formula>
    </cfRule>
    <cfRule type="expression" dxfId="2091" priority="14">
      <formula>F67&lt;0</formula>
    </cfRule>
  </conditionalFormatting>
  <conditionalFormatting sqref="H65:H66 F65:F66">
    <cfRule type="expression" dxfId="2090" priority="11">
      <formula>F65&gt;0</formula>
    </cfRule>
    <cfRule type="expression" dxfId="2089" priority="12">
      <formula>F65&lt;0</formula>
    </cfRule>
  </conditionalFormatting>
  <conditionalFormatting sqref="F74:F76 H74:H76">
    <cfRule type="expression" dxfId="2088" priority="7">
      <formula>F74&gt;0</formula>
    </cfRule>
    <cfRule type="expression" dxfId="2087" priority="8">
      <formula>F74&lt;0</formula>
    </cfRule>
  </conditionalFormatting>
  <conditionalFormatting sqref="F81:F82 H81:H82">
    <cfRule type="expression" dxfId="2086" priority="5">
      <formula>F81&gt;0</formula>
    </cfRule>
    <cfRule type="expression" dxfId="2085" priority="6">
      <formula>F81&lt;0</formula>
    </cfRule>
  </conditionalFormatting>
  <conditionalFormatting sqref="F79:F80 H79:H80">
    <cfRule type="expression" dxfId="2084" priority="3">
      <formula>F79&gt;0</formula>
    </cfRule>
    <cfRule type="expression" dxfId="2083" priority="4">
      <formula>F79&lt;0</formula>
    </cfRule>
  </conditionalFormatting>
  <conditionalFormatting sqref="F77:F78 H77:H78">
    <cfRule type="expression" dxfId="2082" priority="1">
      <formula>F77&gt;0</formula>
    </cfRule>
    <cfRule type="expression" dxfId="2081"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6"/>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6"/>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6"/>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2" t="s">
        <v>78</v>
      </c>
      <c r="P22" s="892"/>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7" t="s">
        <v>1282</v>
      </c>
      <c r="B319" s="541">
        <v>43377</v>
      </c>
      <c r="C319" s="293">
        <v>100</v>
      </c>
      <c r="D319" s="298">
        <v>28.88</v>
      </c>
      <c r="E319" s="294">
        <v>0</v>
      </c>
      <c r="F319" s="294">
        <f t="shared" si="41"/>
        <v>2888</v>
      </c>
      <c r="G319" s="541"/>
      <c r="H319" s="293"/>
      <c r="I319" s="294"/>
      <c r="J319" s="294"/>
      <c r="K319" s="294"/>
      <c r="L319" s="293"/>
      <c r="M319" s="293"/>
    </row>
    <row r="320" spans="1:13" x14ac:dyDescent="0.25">
      <c r="A320" s="897"/>
      <c r="B320" s="541">
        <v>43382</v>
      </c>
      <c r="C320" s="293">
        <v>100</v>
      </c>
      <c r="D320" s="294">
        <v>27.72</v>
      </c>
      <c r="E320" s="294">
        <v>0</v>
      </c>
      <c r="F320" s="294">
        <f t="shared" si="41"/>
        <v>2772</v>
      </c>
      <c r="G320" s="541"/>
      <c r="H320" s="293"/>
      <c r="I320" s="294"/>
      <c r="J320" s="294"/>
      <c r="K320" s="294"/>
      <c r="L320" s="293"/>
      <c r="M320" s="293"/>
    </row>
    <row r="321" spans="1:13" x14ac:dyDescent="0.25">
      <c r="A321" s="897"/>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80" priority="129">
      <formula>F99&gt;0</formula>
    </cfRule>
    <cfRule type="expression" dxfId="2079" priority="130">
      <formula>F99&lt;0</formula>
    </cfRule>
  </conditionalFormatting>
  <conditionalFormatting sqref="F156:F169 F172:F216 F219:F220">
    <cfRule type="expression" dxfId="2078" priority="125">
      <formula>F156&gt;0</formula>
    </cfRule>
    <cfRule type="expression" dxfId="2077" priority="126">
      <formula>F156&lt;0</formula>
    </cfRule>
  </conditionalFormatting>
  <conditionalFormatting sqref="F156:F169 F172:F216 F219:F220">
    <cfRule type="expression" dxfId="2076" priority="127">
      <formula>F156&gt;0</formula>
    </cfRule>
    <cfRule type="expression" dxfId="2075" priority="128">
      <formula>F156&lt;0</formula>
    </cfRule>
  </conditionalFormatting>
  <conditionalFormatting sqref="H151:H169 H172:H216 H219:H220">
    <cfRule type="expression" dxfId="2074" priority="123">
      <formula>H151&gt;0</formula>
    </cfRule>
    <cfRule type="expression" dxfId="2073" priority="124">
      <formula>H151&lt;0</formula>
    </cfRule>
  </conditionalFormatting>
  <conditionalFormatting sqref="F147:F150">
    <cfRule type="expression" dxfId="2072" priority="117">
      <formula>F147&gt;0</formula>
    </cfRule>
    <cfRule type="expression" dxfId="2071" priority="118">
      <formula>F147&lt;0</formula>
    </cfRule>
  </conditionalFormatting>
  <conditionalFormatting sqref="H147:H150">
    <cfRule type="expression" dxfId="2070" priority="115">
      <formula>H147&gt;0</formula>
    </cfRule>
    <cfRule type="expression" dxfId="2069" priority="116">
      <formula>H147&lt;0</formula>
    </cfRule>
  </conditionalFormatting>
  <conditionalFormatting sqref="Q8">
    <cfRule type="expression" dxfId="2068" priority="111">
      <formula>Q8&gt;0</formula>
    </cfRule>
    <cfRule type="expression" dxfId="2067" priority="112">
      <formula>Q8&lt;0</formula>
    </cfRule>
  </conditionalFormatting>
  <conditionalFormatting sqref="Q7">
    <cfRule type="expression" dxfId="2066" priority="113">
      <formula>Q7&gt;0</formula>
    </cfRule>
    <cfRule type="expression" dxfId="2065" priority="114">
      <formula>Q7&lt;0</formula>
    </cfRule>
  </conditionalFormatting>
  <conditionalFormatting sqref="F170">
    <cfRule type="expression" dxfId="2064" priority="107">
      <formula>F170&gt;0</formula>
    </cfRule>
    <cfRule type="expression" dxfId="2063" priority="108">
      <formula>F170&lt;0</formula>
    </cfRule>
  </conditionalFormatting>
  <conditionalFormatting sqref="F170">
    <cfRule type="expression" dxfId="2062" priority="109">
      <formula>F170&gt;0</formula>
    </cfRule>
    <cfRule type="expression" dxfId="2061" priority="110">
      <formula>F170&lt;0</formula>
    </cfRule>
  </conditionalFormatting>
  <conditionalFormatting sqref="H170">
    <cfRule type="expression" dxfId="2060" priority="105">
      <formula>H170&gt;0</formula>
    </cfRule>
    <cfRule type="expression" dxfId="2059" priority="106">
      <formula>H170&lt;0</formula>
    </cfRule>
  </conditionalFormatting>
  <conditionalFormatting sqref="F171">
    <cfRule type="expression" dxfId="2058" priority="101">
      <formula>F171&gt;0</formula>
    </cfRule>
    <cfRule type="expression" dxfId="2057" priority="102">
      <formula>F171&lt;0</formula>
    </cfRule>
  </conditionalFormatting>
  <conditionalFormatting sqref="F171">
    <cfRule type="expression" dxfId="2056" priority="103">
      <formula>F171&gt;0</formula>
    </cfRule>
    <cfRule type="expression" dxfId="2055" priority="104">
      <formula>F171&lt;0</formula>
    </cfRule>
  </conditionalFormatting>
  <conditionalFormatting sqref="H171">
    <cfRule type="expression" dxfId="2054" priority="99">
      <formula>H171&gt;0</formula>
    </cfRule>
    <cfRule type="expression" dxfId="2053" priority="100">
      <formula>H171&lt;0</formula>
    </cfRule>
  </conditionalFormatting>
  <conditionalFormatting sqref="F217:F218">
    <cfRule type="expression" dxfId="2052" priority="95">
      <formula>F217&gt;0</formula>
    </cfRule>
    <cfRule type="expression" dxfId="2051" priority="96">
      <formula>F217&lt;0</formula>
    </cfRule>
  </conditionalFormatting>
  <conditionalFormatting sqref="F217:F218">
    <cfRule type="expression" dxfId="2050" priority="97">
      <formula>F217&gt;0</formula>
    </cfRule>
    <cfRule type="expression" dxfId="2049" priority="98">
      <formula>F217&lt;0</formula>
    </cfRule>
  </conditionalFormatting>
  <conditionalFormatting sqref="H217:H218">
    <cfRule type="expression" dxfId="2048" priority="93">
      <formula>H217&gt;0</formula>
    </cfRule>
    <cfRule type="expression" dxfId="2047" priority="94">
      <formula>H217&lt;0</formula>
    </cfRule>
  </conditionalFormatting>
  <conditionalFormatting sqref="F24:F39">
    <cfRule type="expression" dxfId="2046" priority="91">
      <formula>F24&gt;0</formula>
    </cfRule>
    <cfRule type="expression" dxfId="2045" priority="92">
      <formula>F24&lt;0</formula>
    </cfRule>
  </conditionalFormatting>
  <conditionalFormatting sqref="H24:H39">
    <cfRule type="expression" dxfId="2044" priority="89">
      <formula>H24&gt;0</formula>
    </cfRule>
    <cfRule type="expression" dxfId="2043" priority="90">
      <formula>H24&lt;0</formula>
    </cfRule>
  </conditionalFormatting>
  <conditionalFormatting sqref="Q10">
    <cfRule type="expression" dxfId="2042" priority="87">
      <formula>Q10&gt;0</formula>
    </cfRule>
    <cfRule type="expression" dxfId="2041" priority="88">
      <formula>Q10&lt;0</formula>
    </cfRule>
  </conditionalFormatting>
  <conditionalFormatting sqref="J34">
    <cfRule type="expression" dxfId="2040" priority="85">
      <formula>J34&gt;0</formula>
    </cfRule>
    <cfRule type="expression" dxfId="2039" priority="86">
      <formula>J34&lt;0</formula>
    </cfRule>
  </conditionalFormatting>
  <conditionalFormatting sqref="F41:F49">
    <cfRule type="expression" dxfId="2038" priority="79">
      <formula>F41&gt;0</formula>
    </cfRule>
    <cfRule type="expression" dxfId="2037" priority="80">
      <formula>F41&lt;0</formula>
    </cfRule>
  </conditionalFormatting>
  <conditionalFormatting sqref="H41:H49">
    <cfRule type="expression" dxfId="2036" priority="77">
      <formula>H41&gt;0</formula>
    </cfRule>
    <cfRule type="expression" dxfId="2035" priority="78">
      <formula>H41&lt;0</formula>
    </cfRule>
  </conditionalFormatting>
  <conditionalFormatting sqref="R4">
    <cfRule type="expression" dxfId="2034" priority="75">
      <formula>R4&gt;0</formula>
    </cfRule>
    <cfRule type="expression" dxfId="2033" priority="76">
      <formula>R4&lt;0</formula>
    </cfRule>
  </conditionalFormatting>
  <conditionalFormatting sqref="Q9">
    <cfRule type="expression" dxfId="2032" priority="73">
      <formula>Q9&gt;0</formula>
    </cfRule>
    <cfRule type="expression" dxfId="2031" priority="74">
      <formula>Q9&lt;0</formula>
    </cfRule>
  </conditionalFormatting>
  <conditionalFormatting sqref="F50:F73">
    <cfRule type="expression" dxfId="2030" priority="69">
      <formula>F50&gt;0</formula>
    </cfRule>
    <cfRule type="expression" dxfId="2029" priority="70">
      <formula>F50&lt;0</formula>
    </cfRule>
  </conditionalFormatting>
  <conditionalFormatting sqref="H50:H73">
    <cfRule type="expression" dxfId="2028" priority="67">
      <formula>H50&gt;0</formula>
    </cfRule>
    <cfRule type="expression" dxfId="202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26" priority="63">
      <formula>F74&gt;0</formula>
    </cfRule>
    <cfRule type="expression" dxfId="2025" priority="64">
      <formula>F74&lt;0</formula>
    </cfRule>
  </conditionalFormatting>
  <conditionalFormatting sqref="H74:H98">
    <cfRule type="expression" dxfId="2024" priority="61">
      <formula>H74&gt;0</formula>
    </cfRule>
    <cfRule type="expression" dxfId="2023" priority="62">
      <formula>H74&lt;0</formula>
    </cfRule>
  </conditionalFormatting>
  <conditionalFormatting sqref="H108:H109 F108:F109">
    <cfRule type="expression" dxfId="2022" priority="43">
      <formula>F108&gt;0</formula>
    </cfRule>
    <cfRule type="expression" dxfId="2021" priority="44">
      <formula>F108&lt;0</formula>
    </cfRule>
  </conditionalFormatting>
  <conditionalFormatting sqref="H103:H107 F103:F107">
    <cfRule type="expression" dxfId="2020" priority="41">
      <formula>F103&gt;0</formula>
    </cfRule>
    <cfRule type="expression" dxfId="2019" priority="42">
      <formula>F103&lt;0</formula>
    </cfRule>
  </conditionalFormatting>
  <conditionalFormatting sqref="F40">
    <cfRule type="expression" dxfId="2018" priority="39">
      <formula>F40&gt;0</formula>
    </cfRule>
    <cfRule type="expression" dxfId="2017" priority="40">
      <formula>F40&lt;0</formula>
    </cfRule>
  </conditionalFormatting>
  <conditionalFormatting sqref="H40">
    <cfRule type="expression" dxfId="2016" priority="37">
      <formula>H40&gt;0</formula>
    </cfRule>
    <cfRule type="expression" dxfId="2015" priority="38">
      <formula>H40&lt;0</formula>
    </cfRule>
  </conditionalFormatting>
  <conditionalFormatting sqref="F131:F133 H131:H133">
    <cfRule type="expression" dxfId="2014" priority="35">
      <formula>F131&gt;0</formula>
    </cfRule>
    <cfRule type="expression" dxfId="2013" priority="36">
      <formula>F131&lt;0</formula>
    </cfRule>
  </conditionalFormatting>
  <conditionalFormatting sqref="F120:F124 H120:H124">
    <cfRule type="expression" dxfId="2012" priority="31">
      <formula>F120&gt;0</formula>
    </cfRule>
    <cfRule type="expression" dxfId="2011" priority="32">
      <formula>F120&lt;0</formula>
    </cfRule>
  </conditionalFormatting>
  <conditionalFormatting sqref="F117:F119 H117:H119">
    <cfRule type="expression" dxfId="2010" priority="27">
      <formula>F117&gt;0</formula>
    </cfRule>
    <cfRule type="expression" dxfId="2009" priority="28">
      <formula>F117&lt;0</formula>
    </cfRule>
  </conditionalFormatting>
  <conditionalFormatting sqref="F114:F116 H114:H116">
    <cfRule type="expression" dxfId="2008" priority="25">
      <formula>F114&gt;0</formula>
    </cfRule>
    <cfRule type="expression" dxfId="2007" priority="26">
      <formula>F114&lt;0</formula>
    </cfRule>
  </conditionalFormatting>
  <conditionalFormatting sqref="F113 H113">
    <cfRule type="expression" dxfId="2006" priority="23">
      <formula>F113&gt;0</formula>
    </cfRule>
    <cfRule type="expression" dxfId="2005" priority="24">
      <formula>F113&lt;0</formula>
    </cfRule>
  </conditionalFormatting>
  <conditionalFormatting sqref="F126:F128 H126:H128 K24:K128">
    <cfRule type="expression" dxfId="2004" priority="21">
      <formula>F24&gt;0</formula>
    </cfRule>
    <cfRule type="expression" dxfId="2003" priority="22">
      <formula>F24&lt;0</formula>
    </cfRule>
  </conditionalFormatting>
  <conditionalFormatting sqref="F125 H125">
    <cfRule type="expression" dxfId="2002" priority="19">
      <formula>F125&gt;0</formula>
    </cfRule>
    <cfRule type="expression" dxfId="2001" priority="20">
      <formula>F125&lt;0</formula>
    </cfRule>
  </conditionalFormatting>
  <conditionalFormatting sqref="F129:F130 H129:H130 K129:K130">
    <cfRule type="expression" dxfId="2000" priority="17">
      <formula>F129&gt;0</formula>
    </cfRule>
    <cfRule type="expression" dxfId="1999" priority="18">
      <formula>F129&lt;0</formula>
    </cfRule>
  </conditionalFormatting>
  <conditionalFormatting sqref="F136:F138 H136:H138 K136:K138">
    <cfRule type="expression" dxfId="1998" priority="13">
      <formula>F136&gt;0</formula>
    </cfRule>
    <cfRule type="expression" dxfId="1997" priority="14">
      <formula>F136&lt;0</formula>
    </cfRule>
  </conditionalFormatting>
  <conditionalFormatting sqref="F134:F135 H134:H135 K134:K135">
    <cfRule type="expression" dxfId="1996" priority="11">
      <formula>F134&gt;0</formula>
    </cfRule>
    <cfRule type="expression" dxfId="1995" priority="12">
      <formula>F134&lt;0</formula>
    </cfRule>
  </conditionalFormatting>
  <conditionalFormatting sqref="F143 H143 K143">
    <cfRule type="expression" dxfId="1994" priority="7">
      <formula>F143&gt;0</formula>
    </cfRule>
    <cfRule type="expression" dxfId="1993" priority="8">
      <formula>F143&lt;0</formula>
    </cfRule>
  </conditionalFormatting>
  <conditionalFormatting sqref="F140:F142 H140:H142">
    <cfRule type="expression" dxfId="1992" priority="5">
      <formula>F140&gt;0</formula>
    </cfRule>
    <cfRule type="expression" dxfId="1991" priority="6">
      <formula>F140&lt;0</formula>
    </cfRule>
  </conditionalFormatting>
  <conditionalFormatting sqref="F139 H139 K139">
    <cfRule type="expression" dxfId="1990" priority="3">
      <formula>F139&gt;0</formula>
    </cfRule>
    <cfRule type="expression" dxfId="1989" priority="4">
      <formula>F139&lt;0</formula>
    </cfRule>
  </conditionalFormatting>
  <conditionalFormatting sqref="K140:K142">
    <cfRule type="expression" dxfId="1988" priority="1">
      <formula>K140&gt;0</formula>
    </cfRule>
    <cfRule type="expression" dxfId="198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86" priority="49">
      <formula>F52&gt;0</formula>
    </cfRule>
    <cfRule type="expression" dxfId="1985" priority="50">
      <formula>F52&lt;0</formula>
    </cfRule>
  </conditionalFormatting>
  <conditionalFormatting sqref="Q7">
    <cfRule type="expression" dxfId="1984" priority="47">
      <formula>Q7&gt;0</formula>
    </cfRule>
    <cfRule type="expression" dxfId="1983" priority="48">
      <formula>Q7&lt;0</formula>
    </cfRule>
  </conditionalFormatting>
  <conditionalFormatting sqref="Q8">
    <cfRule type="expression" dxfId="1982" priority="45">
      <formula>Q8&gt;0</formula>
    </cfRule>
    <cfRule type="expression" dxfId="1981" priority="46">
      <formula>Q8&lt;0</formula>
    </cfRule>
  </conditionalFormatting>
  <conditionalFormatting sqref="F34:F41 F43:F51">
    <cfRule type="expression" dxfId="1980" priority="43">
      <formula>F34&gt;0</formula>
    </cfRule>
    <cfRule type="expression" dxfId="1979" priority="44">
      <formula>F34&lt;0</formula>
    </cfRule>
  </conditionalFormatting>
  <conditionalFormatting sqref="H34:H51">
    <cfRule type="expression" dxfId="1978" priority="41">
      <formula>H34&gt;0</formula>
    </cfRule>
    <cfRule type="expression" dxfId="1977" priority="42">
      <formula>H34&lt;0</formula>
    </cfRule>
  </conditionalFormatting>
  <conditionalFormatting sqref="Q10">
    <cfRule type="expression" dxfId="1976" priority="39">
      <formula>Q10&gt;0</formula>
    </cfRule>
    <cfRule type="expression" dxfId="1975" priority="40">
      <formula>Q10&lt;0</formula>
    </cfRule>
  </conditionalFormatting>
  <conditionalFormatting sqref="J25">
    <cfRule type="expression" dxfId="1974" priority="37">
      <formula>J25&gt;0</formula>
    </cfRule>
    <cfRule type="expression" dxfId="1973" priority="38">
      <formula>J25&lt;0</formula>
    </cfRule>
  </conditionalFormatting>
  <conditionalFormatting sqref="K25:K29 K31:K38">
    <cfRule type="expression" dxfId="1972" priority="35">
      <formula>K25&gt;0</formula>
    </cfRule>
    <cfRule type="expression" dxfId="1971" priority="36">
      <formula>K25&lt;0</formula>
    </cfRule>
  </conditionalFormatting>
  <conditionalFormatting sqref="L25:L38">
    <cfRule type="expression" dxfId="1970" priority="33">
      <formula>L25&gt;0</formula>
    </cfRule>
    <cfRule type="expression" dxfId="1969" priority="34">
      <formula>L25&lt;0</formula>
    </cfRule>
  </conditionalFormatting>
  <conditionalFormatting sqref="F89:F110">
    <cfRule type="expression" dxfId="1968" priority="31">
      <formula>F89&gt;0</formula>
    </cfRule>
    <cfRule type="expression" dxfId="1967" priority="32">
      <formula>F89&lt;0</formula>
    </cfRule>
  </conditionalFormatting>
  <conditionalFormatting sqref="H89:H110">
    <cfRule type="expression" dxfId="1966" priority="29">
      <formula>H89&gt;0</formula>
    </cfRule>
    <cfRule type="expression" dxfId="1965" priority="30">
      <formula>H89&lt;0</formula>
    </cfRule>
  </conditionalFormatting>
  <conditionalFormatting sqref="J89:J102">
    <cfRule type="expression" dxfId="1964" priority="27">
      <formula>J89&gt;0</formula>
    </cfRule>
    <cfRule type="expression" dxfId="1963" priority="28">
      <formula>J89&lt;0</formula>
    </cfRule>
  </conditionalFormatting>
  <conditionalFormatting sqref="K89:K102">
    <cfRule type="expression" dxfId="1962" priority="25">
      <formula>K89&gt;0</formula>
    </cfRule>
    <cfRule type="expression" dxfId="1961" priority="26">
      <formula>K89&lt;0</formula>
    </cfRule>
  </conditionalFormatting>
  <conditionalFormatting sqref="L89:L102">
    <cfRule type="expression" dxfId="1960" priority="23">
      <formula>L89&gt;0</formula>
    </cfRule>
    <cfRule type="expression" dxfId="1959" priority="24">
      <formula>L89&lt;0</formula>
    </cfRule>
  </conditionalFormatting>
  <conditionalFormatting sqref="F25:F27">
    <cfRule type="expression" dxfId="1958" priority="21">
      <formula>F25&gt;0</formula>
    </cfRule>
    <cfRule type="expression" dxfId="1957" priority="22">
      <formula>F25&lt;0</formula>
    </cfRule>
  </conditionalFormatting>
  <conditionalFormatting sqref="H25:H27">
    <cfRule type="expression" dxfId="1956" priority="19">
      <formula>H25&gt;0</formula>
    </cfRule>
    <cfRule type="expression" dxfId="1955" priority="20">
      <formula>H25&lt;0</formula>
    </cfRule>
  </conditionalFormatting>
  <conditionalFormatting sqref="F28:F33">
    <cfRule type="expression" dxfId="1954" priority="17">
      <formula>F28&gt;0</formula>
    </cfRule>
    <cfRule type="expression" dxfId="1953" priority="18">
      <formula>F28&lt;0</formula>
    </cfRule>
  </conditionalFormatting>
  <conditionalFormatting sqref="H28:H33">
    <cfRule type="expression" dxfId="1952" priority="15">
      <formula>H28&gt;0</formula>
    </cfRule>
    <cfRule type="expression" dxfId="1951" priority="16">
      <formula>H28&lt;0</formula>
    </cfRule>
  </conditionalFormatting>
  <conditionalFormatting sqref="F42">
    <cfRule type="expression" dxfId="1950" priority="13">
      <formula>F42&gt;0</formula>
    </cfRule>
    <cfRule type="expression" dxfId="1949" priority="14">
      <formula>F42&lt;0</formula>
    </cfRule>
  </conditionalFormatting>
  <conditionalFormatting sqref="J48">
    <cfRule type="expression" dxfId="1948" priority="11">
      <formula>J48&gt;0</formula>
    </cfRule>
    <cfRule type="expression" dxfId="1947" priority="12">
      <formula>J48&lt;0</formula>
    </cfRule>
  </conditionalFormatting>
  <conditionalFormatting sqref="J34:J41 J43:J47">
    <cfRule type="expression" dxfId="1946" priority="9">
      <formula>J34&gt;0</formula>
    </cfRule>
    <cfRule type="expression" dxfId="1945" priority="10">
      <formula>J34&lt;0</formula>
    </cfRule>
  </conditionalFormatting>
  <conditionalFormatting sqref="J26:J27">
    <cfRule type="expression" dxfId="1944" priority="7">
      <formula>J26&gt;0</formula>
    </cfRule>
    <cfRule type="expression" dxfId="1943" priority="8">
      <formula>J26&lt;0</formula>
    </cfRule>
  </conditionalFormatting>
  <conditionalFormatting sqref="J28:J33">
    <cfRule type="expression" dxfId="1942" priority="5">
      <formula>J28&gt;0</formula>
    </cfRule>
    <cfRule type="expression" dxfId="1941" priority="6">
      <formula>J28&lt;0</formula>
    </cfRule>
  </conditionalFormatting>
  <conditionalFormatting sqref="J42">
    <cfRule type="expression" dxfId="1940" priority="3">
      <formula>J42&gt;0</formula>
    </cfRule>
    <cfRule type="expression" dxfId="1939" priority="4">
      <formula>J42&lt;0</formula>
    </cfRule>
  </conditionalFormatting>
  <conditionalFormatting sqref="J49">
    <cfRule type="expression" dxfId="1938" priority="1">
      <formula>J49&gt;0</formula>
    </cfRule>
    <cfRule type="expression" dxfId="1937"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36" priority="39">
      <formula>F47&gt;0</formula>
    </cfRule>
    <cfRule type="expression" dxfId="1935" priority="40">
      <formula>F47&lt;0</formula>
    </cfRule>
  </conditionalFormatting>
  <conditionalFormatting sqref="Q7">
    <cfRule type="expression" dxfId="1934" priority="37">
      <formula>Q7&gt;0</formula>
    </cfRule>
    <cfRule type="expression" dxfId="1933" priority="38">
      <formula>Q7&lt;0</formula>
    </cfRule>
  </conditionalFormatting>
  <conditionalFormatting sqref="Q8">
    <cfRule type="expression" dxfId="1932" priority="35">
      <formula>Q8&gt;0</formula>
    </cfRule>
    <cfRule type="expression" dxfId="1931" priority="36">
      <formula>Q8&lt;0</formula>
    </cfRule>
  </conditionalFormatting>
  <conditionalFormatting sqref="F30:F33 F38:F46">
    <cfRule type="expression" dxfId="1930" priority="33">
      <formula>F30&gt;0</formula>
    </cfRule>
    <cfRule type="expression" dxfId="1929" priority="34">
      <formula>F30&lt;0</formula>
    </cfRule>
  </conditionalFormatting>
  <conditionalFormatting sqref="H30:H33 H37:H46">
    <cfRule type="expression" dxfId="1928" priority="31">
      <formula>H30&gt;0</formula>
    </cfRule>
    <cfRule type="expression" dxfId="1927" priority="32">
      <formula>H30&lt;0</formula>
    </cfRule>
  </conditionalFormatting>
  <conditionalFormatting sqref="Q10">
    <cfRule type="expression" dxfId="1926" priority="29">
      <formula>Q10&gt;0</formula>
    </cfRule>
    <cfRule type="expression" dxfId="1925" priority="30">
      <formula>Q10&lt;0</formula>
    </cfRule>
  </conditionalFormatting>
  <conditionalFormatting sqref="K25:K38">
    <cfRule type="expression" dxfId="1924" priority="25">
      <formula>K25&gt;0</formula>
    </cfRule>
    <cfRule type="expression" dxfId="1923" priority="26">
      <formula>K25&lt;0</formula>
    </cfRule>
  </conditionalFormatting>
  <conditionalFormatting sqref="L25:L38">
    <cfRule type="expression" dxfId="1922" priority="23">
      <formula>L25&gt;0</formula>
    </cfRule>
    <cfRule type="expression" dxfId="1921" priority="24">
      <formula>L25&lt;0</formula>
    </cfRule>
  </conditionalFormatting>
  <conditionalFormatting sqref="F89:F110">
    <cfRule type="expression" dxfId="1920" priority="21">
      <formula>F89&gt;0</formula>
    </cfRule>
    <cfRule type="expression" dxfId="1919" priority="22">
      <formula>F89&lt;0</formula>
    </cfRule>
  </conditionalFormatting>
  <conditionalFormatting sqref="H89:H110">
    <cfRule type="expression" dxfId="1918" priority="19">
      <formula>H89&gt;0</formula>
    </cfRule>
    <cfRule type="expression" dxfId="1917" priority="20">
      <formula>H89&lt;0</formula>
    </cfRule>
  </conditionalFormatting>
  <conditionalFormatting sqref="J89:J102">
    <cfRule type="expression" dxfId="1916" priority="17">
      <formula>J89&gt;0</formula>
    </cfRule>
    <cfRule type="expression" dxfId="1915" priority="18">
      <formula>J89&lt;0</formula>
    </cfRule>
  </conditionalFormatting>
  <conditionalFormatting sqref="K89:K102">
    <cfRule type="expression" dxfId="1914" priority="15">
      <formula>K89&gt;0</formula>
    </cfRule>
    <cfRule type="expression" dxfId="1913" priority="16">
      <formula>K89&lt;0</formula>
    </cfRule>
  </conditionalFormatting>
  <conditionalFormatting sqref="L89:L102">
    <cfRule type="expression" dxfId="1912" priority="13">
      <formula>L89&gt;0</formula>
    </cfRule>
    <cfRule type="expression" dxfId="1911" priority="14">
      <formula>L89&lt;0</formula>
    </cfRule>
  </conditionalFormatting>
  <conditionalFormatting sqref="F25:F29">
    <cfRule type="expression" dxfId="1910" priority="11">
      <formula>F25&gt;0</formula>
    </cfRule>
    <cfRule type="expression" dxfId="1909" priority="12">
      <formula>F25&lt;0</formula>
    </cfRule>
  </conditionalFormatting>
  <conditionalFormatting sqref="H25:H29">
    <cfRule type="expression" dxfId="1908" priority="9">
      <formula>H25&gt;0</formula>
    </cfRule>
    <cfRule type="expression" dxfId="1907" priority="10">
      <formula>H25&lt;0</formula>
    </cfRule>
  </conditionalFormatting>
  <conditionalFormatting sqref="F34:F37">
    <cfRule type="expression" dxfId="1906" priority="7">
      <formula>F34&gt;0</formula>
    </cfRule>
    <cfRule type="expression" dxfId="1905" priority="8">
      <formula>F34&lt;0</formula>
    </cfRule>
  </conditionalFormatting>
  <conditionalFormatting sqref="H34:H36">
    <cfRule type="expression" dxfId="1904" priority="5">
      <formula>H34&gt;0</formula>
    </cfRule>
    <cfRule type="expression" dxfId="1903" priority="6">
      <formula>H34&lt;0</formula>
    </cfRule>
  </conditionalFormatting>
  <conditionalFormatting sqref="J39">
    <cfRule type="expression" dxfId="1902" priority="3">
      <formula>J39&gt;0</formula>
    </cfRule>
    <cfRule type="expression" dxfId="1901" priority="4">
      <formula>J39&lt;0</formula>
    </cfRule>
  </conditionalFormatting>
  <conditionalFormatting sqref="J25:J38">
    <cfRule type="expression" dxfId="1900" priority="1">
      <formula>J25&gt;0</formula>
    </cfRule>
    <cfRule type="expression" dxfId="1899"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2" t="s">
        <v>78</v>
      </c>
      <c r="P44" s="892"/>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98" priority="57">
      <formula>F27&gt;0</formula>
    </cfRule>
    <cfRule type="expression" dxfId="1897" priority="58">
      <formula>F27&lt;0</formula>
    </cfRule>
  </conditionalFormatting>
  <conditionalFormatting sqref="H28:H33">
    <cfRule type="expression" dxfId="1896" priority="53">
      <formula>H28&gt;0</formula>
    </cfRule>
    <cfRule type="expression" dxfId="1895" priority="54">
      <formula>H28&lt;0</formula>
    </cfRule>
  </conditionalFormatting>
  <conditionalFormatting sqref="F24:F26">
    <cfRule type="expression" dxfId="1894" priority="39">
      <formula>F24&gt;0</formula>
    </cfRule>
    <cfRule type="expression" dxfId="1893" priority="40">
      <formula>F24&lt;0</formula>
    </cfRule>
  </conditionalFormatting>
  <conditionalFormatting sqref="Q8">
    <cfRule type="expression" dxfId="1892" priority="33">
      <formula>Q8&gt;0</formula>
    </cfRule>
    <cfRule type="expression" dxfId="1891" priority="34">
      <formula>Q8&lt;0</formula>
    </cfRule>
  </conditionalFormatting>
  <conditionalFormatting sqref="Q7">
    <cfRule type="expression" dxfId="1890" priority="35">
      <formula>Q7&gt;0</formula>
    </cfRule>
    <cfRule type="expression" dxfId="1889" priority="36">
      <formula>Q7&lt;0</formula>
    </cfRule>
  </conditionalFormatting>
  <conditionalFormatting sqref="F34">
    <cfRule type="expression" dxfId="1888" priority="31">
      <formula>F34&gt;0</formula>
    </cfRule>
    <cfRule type="expression" dxfId="1887" priority="32">
      <formula>F34&lt;0</formula>
    </cfRule>
  </conditionalFormatting>
  <conditionalFormatting sqref="H34">
    <cfRule type="expression" dxfId="1886" priority="29">
      <formula>H34&gt;0</formula>
    </cfRule>
    <cfRule type="expression" dxfId="1885" priority="30">
      <formula>H34&lt;0</formula>
    </cfRule>
  </conditionalFormatting>
  <conditionalFormatting sqref="M36">
    <cfRule type="expression" dxfId="1884" priority="19">
      <formula>M36&gt;0</formula>
    </cfRule>
    <cfRule type="expression" dxfId="1883" priority="20">
      <formula>M36&lt;0</formula>
    </cfRule>
  </conditionalFormatting>
  <conditionalFormatting sqref="Q10">
    <cfRule type="expression" dxfId="1882" priority="15">
      <formula>Q10&gt;0</formula>
    </cfRule>
    <cfRule type="expression" dxfId="1881" priority="16">
      <formula>Q10&lt;0</formula>
    </cfRule>
  </conditionalFormatting>
  <conditionalFormatting sqref="F23">
    <cfRule type="expression" dxfId="1880" priority="13">
      <formula>F23&gt;0</formula>
    </cfRule>
    <cfRule type="expression" dxfId="1879" priority="14">
      <formula>F23&lt;0</formula>
    </cfRule>
  </conditionalFormatting>
  <conditionalFormatting sqref="I25:J25">
    <cfRule type="expression" dxfId="1878" priority="9">
      <formula>I25&gt;0</formula>
    </cfRule>
    <cfRule type="expression" dxfId="1877" priority="10">
      <formula>I25&lt;0</formula>
    </cfRule>
  </conditionalFormatting>
  <conditionalFormatting sqref="I26:J27">
    <cfRule type="expression" dxfId="1876" priority="7">
      <formula>I26&gt;0</formula>
    </cfRule>
    <cfRule type="expression" dxfId="1875" priority="8">
      <formula>I26&lt;0</formula>
    </cfRule>
  </conditionalFormatting>
  <conditionalFormatting sqref="K25:K27">
    <cfRule type="expression" dxfId="1874" priority="5">
      <formula>K25&gt;0</formula>
    </cfRule>
    <cfRule type="expression" dxfId="1873" priority="6">
      <formula>K25&lt;0</formula>
    </cfRule>
  </conditionalFormatting>
  <conditionalFormatting sqref="I23:J23">
    <cfRule type="expression" dxfId="1872" priority="3">
      <formula>I23&gt;0</formula>
    </cfRule>
    <cfRule type="expression" dxfId="187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70" priority="39">
      <formula>F47&gt;0</formula>
    </cfRule>
    <cfRule type="expression" dxfId="1869" priority="40">
      <formula>F47&lt;0</formula>
    </cfRule>
  </conditionalFormatting>
  <conditionalFormatting sqref="Q7">
    <cfRule type="expression" dxfId="1868" priority="37">
      <formula>Q7&gt;0</formula>
    </cfRule>
    <cfRule type="expression" dxfId="1867" priority="38">
      <formula>Q7&lt;0</formula>
    </cfRule>
  </conditionalFormatting>
  <conditionalFormatting sqref="Q8">
    <cfRule type="expression" dxfId="1866" priority="35">
      <formula>Q8&gt;0</formula>
    </cfRule>
    <cfRule type="expression" dxfId="1865" priority="36">
      <formula>Q8&lt;0</formula>
    </cfRule>
  </conditionalFormatting>
  <conditionalFormatting sqref="F30:F46">
    <cfRule type="expression" dxfId="1864" priority="33">
      <formula>F30&gt;0</formula>
    </cfRule>
    <cfRule type="expression" dxfId="1863" priority="34">
      <formula>F30&lt;0</formula>
    </cfRule>
  </conditionalFormatting>
  <conditionalFormatting sqref="H30:H46">
    <cfRule type="expression" dxfId="1862" priority="31">
      <formula>H30&gt;0</formula>
    </cfRule>
    <cfRule type="expression" dxfId="1861" priority="32">
      <formula>H30&lt;0</formula>
    </cfRule>
  </conditionalFormatting>
  <conditionalFormatting sqref="Q10">
    <cfRule type="expression" dxfId="1860" priority="29">
      <formula>Q10&gt;0</formula>
    </cfRule>
    <cfRule type="expression" dxfId="1859" priority="30">
      <formula>Q10&lt;0</formula>
    </cfRule>
  </conditionalFormatting>
  <conditionalFormatting sqref="J25:J38">
    <cfRule type="expression" dxfId="1858" priority="27">
      <formula>J25&gt;0</formula>
    </cfRule>
    <cfRule type="expression" dxfId="1857" priority="28">
      <formula>J25&lt;0</formula>
    </cfRule>
  </conditionalFormatting>
  <conditionalFormatting sqref="K25:K38">
    <cfRule type="expression" dxfId="1856" priority="25">
      <formula>K25&gt;0</formula>
    </cfRule>
    <cfRule type="expression" dxfId="1855" priority="26">
      <formula>K25&lt;0</formula>
    </cfRule>
  </conditionalFormatting>
  <conditionalFormatting sqref="L25 L38">
    <cfRule type="expression" dxfId="1854" priority="23">
      <formula>L25&gt;0</formula>
    </cfRule>
    <cfRule type="expression" dxfId="1853" priority="24">
      <formula>L25&lt;0</formula>
    </cfRule>
  </conditionalFormatting>
  <conditionalFormatting sqref="F89:F110">
    <cfRule type="expression" dxfId="1852" priority="21">
      <formula>F89&gt;0</formula>
    </cfRule>
    <cfRule type="expression" dxfId="1851" priority="22">
      <formula>F89&lt;0</formula>
    </cfRule>
  </conditionalFormatting>
  <conditionalFormatting sqref="H89:H110">
    <cfRule type="expression" dxfId="1850" priority="19">
      <formula>H89&gt;0</formula>
    </cfRule>
    <cfRule type="expression" dxfId="1849" priority="20">
      <formula>H89&lt;0</formula>
    </cfRule>
  </conditionalFormatting>
  <conditionalFormatting sqref="J89:J102">
    <cfRule type="expression" dxfId="1848" priority="17">
      <formula>J89&gt;0</formula>
    </cfRule>
    <cfRule type="expression" dxfId="1847" priority="18">
      <formula>J89&lt;0</formula>
    </cfRule>
  </conditionalFormatting>
  <conditionalFormatting sqref="K89:K102">
    <cfRule type="expression" dxfId="1846" priority="15">
      <formula>K89&gt;0</formula>
    </cfRule>
    <cfRule type="expression" dxfId="1845" priority="16">
      <formula>K89&lt;0</formula>
    </cfRule>
  </conditionalFormatting>
  <conditionalFormatting sqref="L89:L102">
    <cfRule type="expression" dxfId="1844" priority="13">
      <formula>L89&gt;0</formula>
    </cfRule>
    <cfRule type="expression" dxfId="1843" priority="14">
      <formula>L89&lt;0</formula>
    </cfRule>
  </conditionalFormatting>
  <conditionalFormatting sqref="F29 F25:F26">
    <cfRule type="expression" dxfId="1842" priority="11">
      <formula>F25&gt;0</formula>
    </cfRule>
    <cfRule type="expression" dxfId="1841" priority="12">
      <formula>F25&lt;0</formula>
    </cfRule>
  </conditionalFormatting>
  <conditionalFormatting sqref="H29 H25:H26">
    <cfRule type="expression" dxfId="1840" priority="9">
      <formula>H25&gt;0</formula>
    </cfRule>
    <cfRule type="expression" dxfId="1839" priority="10">
      <formula>H25&lt;0</formula>
    </cfRule>
  </conditionalFormatting>
  <conditionalFormatting sqref="F28">
    <cfRule type="expression" dxfId="1838" priority="7">
      <formula>F28&gt;0</formula>
    </cfRule>
    <cfRule type="expression" dxfId="1837" priority="8">
      <formula>F28&lt;0</formula>
    </cfRule>
  </conditionalFormatting>
  <conditionalFormatting sqref="F27">
    <cfRule type="expression" dxfId="1836" priority="3">
      <formula>F27&gt;0</formula>
    </cfRule>
    <cfRule type="expression" dxfId="1835" priority="4">
      <formula>F27&lt;0</formula>
    </cfRule>
  </conditionalFormatting>
  <conditionalFormatting sqref="H27:H28">
    <cfRule type="expression" dxfId="1834" priority="1">
      <formula>H27&gt;0</formula>
    </cfRule>
    <cfRule type="expression" dxfId="1833"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1" si="1">H2*I2-J2</f>
        <v>2918.96</v>
      </c>
      <c r="L2" s="70">
        <v>43291</v>
      </c>
      <c r="M2" s="43">
        <v>105</v>
      </c>
      <c r="O2" s="11" t="s">
        <v>57</v>
      </c>
      <c r="Q2">
        <f>C18-H18</f>
        <v>100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47.352299999999957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46.75</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4675</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70">
        <v>43748</v>
      </c>
      <c r="M6" s="43">
        <v>168</v>
      </c>
      <c r="O6" s="11" t="s">
        <v>64</v>
      </c>
      <c r="Q6" s="2">
        <f>Q3*Q2</f>
        <v>4735.2299999999959</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-60.229999999995925</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-60.229999999995925</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-1.2719551109448956E-2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70">
        <v>43727</v>
      </c>
      <c r="C11" s="7">
        <v>100</v>
      </c>
      <c r="D11" s="43">
        <v>40.299999999999997</v>
      </c>
      <c r="E11" s="43">
        <v>0</v>
      </c>
      <c r="F11" s="43">
        <f t="shared" si="0"/>
        <v>4029.9999999999995</v>
      </c>
      <c r="G11" s="70">
        <v>43748</v>
      </c>
      <c r="H11" s="159">
        <v>100</v>
      </c>
      <c r="I11" s="3">
        <v>43</v>
      </c>
      <c r="J11" s="3">
        <v>0.09</v>
      </c>
      <c r="K11" s="3">
        <f t="shared" si="1"/>
        <v>4299.91</v>
      </c>
      <c r="L11" s="4"/>
      <c r="M11" s="4"/>
      <c r="O11" s="11" t="s">
        <v>175</v>
      </c>
      <c r="P11" s="33"/>
      <c r="Q11" s="132">
        <f>R11*4/Q4</f>
        <v>5.9893048128342244E-2</v>
      </c>
      <c r="R11">
        <v>0.7</v>
      </c>
      <c r="T11" s="1">
        <v>43285</v>
      </c>
      <c r="U11" t="s">
        <v>1130</v>
      </c>
    </row>
    <row r="12" spans="1:21" x14ac:dyDescent="0.25">
      <c r="H12" s="68"/>
      <c r="O12" s="11" t="s">
        <v>921</v>
      </c>
      <c r="Q12" s="1" t="s">
        <v>1401</v>
      </c>
    </row>
    <row r="13" spans="1:21" x14ac:dyDescent="0.25">
      <c r="H13" s="68"/>
      <c r="O13" s="11" t="s">
        <v>947</v>
      </c>
      <c r="Q13" s="2">
        <f>Q4/(3.94+4.03)*2</f>
        <v>11.731493099121705</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2" t="s">
        <v>78</v>
      </c>
      <c r="P16" s="892"/>
    </row>
    <row r="17" spans="1:21" ht="15.75" thickTop="1" x14ac:dyDescent="0.25">
      <c r="O17" s="79">
        <v>1.1000000000000001</v>
      </c>
      <c r="P17" s="79">
        <f>O17*$Q$4</f>
        <v>51.425000000000004</v>
      </c>
    </row>
    <row r="18" spans="1:21" x14ac:dyDescent="0.25">
      <c r="A18" s="31" t="s">
        <v>81</v>
      </c>
      <c r="B18" s="14"/>
      <c r="C18" s="14">
        <f>SUM(C2:C11)</f>
        <v>900</v>
      </c>
      <c r="D18" s="18"/>
      <c r="E18" s="18"/>
      <c r="F18" s="18">
        <f>SUM(F2:F11)</f>
        <v>49116</v>
      </c>
      <c r="G18" s="14"/>
      <c r="H18" s="69">
        <f>SUM(H2:H11)</f>
        <v>800</v>
      </c>
      <c r="I18" s="18"/>
      <c r="J18" s="18"/>
      <c r="K18" s="18">
        <f>SUM(K2:K11)</f>
        <v>43627.770000000004</v>
      </c>
      <c r="L18" s="14"/>
      <c r="M18" s="18">
        <f>SUM(M2:M10)</f>
        <v>753</v>
      </c>
      <c r="O18" s="79">
        <v>1.0900000000000001</v>
      </c>
      <c r="P18" s="79">
        <f t="shared" ref="P18:P37" si="2">O18*$Q$4</f>
        <v>50.957500000000003</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753</v>
      </c>
      <c r="O19" s="79">
        <v>1.08</v>
      </c>
      <c r="P19" s="79">
        <f t="shared" si="2"/>
        <v>50.49</v>
      </c>
    </row>
    <row r="20" spans="1:21" x14ac:dyDescent="0.25">
      <c r="O20" s="79">
        <v>1.07</v>
      </c>
      <c r="P20" s="79">
        <f t="shared" si="2"/>
        <v>50.022500000000001</v>
      </c>
      <c r="T20" s="1">
        <v>43416</v>
      </c>
      <c r="U20" t="s">
        <v>1296</v>
      </c>
    </row>
    <row r="21" spans="1:21" x14ac:dyDescent="0.25">
      <c r="O21" s="79">
        <v>1.06</v>
      </c>
      <c r="P21" s="79">
        <f t="shared" si="2"/>
        <v>49.555</v>
      </c>
    </row>
    <row r="22" spans="1:21" x14ac:dyDescent="0.25">
      <c r="O22" s="79">
        <v>1.05</v>
      </c>
      <c r="P22" s="79">
        <f t="shared" si="2"/>
        <v>49.087499999999999</v>
      </c>
    </row>
    <row r="23" spans="1:21" x14ac:dyDescent="0.25">
      <c r="O23" s="79">
        <v>1.04</v>
      </c>
      <c r="P23" s="79">
        <f t="shared" si="2"/>
        <v>48.620000000000005</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48.152500000000003</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47.685000000000002</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47.217500000000001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46.75</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46.282499999999999</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45.814999999999998</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45.347499999999997</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44.879999999999995</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44.412500000000001</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43.945</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43.477499999999999</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43.010000000000005</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42.542500000000004</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42.075000000000003</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F69" si="24">C68*(E68-D68)</f>
        <v>-1015.2</v>
      </c>
      <c r="G68" s="39">
        <f t="shared" ref="G68:G69" si="25">D68*C68</f>
        <v>9203.1999999999989</v>
      </c>
      <c r="H68" s="177">
        <f t="shared" ref="H68:H69" si="26">(E68-D68)/D68</f>
        <v>-0.11030945757997219</v>
      </c>
      <c r="I68" s="39"/>
      <c r="J68" s="39">
        <f t="shared" ref="J68:J69" si="27">F68+$Q$10</f>
        <v>-1015.2</v>
      </c>
      <c r="K68" s="39"/>
      <c r="L68" s="39"/>
    </row>
    <row r="69" spans="1:13" x14ac:dyDescent="0.25">
      <c r="A69" s="4">
        <v>0</v>
      </c>
      <c r="B69" s="162">
        <v>43748</v>
      </c>
      <c r="C69" s="10">
        <v>100</v>
      </c>
      <c r="D69" s="39">
        <v>47.351999999999997</v>
      </c>
      <c r="E69" s="39">
        <v>42.98</v>
      </c>
      <c r="F69" s="39">
        <f t="shared" si="24"/>
        <v>-437.2</v>
      </c>
      <c r="G69" s="39">
        <f t="shared" si="25"/>
        <v>4735.2</v>
      </c>
      <c r="H69" s="177">
        <f t="shared" si="26"/>
        <v>-9.2329785436729178E-2</v>
      </c>
      <c r="I69" s="39" t="s">
        <v>1408</v>
      </c>
      <c r="J69" s="39">
        <f t="shared" si="27"/>
        <v>-437.2</v>
      </c>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32" priority="53">
      <formula>F7&gt;0</formula>
    </cfRule>
    <cfRule type="expression" dxfId="1831" priority="54">
      <formula>F7&lt;0</formula>
    </cfRule>
  </conditionalFormatting>
  <conditionalFormatting sqref="Q8">
    <cfRule type="expression" dxfId="1830" priority="51">
      <formula>Q8&gt;0</formula>
    </cfRule>
    <cfRule type="expression" dxfId="1829" priority="52">
      <formula>Q8&lt;0</formula>
    </cfRule>
  </conditionalFormatting>
  <conditionalFormatting sqref="Q10">
    <cfRule type="expression" dxfId="1828" priority="45">
      <formula>Q10&gt;0</formula>
    </cfRule>
    <cfRule type="expression" dxfId="1827" priority="46">
      <formula>Q10&lt;0</formula>
    </cfRule>
  </conditionalFormatting>
  <conditionalFormatting sqref="K25:K39">
    <cfRule type="expression" dxfId="1826" priority="41">
      <formula>K25&gt;0</formula>
    </cfRule>
    <cfRule type="expression" dxfId="1825" priority="42">
      <formula>K25&lt;0</formula>
    </cfRule>
  </conditionalFormatting>
  <conditionalFormatting sqref="L25">
    <cfRule type="expression" dxfId="1824" priority="39">
      <formula>L25&gt;0</formula>
    </cfRule>
    <cfRule type="expression" dxfId="1823" priority="40">
      <formula>L25&lt;0</formula>
    </cfRule>
  </conditionalFormatting>
  <conditionalFormatting sqref="F99:F120">
    <cfRule type="expression" dxfId="1822" priority="37">
      <formula>F99&gt;0</formula>
    </cfRule>
    <cfRule type="expression" dxfId="1821" priority="38">
      <formula>F99&lt;0</formula>
    </cfRule>
  </conditionalFormatting>
  <conditionalFormatting sqref="H99:H120">
    <cfRule type="expression" dxfId="1820" priority="35">
      <formula>H99&gt;0</formula>
    </cfRule>
    <cfRule type="expression" dxfId="1819" priority="36">
      <formula>H99&lt;0</formula>
    </cfRule>
  </conditionalFormatting>
  <conditionalFormatting sqref="J99:J112">
    <cfRule type="expression" dxfId="1818" priority="33">
      <formula>J99&gt;0</formula>
    </cfRule>
    <cfRule type="expression" dxfId="1817" priority="34">
      <formula>J99&lt;0</formula>
    </cfRule>
  </conditionalFormatting>
  <conditionalFormatting sqref="K99:K112">
    <cfRule type="expression" dxfId="1816" priority="31">
      <formula>K99&gt;0</formula>
    </cfRule>
    <cfRule type="expression" dxfId="1815" priority="32">
      <formula>K99&lt;0</formula>
    </cfRule>
  </conditionalFormatting>
  <conditionalFormatting sqref="L99:L112">
    <cfRule type="expression" dxfId="1814" priority="29">
      <formula>L99&gt;0</formula>
    </cfRule>
    <cfRule type="expression" dxfId="1813" priority="30">
      <formula>L99&lt;0</formula>
    </cfRule>
  </conditionalFormatting>
  <conditionalFormatting sqref="F25 F29">
    <cfRule type="expression" dxfId="1812" priority="27">
      <formula>F25&gt;0</formula>
    </cfRule>
    <cfRule type="expression" dxfId="1811" priority="28">
      <formula>F25&lt;0</formula>
    </cfRule>
  </conditionalFormatting>
  <conditionalFormatting sqref="H25 H29">
    <cfRule type="expression" dxfId="1810" priority="25">
      <formula>H25&gt;0</formula>
    </cfRule>
    <cfRule type="expression" dxfId="1809" priority="26">
      <formula>H25&lt;0</formula>
    </cfRule>
  </conditionalFormatting>
  <conditionalFormatting sqref="F26:F28">
    <cfRule type="expression" dxfId="1808" priority="23">
      <formula>F26&gt;0</formula>
    </cfRule>
    <cfRule type="expression" dxfId="1807" priority="24">
      <formula>F26&lt;0</formula>
    </cfRule>
  </conditionalFormatting>
  <conditionalFormatting sqref="H26:H28">
    <cfRule type="expression" dxfId="1806" priority="21">
      <formula>H26&gt;0</formula>
    </cfRule>
    <cfRule type="expression" dxfId="1805" priority="22">
      <formula>H26&lt;0</formula>
    </cfRule>
  </conditionalFormatting>
  <conditionalFormatting sqref="J25:J49">
    <cfRule type="expression" dxfId="1804" priority="17">
      <formula>J25&gt;0</formula>
    </cfRule>
    <cfRule type="expression" dxfId="1803" priority="18">
      <formula>J25&lt;0</formula>
    </cfRule>
  </conditionalFormatting>
  <conditionalFormatting sqref="J50:J61">
    <cfRule type="expression" dxfId="1802" priority="15">
      <formula>J50&gt;0</formula>
    </cfRule>
    <cfRule type="expression" dxfId="1801" priority="16">
      <formula>J50&lt;0</formula>
    </cfRule>
  </conditionalFormatting>
  <conditionalFormatting sqref="H62:H63 F62:F63">
    <cfRule type="expression" dxfId="1800" priority="7">
      <formula>F62&gt;0</formula>
    </cfRule>
    <cfRule type="expression" dxfId="1799" priority="8">
      <formula>F62&lt;0</formula>
    </cfRule>
  </conditionalFormatting>
  <conditionalFormatting sqref="J62:J69">
    <cfRule type="expression" dxfId="1798" priority="5">
      <formula>J62&gt;0</formula>
    </cfRule>
    <cfRule type="expression" dxfId="1797" priority="6">
      <formula>J62&lt;0</formula>
    </cfRule>
  </conditionalFormatting>
  <conditionalFormatting sqref="F66:F69 H66:H69">
    <cfRule type="expression" dxfId="1796" priority="1">
      <formula>F66&gt;0</formula>
    </cfRule>
    <cfRule type="expression" dxfId="179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2" t="s">
        <v>78</v>
      </c>
      <c r="P44" s="892"/>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4" priority="17">
      <formula>F38&gt;0</formula>
    </cfRule>
    <cfRule type="expression" dxfId="1793" priority="18">
      <formula>F38&lt;0</formula>
    </cfRule>
  </conditionalFormatting>
  <conditionalFormatting sqref="H38:H72">
    <cfRule type="expression" dxfId="1792" priority="9">
      <formula>H38&gt;0</formula>
    </cfRule>
    <cfRule type="expression" dxfId="1791" priority="10">
      <formula>H38&lt;0</formula>
    </cfRule>
  </conditionalFormatting>
  <conditionalFormatting sqref="F21:F37">
    <cfRule type="expression" dxfId="1790" priority="7">
      <formula>F21&gt;0</formula>
    </cfRule>
    <cfRule type="expression" dxfId="1789" priority="8">
      <formula>F21&lt;0</formula>
    </cfRule>
  </conditionalFormatting>
  <conditionalFormatting sqref="H21:H37">
    <cfRule type="expression" dxfId="1788" priority="5">
      <formula>H21&gt;0</formula>
    </cfRule>
    <cfRule type="expression" dxfId="1787" priority="6">
      <formula>H21&lt;0</formula>
    </cfRule>
  </conditionalFormatting>
  <conditionalFormatting sqref="Q8">
    <cfRule type="expression" dxfId="1786" priority="1">
      <formula>Q8&gt;0</formula>
    </cfRule>
    <cfRule type="expression" dxfId="1785" priority="2">
      <formula>Q8&lt;0</formula>
    </cfRule>
  </conditionalFormatting>
  <conditionalFormatting sqref="Q7">
    <cfRule type="expression" dxfId="1784" priority="3">
      <formula>Q7&gt;0</formula>
    </cfRule>
    <cfRule type="expression" dxfId="178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2" t="s">
        <v>78</v>
      </c>
      <c r="P40" s="892"/>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82" priority="15">
      <formula>F39&gt;0</formula>
    </cfRule>
    <cfRule type="expression" dxfId="1781" priority="16">
      <formula>F39&lt;0</formula>
    </cfRule>
  </conditionalFormatting>
  <conditionalFormatting sqref="Q7">
    <cfRule type="expression" dxfId="1780" priority="13">
      <formula>Q7&gt;0</formula>
    </cfRule>
    <cfRule type="expression" dxfId="1779" priority="14">
      <formula>Q7&lt;0</formula>
    </cfRule>
  </conditionalFormatting>
  <conditionalFormatting sqref="Q8">
    <cfRule type="expression" dxfId="1778" priority="11">
      <formula>Q8&gt;0</formula>
    </cfRule>
    <cfRule type="expression" dxfId="1777" priority="12">
      <formula>Q8&lt;0</formula>
    </cfRule>
  </conditionalFormatting>
  <conditionalFormatting sqref="F25:F38">
    <cfRule type="expression" dxfId="1776" priority="9">
      <formula>F25&gt;0</formula>
    </cfRule>
    <cfRule type="expression" dxfId="1775" priority="10">
      <formula>F25&lt;0</formula>
    </cfRule>
  </conditionalFormatting>
  <conditionalFormatting sqref="H25:H38">
    <cfRule type="expression" dxfId="1774" priority="7">
      <formula>H25&gt;0</formula>
    </cfRule>
    <cfRule type="expression" dxfId="1773" priority="8">
      <formula>H25&lt;0</formula>
    </cfRule>
  </conditionalFormatting>
  <conditionalFormatting sqref="M55">
    <cfRule type="expression" dxfId="1772" priority="3">
      <formula>M55&gt;0</formula>
    </cfRule>
    <cfRule type="expression" dxfId="1771" priority="4">
      <formula>M55&lt;0</formula>
    </cfRule>
  </conditionalFormatting>
  <conditionalFormatting sqref="Q10">
    <cfRule type="expression" dxfId="1770" priority="1">
      <formula>Q10&gt;0</formula>
    </cfRule>
    <cfRule type="expression" dxfId="176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6" si="1">I2*H2-J2</f>
        <v>2890.94</v>
      </c>
      <c r="L2" s="70">
        <v>42810</v>
      </c>
      <c r="M2" s="43">
        <v>27.5</v>
      </c>
      <c r="O2" s="11" t="s">
        <v>57</v>
      </c>
      <c r="Q2">
        <f>C65-H65</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(F65-K65-M65)/Q2)</f>
        <v>10.497399999999955</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20.170000000000002</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12102.000000000002</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6298.4399999999723</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7255.820000000027</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K65+M65-F65+Q2*Q4</f>
        <v>5803.5600000000286</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0.92142816316422071</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M260</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4.95785820525533E-3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11.525714285714287</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2" t="s">
        <v>78</v>
      </c>
      <c r="P18" s="892"/>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22.187000000000005</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21.985300000000002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21.783600000000003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21.581900000000005</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21.380200000000002</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21.178500000000003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20.976800000000001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20.775100000000002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20.573400000000003</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20.371700000000001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20.170000000000002</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19.968300000000003</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19.7666</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19.564900000000002</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19.363200000000003</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19.1615</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18.959800000000001</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18.758100000000002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18.556400000000004</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18.354700000000001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18.153000000000002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8" si="5">D46*C46+E46</f>
        <v>2156</v>
      </c>
      <c r="G46" s="401">
        <v>43749</v>
      </c>
      <c r="H46" s="78">
        <v>300</v>
      </c>
      <c r="I46" s="43">
        <v>20.420000000000002</v>
      </c>
      <c r="J46" s="43">
        <v>0.13</v>
      </c>
      <c r="K46" s="43">
        <f t="shared" si="1"/>
        <v>6125.8700000000008</v>
      </c>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2: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2: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2: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2:33" x14ac:dyDescent="0.25">
      <c r="B52" s="402">
        <v>43689</v>
      </c>
      <c r="C52" s="7">
        <v>100</v>
      </c>
      <c r="D52" s="43">
        <v>20.86</v>
      </c>
      <c r="E52" s="43">
        <v>0</v>
      </c>
      <c r="F52" s="43">
        <f t="shared" si="5"/>
        <v>2086</v>
      </c>
      <c r="G52" s="29"/>
      <c r="Q52" s="2"/>
      <c r="Z52" s="629"/>
      <c r="AA52" s="635"/>
      <c r="AB52" s="596"/>
      <c r="AC52" s="596"/>
      <c r="AD52" s="596"/>
      <c r="AE52" s="596"/>
      <c r="AF52" s="596"/>
      <c r="AG52" s="596"/>
    </row>
    <row r="53" spans="2:33" x14ac:dyDescent="0.25">
      <c r="B53" s="401">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2:33" x14ac:dyDescent="0.25">
      <c r="B54" s="401">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2: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2:33" x14ac:dyDescent="0.25">
      <c r="B56" s="654">
        <v>43734</v>
      </c>
      <c r="C56" s="7">
        <v>100</v>
      </c>
      <c r="D56" s="43">
        <v>19.82</v>
      </c>
      <c r="E56" s="43">
        <v>0</v>
      </c>
      <c r="F56" s="43">
        <f t="shared" si="5"/>
        <v>1982</v>
      </c>
      <c r="G56" s="29"/>
      <c r="Z56" s="642" t="s">
        <v>727</v>
      </c>
      <c r="AA56" s="634">
        <v>374</v>
      </c>
      <c r="AB56" s="634">
        <v>380</v>
      </c>
      <c r="AC56" s="634">
        <v>354</v>
      </c>
      <c r="AD56" s="634">
        <v>375</v>
      </c>
      <c r="AE56" s="634"/>
      <c r="AF56" s="596"/>
      <c r="AG56" s="596"/>
    </row>
    <row r="57" spans="2:33" x14ac:dyDescent="0.25">
      <c r="B57" s="654">
        <v>43746</v>
      </c>
      <c r="C57" s="7">
        <v>200</v>
      </c>
      <c r="D57" s="43">
        <v>18.579999999999998</v>
      </c>
      <c r="E57" s="43">
        <v>-0.5</v>
      </c>
      <c r="F57" s="43">
        <f t="shared" si="5"/>
        <v>3715.4999999999995</v>
      </c>
      <c r="G57" s="29"/>
      <c r="Z57" s="638" t="s">
        <v>720</v>
      </c>
      <c r="AA57" s="636">
        <v>583</v>
      </c>
      <c r="AB57" s="353">
        <v>931</v>
      </c>
      <c r="AC57" s="353">
        <v>713</v>
      </c>
      <c r="AD57" s="353">
        <v>665</v>
      </c>
      <c r="AE57" s="353"/>
      <c r="AF57" s="596"/>
      <c r="AG57" s="596"/>
    </row>
    <row r="58" spans="2:33" x14ac:dyDescent="0.25">
      <c r="B58" s="654">
        <v>43755</v>
      </c>
      <c r="C58" s="4">
        <v>100</v>
      </c>
      <c r="D58" s="2">
        <v>19.73</v>
      </c>
      <c r="E58" s="2">
        <v>0</v>
      </c>
      <c r="F58" s="2">
        <f t="shared" si="5"/>
        <v>1973</v>
      </c>
      <c r="G58" s="29"/>
      <c r="Z58" s="632"/>
      <c r="AA58" s="636"/>
      <c r="AB58" s="596"/>
      <c r="AC58" s="596"/>
      <c r="AD58" s="596"/>
      <c r="AE58" s="596"/>
      <c r="AF58" s="596"/>
      <c r="AG58" s="596"/>
    </row>
    <row r="59" spans="2:33" x14ac:dyDescent="0.25">
      <c r="B59" s="29"/>
      <c r="C59" s="4"/>
      <c r="G59" s="29"/>
      <c r="Z59" s="632"/>
      <c r="AA59" s="636"/>
      <c r="AB59" s="596"/>
      <c r="AC59" s="596"/>
      <c r="AD59" s="596"/>
      <c r="AE59" s="596"/>
      <c r="AF59" s="596"/>
      <c r="AG59" s="596"/>
    </row>
    <row r="60" spans="2:33" x14ac:dyDescent="0.25">
      <c r="B60" s="29"/>
      <c r="G60" s="29"/>
      <c r="Z60" s="633"/>
      <c r="AA60" s="636"/>
      <c r="AB60" s="596"/>
      <c r="AC60" s="596"/>
      <c r="AD60" s="596"/>
      <c r="AE60" s="596"/>
      <c r="AF60" s="596"/>
      <c r="AG60" s="596"/>
    </row>
    <row r="61" spans="2:33" x14ac:dyDescent="0.25">
      <c r="B61" s="29"/>
      <c r="C61" s="4"/>
      <c r="G61" s="29"/>
      <c r="Z61" s="632"/>
      <c r="AA61" s="636"/>
      <c r="AB61" s="596"/>
      <c r="AC61" s="596"/>
      <c r="AD61" s="596"/>
      <c r="AE61" s="596"/>
      <c r="AF61" s="596"/>
      <c r="AG61" s="596"/>
    </row>
    <row r="62" spans="2:33" x14ac:dyDescent="0.25">
      <c r="B62" s="29"/>
      <c r="G62" s="29"/>
      <c r="Z62" s="633" t="s">
        <v>718</v>
      </c>
      <c r="AA62" s="636">
        <v>95</v>
      </c>
      <c r="AB62" s="596">
        <v>213.9</v>
      </c>
      <c r="AC62" s="596">
        <v>127.1</v>
      </c>
      <c r="AD62" s="596">
        <v>80.7</v>
      </c>
      <c r="AE62" s="596"/>
      <c r="AF62" s="596"/>
      <c r="AG62" s="596"/>
    </row>
    <row r="63" spans="2:33" x14ac:dyDescent="0.25">
      <c r="B63" s="29"/>
      <c r="C63" s="4"/>
      <c r="G63" s="29"/>
      <c r="Z63" s="633" t="s">
        <v>716</v>
      </c>
      <c r="AA63" s="636">
        <v>97</v>
      </c>
      <c r="AB63" s="596">
        <v>227.5</v>
      </c>
      <c r="AC63" s="596">
        <v>-429.8</v>
      </c>
      <c r="AD63" s="596">
        <v>42.3</v>
      </c>
      <c r="AE63" s="596"/>
      <c r="AF63" s="596"/>
      <c r="AG63" s="596"/>
    </row>
    <row r="64" spans="2:33" x14ac:dyDescent="0.25">
      <c r="B64" s="29"/>
      <c r="G64" s="29"/>
      <c r="Z64" s="633" t="s">
        <v>715</v>
      </c>
      <c r="AA64" s="636">
        <v>0.28000000000000003</v>
      </c>
      <c r="AB64" s="596">
        <v>0.65</v>
      </c>
      <c r="AC64" s="596">
        <v>-1.23</v>
      </c>
      <c r="AD64" s="596"/>
      <c r="AE64" s="596"/>
      <c r="AF64" s="596"/>
      <c r="AG64" s="596"/>
    </row>
    <row r="65" spans="1:33" x14ac:dyDescent="0.25">
      <c r="A65" s="31" t="s">
        <v>81</v>
      </c>
      <c r="B65" s="14"/>
      <c r="C65" s="14">
        <f>SUM(C2:C63)</f>
        <v>7650</v>
      </c>
      <c r="D65" s="18"/>
      <c r="E65" s="18"/>
      <c r="F65" s="18">
        <f>SUM(F2:F63)</f>
        <v>194268.51</v>
      </c>
      <c r="G65" s="14"/>
      <c r="H65" s="14">
        <f>SUM(H2:H64)</f>
        <v>7050</v>
      </c>
      <c r="I65" s="18"/>
      <c r="J65" s="18"/>
      <c r="K65" s="18">
        <f>SUM(K2:K64)</f>
        <v>187572.57000000004</v>
      </c>
      <c r="L65" s="14"/>
      <c r="M65" s="18">
        <f>SUM(M2:M64)</f>
        <v>397.5</v>
      </c>
      <c r="Z65" s="633" t="s">
        <v>913</v>
      </c>
      <c r="AA65" s="636"/>
      <c r="AB65" s="596"/>
      <c r="AC65" s="596">
        <v>0.34</v>
      </c>
      <c r="AD65" s="596">
        <v>0.11</v>
      </c>
      <c r="AE65" s="596"/>
      <c r="AF65" s="596"/>
      <c r="AG65" s="596"/>
    </row>
    <row r="66" spans="1:33" ht="15.75" thickBot="1" x14ac:dyDescent="0.3">
      <c r="A66" s="275" t="s">
        <v>191</v>
      </c>
      <c r="B66" s="276"/>
      <c r="C66" s="277">
        <f>SumByColor($A$66,C2:C64)</f>
        <v>6850</v>
      </c>
      <c r="D66" s="277"/>
      <c r="E66" s="277"/>
      <c r="F66" s="278">
        <f>SumByColor($A$66,F2:F64)</f>
        <v>172282</v>
      </c>
      <c r="G66" s="277"/>
      <c r="H66" s="277">
        <f>SumByColor($A$66,H2:H64)</f>
        <v>7050</v>
      </c>
      <c r="I66" s="277"/>
      <c r="J66" s="277"/>
      <c r="K66" s="278">
        <f>SumByColor($A$66,K2:K64)</f>
        <v>187576</v>
      </c>
      <c r="L66" s="277"/>
      <c r="M66" s="278">
        <f>SumByColor($A$66,M2:M64)</f>
        <v>399</v>
      </c>
      <c r="Z66" s="633" t="s">
        <v>717</v>
      </c>
      <c r="AA66" s="636">
        <v>1.8</v>
      </c>
      <c r="AB66" s="596">
        <v>1.98</v>
      </c>
      <c r="AC66" s="596">
        <v>2.09</v>
      </c>
      <c r="AD66" s="596">
        <v>1.93</v>
      </c>
      <c r="AE66" s="596"/>
      <c r="AF66" s="596"/>
      <c r="AG66" s="596"/>
    </row>
    <row r="67" spans="1:33" x14ac:dyDescent="0.25">
      <c r="Z67" s="633"/>
      <c r="AA67" s="636"/>
      <c r="AB67" s="596"/>
      <c r="AC67" s="596"/>
      <c r="AD67" s="596"/>
      <c r="AE67" s="596"/>
      <c r="AF67" s="596"/>
      <c r="AG67" s="596"/>
    </row>
    <row r="68" spans="1:33" x14ac:dyDescent="0.25">
      <c r="Z68" s="633" t="s">
        <v>719</v>
      </c>
      <c r="AA68" s="636">
        <v>661</v>
      </c>
      <c r="AB68" s="596">
        <v>726.4</v>
      </c>
      <c r="AC68" s="596">
        <v>2194.4</v>
      </c>
      <c r="AD68" s="596">
        <v>703.1</v>
      </c>
      <c r="AE68" s="596"/>
      <c r="AF68" s="596"/>
      <c r="AG68" s="596"/>
    </row>
    <row r="69" spans="1:33" x14ac:dyDescent="0.25">
      <c r="B69" s="409" t="s">
        <v>113</v>
      </c>
      <c r="C69" s="409" t="s">
        <v>145</v>
      </c>
      <c r="D69" s="410" t="s">
        <v>144</v>
      </c>
      <c r="E69" s="411" t="s">
        <v>146</v>
      </c>
      <c r="F69" s="411" t="s">
        <v>65</v>
      </c>
      <c r="G69" s="413" t="s">
        <v>150</v>
      </c>
      <c r="H69" s="413" t="s">
        <v>88</v>
      </c>
      <c r="I69" s="413" t="s">
        <v>153</v>
      </c>
      <c r="J69" s="413" t="s">
        <v>487</v>
      </c>
      <c r="K69" s="413" t="s">
        <v>149</v>
      </c>
      <c r="L69" s="413" t="s">
        <v>947</v>
      </c>
      <c r="Z69" s="633" t="s">
        <v>1041</v>
      </c>
      <c r="AA69" s="636">
        <v>3800</v>
      </c>
      <c r="AB69" s="596">
        <v>3720</v>
      </c>
      <c r="AC69" s="596">
        <v>4878.1000000000004</v>
      </c>
      <c r="AD69" s="596">
        <v>4823.1000000000004</v>
      </c>
      <c r="AE69" s="596"/>
      <c r="AF69" s="596"/>
      <c r="AG69" s="596"/>
    </row>
    <row r="70" spans="1:33" x14ac:dyDescent="0.25">
      <c r="B70" s="447">
        <v>42754</v>
      </c>
      <c r="C70" s="451">
        <v>100</v>
      </c>
      <c r="D70" s="452">
        <v>27.58</v>
      </c>
      <c r="E70" s="452">
        <v>30.25</v>
      </c>
      <c r="F70" s="452">
        <f t="shared" ref="F70:F75" si="6">C70*(E70-D70)</f>
        <v>267.00000000000017</v>
      </c>
      <c r="G70" s="452">
        <f t="shared" ref="G70:G75" si="7">D70*C70</f>
        <v>2758</v>
      </c>
      <c r="H70" s="491">
        <f t="shared" ref="H70:H75" si="8">(E70-D70)/D70</f>
        <v>9.6809282088469978E-2</v>
      </c>
      <c r="I70" s="452"/>
      <c r="J70" s="452"/>
      <c r="K70" s="452"/>
      <c r="L70" s="452"/>
      <c r="Z70" s="632"/>
      <c r="AA70" s="636"/>
      <c r="AB70" s="596"/>
      <c r="AC70" s="596"/>
      <c r="AD70" s="596"/>
      <c r="AE70" s="596"/>
      <c r="AF70" s="596"/>
      <c r="AG70" s="596"/>
    </row>
    <row r="71" spans="1:33" x14ac:dyDescent="0.25">
      <c r="B71" s="447">
        <v>42758</v>
      </c>
      <c r="C71" s="451">
        <v>100</v>
      </c>
      <c r="D71" s="452">
        <v>27.180700000000002</v>
      </c>
      <c r="E71" s="452">
        <v>31.55</v>
      </c>
      <c r="F71" s="452">
        <f t="shared" si="6"/>
        <v>436.92999999999989</v>
      </c>
      <c r="G71" s="452">
        <f t="shared" si="7"/>
        <v>2718.07</v>
      </c>
      <c r="H71" s="491">
        <f t="shared" si="8"/>
        <v>0.16075009105725749</v>
      </c>
      <c r="I71" s="452"/>
      <c r="J71" s="452"/>
      <c r="K71" s="452"/>
      <c r="L71" s="452"/>
      <c r="Z71" s="632"/>
      <c r="AA71" s="636"/>
      <c r="AB71" s="596"/>
      <c r="AC71" s="596"/>
      <c r="AD71" s="596"/>
      <c r="AE71" s="596"/>
      <c r="AF71" s="596"/>
      <c r="AG71" s="596"/>
    </row>
    <row r="72" spans="1:33" x14ac:dyDescent="0.25">
      <c r="A72" t="s">
        <v>340</v>
      </c>
      <c r="B72" s="162">
        <v>42758</v>
      </c>
      <c r="C72" s="10">
        <v>100</v>
      </c>
      <c r="D72" s="39">
        <v>31.18</v>
      </c>
      <c r="E72" s="39">
        <v>31.55</v>
      </c>
      <c r="F72" s="39">
        <f t="shared" si="6"/>
        <v>37.000000000000099</v>
      </c>
      <c r="G72" s="39">
        <f t="shared" si="7"/>
        <v>3118</v>
      </c>
      <c r="H72" s="177">
        <f t="shared" si="8"/>
        <v>1.1866581141757569E-2</v>
      </c>
      <c r="I72" s="39"/>
      <c r="J72" s="39"/>
      <c r="K72" s="39"/>
      <c r="L72" s="39"/>
      <c r="Z72" s="632"/>
      <c r="AA72" s="636"/>
      <c r="AB72" s="596"/>
      <c r="AC72" s="596"/>
      <c r="AD72" s="596"/>
      <c r="AE72" s="596"/>
      <c r="AF72" s="596"/>
      <c r="AG72" s="596"/>
    </row>
    <row r="73" spans="1:33" x14ac:dyDescent="0.25">
      <c r="A73" t="s">
        <v>340</v>
      </c>
      <c r="B73" s="162">
        <v>42760</v>
      </c>
      <c r="C73" s="10">
        <v>100</v>
      </c>
      <c r="D73" s="39">
        <v>31.18</v>
      </c>
      <c r="E73" s="39">
        <v>33.26</v>
      </c>
      <c r="F73" s="39">
        <f t="shared" si="6"/>
        <v>207.99999999999983</v>
      </c>
      <c r="G73" s="39">
        <f t="shared" si="7"/>
        <v>3118</v>
      </c>
      <c r="H73" s="177">
        <f t="shared" si="8"/>
        <v>6.6709429121231498E-2</v>
      </c>
      <c r="I73" s="39"/>
      <c r="J73" s="39"/>
      <c r="K73" s="39"/>
      <c r="L73" s="39"/>
      <c r="AA73" s="105"/>
    </row>
    <row r="74" spans="1:33" x14ac:dyDescent="0.25">
      <c r="A74" t="s">
        <v>330</v>
      </c>
      <c r="B74" s="162">
        <v>42787</v>
      </c>
      <c r="C74" s="10">
        <v>100</v>
      </c>
      <c r="D74" s="39">
        <v>31.18</v>
      </c>
      <c r="E74" s="39">
        <v>33.64</v>
      </c>
      <c r="F74" s="39">
        <f t="shared" si="6"/>
        <v>246.00000000000009</v>
      </c>
      <c r="G74" s="39">
        <f t="shared" si="7"/>
        <v>3118</v>
      </c>
      <c r="H74" s="177">
        <f t="shared" si="8"/>
        <v>7.8896728672225816E-2</v>
      </c>
      <c r="I74" s="39"/>
      <c r="J74" s="39"/>
      <c r="K74" s="39"/>
      <c r="L74" s="39"/>
      <c r="AA74" s="4"/>
    </row>
    <row r="75" spans="1:33" x14ac:dyDescent="0.25">
      <c r="A75">
        <v>100</v>
      </c>
      <c r="B75" s="162">
        <v>42808</v>
      </c>
      <c r="C75" s="183">
        <v>200</v>
      </c>
      <c r="D75" s="184">
        <v>29.83</v>
      </c>
      <c r="E75" s="39">
        <v>28.6</v>
      </c>
      <c r="F75" s="39">
        <f t="shared" si="6"/>
        <v>-245.99999999999937</v>
      </c>
      <c r="G75" s="39">
        <f t="shared" si="7"/>
        <v>5966</v>
      </c>
      <c r="H75" s="177">
        <f t="shared" si="8"/>
        <v>-4.1233657391887259E-2</v>
      </c>
      <c r="I75" s="39"/>
      <c r="J75" s="39">
        <v>30.72</v>
      </c>
      <c r="K75" s="39">
        <v>1207</v>
      </c>
      <c r="L75" s="39"/>
    </row>
    <row r="76" spans="1:33" x14ac:dyDescent="0.25">
      <c r="A76">
        <v>0</v>
      </c>
      <c r="B76" s="162">
        <v>42809</v>
      </c>
      <c r="C76" s="10">
        <v>100</v>
      </c>
      <c r="D76" s="39">
        <v>30.750599999999999</v>
      </c>
      <c r="E76" s="39">
        <v>29.14</v>
      </c>
      <c r="F76" s="39">
        <f>C76*(E76-D76)</f>
        <v>-161.0599999999998</v>
      </c>
      <c r="G76" s="39">
        <f>D76*C76</f>
        <v>3075.06</v>
      </c>
      <c r="H76" s="177">
        <f>(E76-D76)/D76</f>
        <v>-5.2376213797454295E-2</v>
      </c>
      <c r="I76" s="39"/>
      <c r="J76" s="39"/>
      <c r="K76" s="39">
        <v>1291</v>
      </c>
      <c r="L76" s="39"/>
    </row>
    <row r="77" spans="1:33" x14ac:dyDescent="0.25">
      <c r="A77">
        <v>0</v>
      </c>
      <c r="B77" s="162">
        <v>42811</v>
      </c>
      <c r="C77" s="10">
        <v>100</v>
      </c>
      <c r="D77" s="39">
        <v>30.4756</v>
      </c>
      <c r="E77" s="39">
        <v>29.17</v>
      </c>
      <c r="F77" s="39">
        <f t="shared" ref="F77:F90" si="9">C77*(E77-D77)</f>
        <v>-130.55999999999983</v>
      </c>
      <c r="G77" s="39">
        <f t="shared" ref="G77:G90" si="10">D77*C77</f>
        <v>3047.56</v>
      </c>
      <c r="H77" s="177">
        <f t="shared" ref="H77:H90" si="11">(E77-D77)/D77</f>
        <v>-4.2840830041081988E-2</v>
      </c>
      <c r="I77" s="39"/>
      <c r="J77" s="39">
        <v>30</v>
      </c>
      <c r="K77" s="39">
        <v>1321</v>
      </c>
      <c r="L77" s="39"/>
    </row>
    <row r="78" spans="1:33" x14ac:dyDescent="0.25">
      <c r="A78">
        <v>0</v>
      </c>
      <c r="B78" s="162">
        <v>42836</v>
      </c>
      <c r="C78" s="183">
        <v>200</v>
      </c>
      <c r="D78" s="184">
        <v>29.412800000000001</v>
      </c>
      <c r="E78" s="39">
        <v>28.69</v>
      </c>
      <c r="F78" s="39">
        <f t="shared" si="9"/>
        <v>-144.55999999999989</v>
      </c>
      <c r="G78" s="39">
        <f t="shared" si="10"/>
        <v>5882.56</v>
      </c>
      <c r="H78" s="177">
        <f t="shared" si="11"/>
        <v>-2.4574334983408566E-2</v>
      </c>
      <c r="I78" s="39">
        <v>29</v>
      </c>
      <c r="J78" s="39"/>
      <c r="K78" s="39">
        <v>1308</v>
      </c>
      <c r="L78" s="39"/>
    </row>
    <row r="79" spans="1:33" x14ac:dyDescent="0.25">
      <c r="A79">
        <v>100</v>
      </c>
      <c r="B79" s="162">
        <v>42857</v>
      </c>
      <c r="C79" s="10">
        <v>300</v>
      </c>
      <c r="D79" s="39">
        <v>27.9452</v>
      </c>
      <c r="E79" s="39">
        <v>24.95</v>
      </c>
      <c r="F79" s="39">
        <f t="shared" si="9"/>
        <v>-898.56000000000017</v>
      </c>
      <c r="G79" s="39">
        <f t="shared" si="10"/>
        <v>8383.56</v>
      </c>
      <c r="H79" s="177">
        <f t="shared" si="11"/>
        <v>-0.10718119748650932</v>
      </c>
      <c r="I79" s="39"/>
      <c r="J79" s="39"/>
      <c r="K79" s="39">
        <v>554</v>
      </c>
      <c r="L79" s="39"/>
    </row>
    <row r="80" spans="1:33" x14ac:dyDescent="0.25">
      <c r="A80">
        <v>100</v>
      </c>
      <c r="B80" s="162">
        <v>42858</v>
      </c>
      <c r="C80" s="7">
        <v>400</v>
      </c>
      <c r="D80" s="43">
        <v>26.953900000000001</v>
      </c>
      <c r="E80" s="39">
        <v>23.98</v>
      </c>
      <c r="F80" s="39">
        <f t="shared" si="9"/>
        <v>-1189.5600000000002</v>
      </c>
      <c r="G80" s="39">
        <f t="shared" si="10"/>
        <v>10781.56</v>
      </c>
      <c r="H80" s="177">
        <f t="shared" si="11"/>
        <v>-0.11033282753145186</v>
      </c>
      <c r="I80" s="39"/>
      <c r="J80" s="39"/>
      <c r="K80" s="39"/>
      <c r="L80" s="39"/>
    </row>
    <row r="81" spans="1:12" x14ac:dyDescent="0.25">
      <c r="A81">
        <v>100</v>
      </c>
      <c r="B81" s="162">
        <v>42862</v>
      </c>
      <c r="C81" s="10">
        <v>400</v>
      </c>
      <c r="D81" s="39">
        <v>26.953900000000001</v>
      </c>
      <c r="E81" s="39">
        <v>23.45</v>
      </c>
      <c r="F81" s="39">
        <f t="shared" si="9"/>
        <v>-1401.5600000000006</v>
      </c>
      <c r="G81" s="39">
        <f t="shared" si="10"/>
        <v>10781.56</v>
      </c>
      <c r="H81" s="177">
        <f t="shared" si="11"/>
        <v>-0.12999603025907203</v>
      </c>
      <c r="I81" s="39"/>
      <c r="J81" s="39"/>
      <c r="K81" s="39">
        <v>50</v>
      </c>
      <c r="L81" s="39"/>
    </row>
    <row r="82" spans="1:12" x14ac:dyDescent="0.25">
      <c r="A82">
        <v>200</v>
      </c>
      <c r="B82" s="162">
        <v>42867</v>
      </c>
      <c r="C82" s="10">
        <v>600</v>
      </c>
      <c r="D82" s="39">
        <v>25.63</v>
      </c>
      <c r="E82" s="39">
        <v>22.91</v>
      </c>
      <c r="F82" s="39">
        <f t="shared" si="9"/>
        <v>-1631.9999999999993</v>
      </c>
      <c r="G82" s="39">
        <f t="shared" si="10"/>
        <v>15378</v>
      </c>
      <c r="H82" s="177">
        <f t="shared" si="11"/>
        <v>-0.10612563402262969</v>
      </c>
      <c r="I82" s="39"/>
      <c r="J82" s="39"/>
      <c r="K82" s="39">
        <v>-179</v>
      </c>
      <c r="L82" s="39"/>
    </row>
    <row r="83" spans="1:12" x14ac:dyDescent="0.25">
      <c r="B83" s="162">
        <v>42898</v>
      </c>
      <c r="C83" s="10">
        <v>400</v>
      </c>
      <c r="D83" s="39">
        <v>26.354199999999999</v>
      </c>
      <c r="E83" s="39">
        <v>23.55</v>
      </c>
      <c r="F83" s="39">
        <f t="shared" si="9"/>
        <v>-1121.6799999999992</v>
      </c>
      <c r="G83" s="39">
        <f t="shared" si="10"/>
        <v>10541.68</v>
      </c>
      <c r="H83" s="177">
        <f t="shared" si="11"/>
        <v>-0.1064042922949662</v>
      </c>
      <c r="I83" s="39"/>
      <c r="J83" s="39"/>
      <c r="K83" s="39">
        <v>331</v>
      </c>
      <c r="L83" s="39"/>
    </row>
    <row r="84" spans="1:12" x14ac:dyDescent="0.25">
      <c r="A84">
        <v>400</v>
      </c>
      <c r="B84" s="162">
        <v>42900</v>
      </c>
      <c r="C84" s="10">
        <v>600</v>
      </c>
      <c r="D84" s="39">
        <v>25.296099999999999</v>
      </c>
      <c r="E84" s="39">
        <v>22.74</v>
      </c>
      <c r="F84" s="39">
        <f t="shared" si="9"/>
        <v>-1533.6600000000003</v>
      </c>
      <c r="G84" s="39">
        <f t="shared" si="10"/>
        <v>15177.66</v>
      </c>
      <c r="H84" s="177">
        <f t="shared" si="11"/>
        <v>-0.10104719699874687</v>
      </c>
      <c r="I84" s="39"/>
      <c r="J84" s="39"/>
      <c r="K84" s="39">
        <v>-81.41</v>
      </c>
      <c r="L84" s="39"/>
    </row>
    <row r="85" spans="1:12" x14ac:dyDescent="0.25">
      <c r="A85">
        <v>400</v>
      </c>
      <c r="B85" s="162">
        <v>42904</v>
      </c>
      <c r="C85" s="10">
        <v>600</v>
      </c>
      <c r="D85" s="39">
        <v>25.146100000000001</v>
      </c>
      <c r="E85" s="39">
        <v>22.71</v>
      </c>
      <c r="F85" s="39">
        <f t="shared" si="9"/>
        <v>-1461.6599999999999</v>
      </c>
      <c r="G85" s="39">
        <f t="shared" si="10"/>
        <v>15087.66</v>
      </c>
      <c r="H85" s="177">
        <f t="shared" si="11"/>
        <v>-9.6877845868743054E-2</v>
      </c>
      <c r="I85" s="39"/>
      <c r="J85" s="39"/>
      <c r="K85" s="39">
        <v>-9.41</v>
      </c>
      <c r="L85" s="39"/>
    </row>
    <row r="86" spans="1:12" x14ac:dyDescent="0.25">
      <c r="A86">
        <v>200</v>
      </c>
      <c r="B86" s="162">
        <v>42926</v>
      </c>
      <c r="C86" s="10">
        <v>400</v>
      </c>
      <c r="D86" s="39">
        <v>25.644500000000001</v>
      </c>
      <c r="E86" s="39">
        <v>24.11</v>
      </c>
      <c r="F86" s="39">
        <f t="shared" si="9"/>
        <v>-613.80000000000052</v>
      </c>
      <c r="G86" s="39">
        <f t="shared" si="10"/>
        <v>10257.800000000001</v>
      </c>
      <c r="H86" s="177">
        <f t="shared" si="11"/>
        <v>-5.9837392033379525E-2</v>
      </c>
      <c r="I86" s="39"/>
      <c r="J86" s="39"/>
      <c r="K86" s="39">
        <v>836</v>
      </c>
      <c r="L86" s="39"/>
    </row>
    <row r="87" spans="1:12" x14ac:dyDescent="0.25">
      <c r="B87" s="162">
        <v>42940</v>
      </c>
      <c r="C87" s="10">
        <v>600</v>
      </c>
      <c r="D87" s="39">
        <v>24.86</v>
      </c>
      <c r="E87" s="39">
        <v>24.22</v>
      </c>
      <c r="F87" s="39">
        <f t="shared" si="9"/>
        <v>-384.00000000000034</v>
      </c>
      <c r="G87" s="39">
        <f t="shared" si="10"/>
        <v>14916</v>
      </c>
      <c r="H87" s="177">
        <f t="shared" si="11"/>
        <v>-2.5744167337087714E-2</v>
      </c>
      <c r="I87" s="39"/>
      <c r="J87" s="39"/>
      <c r="K87" s="39">
        <v>1066</v>
      </c>
      <c r="L87" s="39"/>
    </row>
    <row r="88" spans="1:12" x14ac:dyDescent="0.25">
      <c r="A88">
        <v>200</v>
      </c>
      <c r="B88" s="162">
        <v>42941</v>
      </c>
      <c r="C88" s="7">
        <v>400</v>
      </c>
      <c r="D88" s="43">
        <v>24.794799999999999</v>
      </c>
      <c r="E88" s="39">
        <v>24.22</v>
      </c>
      <c r="F88" s="39">
        <f t="shared" si="9"/>
        <v>-229.9199999999999</v>
      </c>
      <c r="G88" s="39">
        <f t="shared" si="10"/>
        <v>9917.92</v>
      </c>
      <c r="H88" s="177">
        <f t="shared" si="11"/>
        <v>-2.3182280155516471E-2</v>
      </c>
      <c r="I88" s="39">
        <v>23</v>
      </c>
      <c r="J88" s="39"/>
      <c r="K88" s="39">
        <v>1222</v>
      </c>
      <c r="L88" s="39"/>
    </row>
    <row r="89" spans="1:12" x14ac:dyDescent="0.25">
      <c r="A89">
        <v>200</v>
      </c>
      <c r="B89" s="162">
        <v>42942</v>
      </c>
      <c r="C89" s="10">
        <v>600</v>
      </c>
      <c r="D89" s="39">
        <v>24.623000000000001</v>
      </c>
      <c r="E89" s="39">
        <v>23.6</v>
      </c>
      <c r="F89" s="39">
        <f t="shared" si="9"/>
        <v>-613.79999999999984</v>
      </c>
      <c r="G89" s="39">
        <f t="shared" si="10"/>
        <v>14773.800000000001</v>
      </c>
      <c r="H89" s="177">
        <f t="shared" si="11"/>
        <v>-4.1546521544897033E-2</v>
      </c>
      <c r="I89" s="39"/>
      <c r="J89" s="39"/>
      <c r="K89" s="39">
        <v>838</v>
      </c>
      <c r="L89" s="39"/>
    </row>
    <row r="90" spans="1:12" x14ac:dyDescent="0.25">
      <c r="B90" s="162">
        <v>42948</v>
      </c>
      <c r="C90" s="10">
        <v>800</v>
      </c>
      <c r="D90" s="39">
        <v>24.087399999999999</v>
      </c>
      <c r="E90" s="39">
        <v>22.75</v>
      </c>
      <c r="F90" s="39">
        <f t="shared" si="9"/>
        <v>-1069.9199999999992</v>
      </c>
      <c r="G90" s="39">
        <f t="shared" si="10"/>
        <v>19269.919999999998</v>
      </c>
      <c r="H90" s="177">
        <f t="shared" si="11"/>
        <v>-5.5522804453780765E-2</v>
      </c>
      <c r="I90" s="39"/>
      <c r="J90" s="39"/>
      <c r="K90" s="39">
        <v>430</v>
      </c>
      <c r="L90" s="39"/>
    </row>
    <row r="91" spans="1:12" x14ac:dyDescent="0.25">
      <c r="A91">
        <v>800</v>
      </c>
      <c r="B91" s="162">
        <v>42983</v>
      </c>
      <c r="C91" s="10">
        <v>900</v>
      </c>
      <c r="D91" s="39">
        <v>23.59</v>
      </c>
      <c r="E91" s="39">
        <v>19.46</v>
      </c>
      <c r="F91" s="39">
        <f t="shared" ref="F91:F102" si="12">C91*(E91-D91)</f>
        <v>-3716.9999999999991</v>
      </c>
      <c r="G91" s="39">
        <f t="shared" ref="G91:G102" si="13">D91*C91</f>
        <v>21231</v>
      </c>
      <c r="H91" s="177">
        <f t="shared" ref="H91:H102" si="14">(E91-D91)/D91</f>
        <v>-0.17507418397626109</v>
      </c>
      <c r="I91" s="39"/>
      <c r="J91" s="39"/>
      <c r="K91" s="39">
        <v>-2264</v>
      </c>
      <c r="L91" s="39"/>
    </row>
    <row r="92" spans="1:12" x14ac:dyDescent="0.25">
      <c r="A92">
        <v>700</v>
      </c>
      <c r="B92" s="162">
        <v>42984</v>
      </c>
      <c r="C92" s="354">
        <v>800</v>
      </c>
      <c r="D92" s="355">
        <v>24.0657</v>
      </c>
      <c r="E92" s="39">
        <v>19.78</v>
      </c>
      <c r="F92" s="39">
        <f t="shared" si="12"/>
        <v>-3428.5599999999986</v>
      </c>
      <c r="G92" s="39">
        <f t="shared" si="13"/>
        <v>19252.560000000001</v>
      </c>
      <c r="H92" s="177">
        <f t="shared" si="14"/>
        <v>-0.17808333021686459</v>
      </c>
      <c r="I92" s="39">
        <v>23.5</v>
      </c>
      <c r="J92" s="39"/>
      <c r="K92" s="39">
        <v>-2128</v>
      </c>
      <c r="L92" s="39"/>
    </row>
    <row r="93" spans="1:12" x14ac:dyDescent="0.25">
      <c r="A93">
        <v>700</v>
      </c>
      <c r="B93" s="162">
        <v>42996</v>
      </c>
      <c r="C93" s="10">
        <v>800</v>
      </c>
      <c r="D93" s="39">
        <v>24.0657</v>
      </c>
      <c r="E93" s="39">
        <v>21.31</v>
      </c>
      <c r="F93" s="39">
        <f t="shared" si="12"/>
        <v>-2204.5600000000009</v>
      </c>
      <c r="G93" s="39">
        <f t="shared" si="13"/>
        <v>19252.560000000001</v>
      </c>
      <c r="H93" s="177">
        <f t="shared" si="14"/>
        <v>-0.11450736940957466</v>
      </c>
      <c r="I93" s="39">
        <v>23.5</v>
      </c>
      <c r="J93" s="39"/>
      <c r="K93" s="39">
        <v>-752</v>
      </c>
      <c r="L93" s="39"/>
    </row>
    <row r="94" spans="1:12" x14ac:dyDescent="0.25">
      <c r="A94">
        <v>700</v>
      </c>
      <c r="B94" s="162">
        <v>42999</v>
      </c>
      <c r="C94" s="354">
        <v>800</v>
      </c>
      <c r="D94" s="355">
        <v>23.896999999999998</v>
      </c>
      <c r="E94" s="39">
        <v>21.59</v>
      </c>
      <c r="F94" s="39">
        <f t="shared" si="12"/>
        <v>-1845.599999999999</v>
      </c>
      <c r="G94" s="39">
        <f t="shared" si="13"/>
        <v>19117.599999999999</v>
      </c>
      <c r="H94" s="177">
        <f t="shared" si="14"/>
        <v>-9.6539314558312703E-2</v>
      </c>
      <c r="I94" s="39">
        <v>23.5</v>
      </c>
      <c r="J94" s="39"/>
      <c r="K94" s="39">
        <v>-393</v>
      </c>
      <c r="L94" s="39"/>
    </row>
    <row r="95" spans="1:12" x14ac:dyDescent="0.25">
      <c r="B95" s="162">
        <v>43023</v>
      </c>
      <c r="C95" s="10">
        <v>800</v>
      </c>
      <c r="D95" s="39">
        <v>23.9</v>
      </c>
      <c r="E95" s="39">
        <v>21.78</v>
      </c>
      <c r="F95" s="39">
        <f t="shared" si="12"/>
        <v>-1695.999999999998</v>
      </c>
      <c r="G95" s="39">
        <f t="shared" si="13"/>
        <v>19120</v>
      </c>
      <c r="H95" s="177">
        <f t="shared" si="14"/>
        <v>-8.8702928870292783E-2</v>
      </c>
      <c r="I95" s="39"/>
      <c r="J95" s="39">
        <v>61</v>
      </c>
      <c r="K95" s="39">
        <v>-241</v>
      </c>
      <c r="L95" s="39"/>
    </row>
    <row r="96" spans="1:12" x14ac:dyDescent="0.25">
      <c r="A96">
        <v>800</v>
      </c>
      <c r="B96" s="162">
        <v>43031</v>
      </c>
      <c r="C96" s="10">
        <v>800</v>
      </c>
      <c r="D96" s="39">
        <v>23.9</v>
      </c>
      <c r="E96" s="39">
        <v>21.03</v>
      </c>
      <c r="F96" s="39">
        <f t="shared" si="12"/>
        <v>-2295.9999999999982</v>
      </c>
      <c r="G96" s="39">
        <f t="shared" si="13"/>
        <v>19120</v>
      </c>
      <c r="H96" s="177">
        <f t="shared" si="14"/>
        <v>-0.1200836820083681</v>
      </c>
      <c r="I96" s="39"/>
      <c r="J96" s="39"/>
      <c r="K96" s="39">
        <v>-841</v>
      </c>
      <c r="L96" s="39"/>
    </row>
    <row r="97" spans="1:12" x14ac:dyDescent="0.25">
      <c r="A97">
        <v>800</v>
      </c>
      <c r="B97" s="162">
        <v>43050</v>
      </c>
      <c r="C97" s="10">
        <v>800</v>
      </c>
      <c r="D97" s="39">
        <v>23.9</v>
      </c>
      <c r="E97" s="39">
        <v>22.84</v>
      </c>
      <c r="F97" s="39">
        <f t="shared" si="12"/>
        <v>-847.99999999999898</v>
      </c>
      <c r="G97" s="39">
        <f t="shared" si="13"/>
        <v>19120</v>
      </c>
      <c r="H97" s="177">
        <f t="shared" si="14"/>
        <v>-4.4351464435146391E-2</v>
      </c>
      <c r="I97" s="39"/>
      <c r="J97" s="39">
        <v>60.22</v>
      </c>
      <c r="K97" s="39">
        <v>607</v>
      </c>
      <c r="L97" s="39"/>
    </row>
    <row r="98" spans="1:12" x14ac:dyDescent="0.25">
      <c r="A98">
        <v>500</v>
      </c>
      <c r="B98" s="162">
        <v>43068</v>
      </c>
      <c r="C98" s="10">
        <v>500</v>
      </c>
      <c r="D98" s="39">
        <v>23.4815</v>
      </c>
      <c r="E98" s="39">
        <v>24.39</v>
      </c>
      <c r="F98" s="39">
        <f t="shared" si="12"/>
        <v>454.25000000000006</v>
      </c>
      <c r="G98" s="39">
        <f t="shared" si="13"/>
        <v>11740.75</v>
      </c>
      <c r="H98" s="177">
        <f t="shared" si="14"/>
        <v>3.8690032578838664E-2</v>
      </c>
      <c r="I98" s="39"/>
      <c r="J98" s="39"/>
      <c r="K98" s="39">
        <v>1907</v>
      </c>
      <c r="L98" s="39"/>
    </row>
    <row r="99" spans="1:12" x14ac:dyDescent="0.25">
      <c r="A99">
        <v>500</v>
      </c>
      <c r="B99" s="162">
        <v>43081</v>
      </c>
      <c r="C99" s="10">
        <v>500</v>
      </c>
      <c r="D99" s="39">
        <v>23.4815</v>
      </c>
      <c r="E99" s="39">
        <v>24.82</v>
      </c>
      <c r="F99" s="39">
        <f t="shared" si="12"/>
        <v>669.24999999999989</v>
      </c>
      <c r="G99" s="39">
        <f t="shared" si="13"/>
        <v>11740.75</v>
      </c>
      <c r="H99" s="177">
        <f t="shared" si="14"/>
        <v>5.7002320976087546E-2</v>
      </c>
      <c r="I99" s="39"/>
      <c r="J99" s="39"/>
      <c r="K99" s="39">
        <v>2121</v>
      </c>
      <c r="L99" s="39"/>
    </row>
    <row r="100" spans="1:12" x14ac:dyDescent="0.25">
      <c r="A100">
        <v>450</v>
      </c>
      <c r="B100" s="162">
        <v>43090</v>
      </c>
      <c r="C100" s="10">
        <v>450</v>
      </c>
      <c r="D100" s="39">
        <v>23.29</v>
      </c>
      <c r="E100" s="39">
        <v>25.23</v>
      </c>
      <c r="F100" s="39">
        <f t="shared" si="12"/>
        <v>873.00000000000057</v>
      </c>
      <c r="G100" s="39">
        <f t="shared" si="13"/>
        <v>10480.5</v>
      </c>
      <c r="H100" s="177">
        <f t="shared" si="14"/>
        <v>8.3297552597681471E-2</v>
      </c>
      <c r="I100" s="39"/>
      <c r="J100" s="39">
        <v>68</v>
      </c>
      <c r="K100" s="39">
        <v>2324</v>
      </c>
      <c r="L100" s="39"/>
    </row>
    <row r="101" spans="1:12" x14ac:dyDescent="0.25">
      <c r="A101">
        <v>400</v>
      </c>
      <c r="B101" s="162">
        <v>43102</v>
      </c>
      <c r="C101" s="7">
        <v>400</v>
      </c>
      <c r="D101" s="43">
        <v>22.85</v>
      </c>
      <c r="E101" s="39">
        <v>26.65</v>
      </c>
      <c r="F101" s="39">
        <f t="shared" si="12"/>
        <v>1519.9999999999989</v>
      </c>
      <c r="G101" s="39">
        <f t="shared" si="13"/>
        <v>9140</v>
      </c>
      <c r="H101" s="177">
        <f t="shared" si="14"/>
        <v>0.16630196936542657</v>
      </c>
      <c r="I101" s="665" t="s">
        <v>804</v>
      </c>
      <c r="J101" s="39"/>
      <c r="K101" s="39">
        <v>2972</v>
      </c>
      <c r="L101" s="39"/>
    </row>
    <row r="102" spans="1:12" x14ac:dyDescent="0.25">
      <c r="A102">
        <v>400</v>
      </c>
      <c r="B102" s="162">
        <v>43110</v>
      </c>
      <c r="C102" s="10">
        <v>400</v>
      </c>
      <c r="D102" s="39">
        <v>22.8508</v>
      </c>
      <c r="E102" s="39">
        <v>25.91</v>
      </c>
      <c r="F102" s="39">
        <f t="shared" si="12"/>
        <v>1223.6800000000003</v>
      </c>
      <c r="G102" s="39">
        <f t="shared" si="13"/>
        <v>9140.32</v>
      </c>
      <c r="H102" s="177">
        <f t="shared" si="14"/>
        <v>0.13387715090937738</v>
      </c>
      <c r="I102" s="39"/>
      <c r="J102" s="39"/>
      <c r="K102" s="39">
        <v>2676</v>
      </c>
      <c r="L102" s="39"/>
    </row>
    <row r="103" spans="1:12" x14ac:dyDescent="0.25">
      <c r="B103" s="162">
        <v>43112</v>
      </c>
      <c r="C103" s="10">
        <v>400</v>
      </c>
      <c r="D103" s="39">
        <v>22.8508</v>
      </c>
      <c r="E103" s="39">
        <v>27.22</v>
      </c>
      <c r="F103" s="39">
        <f t="shared" ref="F103:F115" si="15">C103*(E103-D103)</f>
        <v>1747.6799999999998</v>
      </c>
      <c r="G103" s="39">
        <f t="shared" ref="G103:G115" si="16">D103*C103</f>
        <v>9140.32</v>
      </c>
      <c r="H103" s="177">
        <f t="shared" ref="H103:H115" si="17">(E103-D103)/D103</f>
        <v>0.1912055595427731</v>
      </c>
      <c r="I103" s="39"/>
      <c r="J103" s="39"/>
      <c r="K103" s="39">
        <v>3120</v>
      </c>
      <c r="L103" s="39"/>
    </row>
    <row r="104" spans="1:12" x14ac:dyDescent="0.25">
      <c r="A104">
        <v>400</v>
      </c>
      <c r="B104" s="162">
        <v>43116</v>
      </c>
      <c r="C104" s="10">
        <v>450</v>
      </c>
      <c r="D104" s="39">
        <v>23.176200000000001</v>
      </c>
      <c r="E104" s="39">
        <v>25.68</v>
      </c>
      <c r="F104" s="39">
        <f t="shared" si="15"/>
        <v>1126.7099999999991</v>
      </c>
      <c r="G104" s="39">
        <f t="shared" si="16"/>
        <v>10429.290000000001</v>
      </c>
      <c r="H104" s="177">
        <f t="shared" si="17"/>
        <v>0.10803324099722983</v>
      </c>
      <c r="I104" s="39"/>
      <c r="J104" s="39"/>
      <c r="K104" s="39">
        <v>2579</v>
      </c>
      <c r="L104" s="39"/>
    </row>
    <row r="105" spans="1:12" x14ac:dyDescent="0.25">
      <c r="A105">
        <v>350</v>
      </c>
      <c r="B105" s="162">
        <v>43118</v>
      </c>
      <c r="C105" s="7">
        <v>400</v>
      </c>
      <c r="D105" s="43">
        <v>22.763300000000001</v>
      </c>
      <c r="E105" s="39">
        <v>26.22</v>
      </c>
      <c r="F105" s="39">
        <f t="shared" si="15"/>
        <v>1382.6799999999992</v>
      </c>
      <c r="G105" s="39">
        <f t="shared" si="16"/>
        <v>9105.32</v>
      </c>
      <c r="H105" s="177">
        <f t="shared" si="17"/>
        <v>0.15185408091093988</v>
      </c>
      <c r="I105" s="39">
        <v>22.5</v>
      </c>
      <c r="J105" s="39"/>
      <c r="K105" s="39">
        <v>2835</v>
      </c>
      <c r="L105" s="39"/>
    </row>
    <row r="106" spans="1:12" x14ac:dyDescent="0.25">
      <c r="A106">
        <v>350</v>
      </c>
      <c r="B106" s="162">
        <v>43121</v>
      </c>
      <c r="C106" s="10">
        <v>400</v>
      </c>
      <c r="D106" s="39">
        <v>22.76</v>
      </c>
      <c r="E106" s="39">
        <v>26.53</v>
      </c>
      <c r="F106" s="39">
        <f t="shared" si="15"/>
        <v>1507.9999999999998</v>
      </c>
      <c r="G106" s="39">
        <f t="shared" si="16"/>
        <v>9104</v>
      </c>
      <c r="H106" s="177">
        <f t="shared" si="17"/>
        <v>0.16564147627416517</v>
      </c>
      <c r="I106" s="39"/>
      <c r="J106" s="39">
        <v>58.41</v>
      </c>
      <c r="K106" s="39">
        <v>2959</v>
      </c>
      <c r="L106" s="39"/>
    </row>
    <row r="107" spans="1:12" x14ac:dyDescent="0.25">
      <c r="A107">
        <v>250</v>
      </c>
      <c r="B107" s="162">
        <v>43126</v>
      </c>
      <c r="C107" s="10">
        <v>300</v>
      </c>
      <c r="D107" s="39">
        <v>21.144600000000001</v>
      </c>
      <c r="E107" s="39">
        <v>27.6</v>
      </c>
      <c r="F107" s="39">
        <f t="shared" si="15"/>
        <v>1936.6200000000003</v>
      </c>
      <c r="G107" s="39">
        <f t="shared" si="16"/>
        <v>6343.38</v>
      </c>
      <c r="H107" s="177">
        <f t="shared" si="17"/>
        <v>0.30529780653216426</v>
      </c>
      <c r="I107" s="39"/>
      <c r="J107" s="39"/>
      <c r="K107" s="39">
        <v>3389</v>
      </c>
      <c r="L107" s="39"/>
    </row>
    <row r="108" spans="1:12" x14ac:dyDescent="0.25">
      <c r="A108">
        <v>250</v>
      </c>
      <c r="B108" s="162">
        <v>43131</v>
      </c>
      <c r="C108" s="10">
        <v>400</v>
      </c>
      <c r="D108" s="39">
        <v>22.578499999999998</v>
      </c>
      <c r="E108" s="39">
        <v>27.3</v>
      </c>
      <c r="F108" s="39">
        <f t="shared" si="15"/>
        <v>1888.600000000001</v>
      </c>
      <c r="G108" s="39">
        <f t="shared" si="16"/>
        <v>9031.4</v>
      </c>
      <c r="H108" s="177">
        <f t="shared" si="17"/>
        <v>0.20911486591226178</v>
      </c>
      <c r="I108" s="39"/>
      <c r="J108" s="39"/>
      <c r="K108" s="39">
        <v>3341</v>
      </c>
      <c r="L108" s="39"/>
    </row>
    <row r="109" spans="1:12" x14ac:dyDescent="0.25">
      <c r="A109">
        <v>250</v>
      </c>
      <c r="B109" s="162">
        <v>43133</v>
      </c>
      <c r="C109" s="10">
        <v>600</v>
      </c>
      <c r="D109" s="39">
        <v>23.68</v>
      </c>
      <c r="E109" s="39">
        <v>26.04</v>
      </c>
      <c r="F109" s="39">
        <f t="shared" si="15"/>
        <v>1415.9999999999995</v>
      </c>
      <c r="G109" s="39">
        <f t="shared" si="16"/>
        <v>14208</v>
      </c>
      <c r="H109" s="177">
        <f t="shared" si="17"/>
        <v>9.9662162162162143E-2</v>
      </c>
      <c r="I109" s="39"/>
      <c r="J109" s="39"/>
      <c r="K109" s="39">
        <v>2869</v>
      </c>
      <c r="L109" s="39"/>
    </row>
    <row r="110" spans="1:12" x14ac:dyDescent="0.25">
      <c r="B110" s="162">
        <v>43140</v>
      </c>
      <c r="C110" s="354">
        <v>800</v>
      </c>
      <c r="D110" s="355">
        <v>23.654199999999999</v>
      </c>
      <c r="E110" s="39">
        <v>24.35</v>
      </c>
      <c r="F110" s="39">
        <f t="shared" si="15"/>
        <v>556.64000000000158</v>
      </c>
      <c r="G110" s="39">
        <f t="shared" si="16"/>
        <v>18923.36</v>
      </c>
      <c r="H110" s="177">
        <f t="shared" si="17"/>
        <v>2.9415494922677664E-2</v>
      </c>
      <c r="I110" s="39"/>
      <c r="J110" s="39"/>
      <c r="K110" s="39">
        <v>2032</v>
      </c>
      <c r="L110" s="39"/>
    </row>
    <row r="111" spans="1:12" x14ac:dyDescent="0.25">
      <c r="A111">
        <v>50</v>
      </c>
      <c r="B111" s="162">
        <v>43140</v>
      </c>
      <c r="C111" s="10">
        <v>600</v>
      </c>
      <c r="D111" s="39">
        <v>23.379200000000001</v>
      </c>
      <c r="E111" s="39">
        <v>24.35</v>
      </c>
      <c r="F111" s="39">
        <f t="shared" si="15"/>
        <v>582.48000000000036</v>
      </c>
      <c r="G111" s="39">
        <f t="shared" si="16"/>
        <v>14027.52</v>
      </c>
      <c r="H111" s="177">
        <f t="shared" si="17"/>
        <v>4.1524089789214368E-2</v>
      </c>
      <c r="I111" s="39"/>
      <c r="J111" s="39"/>
      <c r="K111" s="39">
        <v>2035</v>
      </c>
      <c r="L111" s="39"/>
    </row>
    <row r="112" spans="1:12" x14ac:dyDescent="0.25">
      <c r="A112">
        <v>50</v>
      </c>
      <c r="B112" s="162">
        <v>43146</v>
      </c>
      <c r="C112" s="10">
        <v>600</v>
      </c>
      <c r="D112" s="39">
        <v>23.38</v>
      </c>
      <c r="E112" s="39">
        <v>25.86</v>
      </c>
      <c r="F112" s="39">
        <f t="shared" si="15"/>
        <v>1488.0000000000002</v>
      </c>
      <c r="G112" s="39">
        <f t="shared" si="16"/>
        <v>14028</v>
      </c>
      <c r="H112" s="177">
        <f t="shared" si="17"/>
        <v>0.10607356715141149</v>
      </c>
      <c r="I112" s="39"/>
      <c r="J112" s="39"/>
      <c r="K112" s="39">
        <v>2941</v>
      </c>
      <c r="L112" s="39"/>
    </row>
    <row r="113" spans="1:12" x14ac:dyDescent="0.25">
      <c r="A113">
        <v>0</v>
      </c>
      <c r="B113" s="162">
        <v>43151</v>
      </c>
      <c r="C113" s="10">
        <v>500</v>
      </c>
      <c r="D113" s="39">
        <v>22.82</v>
      </c>
      <c r="E113" s="39">
        <v>26.19</v>
      </c>
      <c r="F113" s="39">
        <f t="shared" si="15"/>
        <v>1685.0000000000005</v>
      </c>
      <c r="G113" s="39">
        <f t="shared" si="16"/>
        <v>11410</v>
      </c>
      <c r="H113" s="177">
        <f t="shared" si="17"/>
        <v>0.14767747589833483</v>
      </c>
      <c r="I113" s="39"/>
      <c r="J113" s="39"/>
      <c r="K113" s="39">
        <v>3139</v>
      </c>
      <c r="L113" s="39"/>
    </row>
    <row r="114" spans="1:12" x14ac:dyDescent="0.25">
      <c r="A114">
        <v>0</v>
      </c>
      <c r="B114" s="162">
        <v>43151</v>
      </c>
      <c r="C114" s="7">
        <v>400</v>
      </c>
      <c r="D114" s="43">
        <v>21.81</v>
      </c>
      <c r="E114" s="39">
        <v>26.76</v>
      </c>
      <c r="F114" s="39">
        <f t="shared" si="15"/>
        <v>1980.0000000000011</v>
      </c>
      <c r="G114" s="39">
        <f t="shared" si="16"/>
        <v>8724</v>
      </c>
      <c r="H114" s="177">
        <f t="shared" si="17"/>
        <v>0.22696011004126562</v>
      </c>
      <c r="I114" s="665" t="s">
        <v>914</v>
      </c>
      <c r="J114" s="39"/>
      <c r="K114" s="39">
        <v>3433</v>
      </c>
      <c r="L114" s="39"/>
    </row>
    <row r="115" spans="1:12" x14ac:dyDescent="0.25">
      <c r="B115" s="162">
        <v>43157</v>
      </c>
      <c r="C115" s="10">
        <v>400</v>
      </c>
      <c r="D115" s="39">
        <v>21.81</v>
      </c>
      <c r="E115" s="39">
        <v>28.12</v>
      </c>
      <c r="F115" s="39">
        <f t="shared" si="15"/>
        <v>2524.0000000000009</v>
      </c>
      <c r="G115" s="39">
        <f t="shared" si="16"/>
        <v>8724</v>
      </c>
      <c r="H115" s="177">
        <f t="shared" si="17"/>
        <v>0.28931682714351226</v>
      </c>
      <c r="I115" s="39"/>
      <c r="J115" s="39"/>
      <c r="K115" s="39">
        <v>3996</v>
      </c>
      <c r="L115" s="39"/>
    </row>
    <row r="116" spans="1:12" x14ac:dyDescent="0.25">
      <c r="A116" s="1">
        <v>43164</v>
      </c>
      <c r="B116" s="162">
        <v>43158</v>
      </c>
      <c r="C116" s="10">
        <v>400</v>
      </c>
      <c r="D116" s="39">
        <v>21.81</v>
      </c>
      <c r="E116" s="39">
        <v>26.82</v>
      </c>
      <c r="F116" s="39">
        <f>C116*(E116-D116)</f>
        <v>2004.0000000000007</v>
      </c>
      <c r="G116" s="39">
        <f>D116*C116</f>
        <v>8724</v>
      </c>
      <c r="H116" s="177">
        <f>(E116-D116)/D116</f>
        <v>0.22971114167812939</v>
      </c>
      <c r="I116" s="39"/>
      <c r="J116" s="39"/>
      <c r="K116" s="39">
        <v>3457</v>
      </c>
      <c r="L116" s="39"/>
    </row>
    <row r="117" spans="1:12" x14ac:dyDescent="0.25">
      <c r="A117">
        <v>200</v>
      </c>
      <c r="B117" s="162">
        <v>43165</v>
      </c>
      <c r="C117" s="10">
        <v>400</v>
      </c>
      <c r="D117" s="39">
        <v>21.81</v>
      </c>
      <c r="E117" s="39">
        <v>27.74</v>
      </c>
      <c r="F117" s="39">
        <f>C117*(E117-D117)</f>
        <v>2372</v>
      </c>
      <c r="G117" s="39">
        <f>D117*C117</f>
        <v>8724</v>
      </c>
      <c r="H117" s="177">
        <f>(E117-D117)/D117</f>
        <v>0.27189362677670792</v>
      </c>
      <c r="I117" s="39"/>
      <c r="J117" s="39"/>
      <c r="K117" s="39">
        <v>3825</v>
      </c>
      <c r="L117" s="39"/>
    </row>
    <row r="118" spans="1:12" x14ac:dyDescent="0.25">
      <c r="A118">
        <v>400</v>
      </c>
      <c r="B118" s="162">
        <v>43178</v>
      </c>
      <c r="C118" s="10">
        <v>600</v>
      </c>
      <c r="D118" s="39">
        <v>22.95</v>
      </c>
      <c r="E118" s="39">
        <v>25.59</v>
      </c>
      <c r="F118" s="39">
        <f>C118*(E118-D118)</f>
        <v>1584.0000000000005</v>
      </c>
      <c r="G118" s="39">
        <f>D118*C118</f>
        <v>13770</v>
      </c>
      <c r="H118" s="177">
        <f>(E118-D118)/D118</f>
        <v>0.11503267973856211</v>
      </c>
      <c r="I118" s="39">
        <v>22.5</v>
      </c>
      <c r="J118" s="39"/>
      <c r="K118" s="39">
        <v>2851</v>
      </c>
      <c r="L118" s="39"/>
    </row>
    <row r="119" spans="1:12" x14ac:dyDescent="0.25">
      <c r="A119">
        <v>400</v>
      </c>
      <c r="B119" s="162">
        <v>43185</v>
      </c>
      <c r="C119" s="10">
        <v>600</v>
      </c>
      <c r="D119" s="39">
        <v>22.95</v>
      </c>
      <c r="E119" s="39">
        <v>24.65</v>
      </c>
      <c r="F119" s="39">
        <f t="shared" ref="F119:F126" si="18">C119*(E119-D119)</f>
        <v>1019.9999999999995</v>
      </c>
      <c r="G119" s="39">
        <f t="shared" ref="G119:G126" si="19">D119*C119</f>
        <v>13770</v>
      </c>
      <c r="H119" s="177">
        <f t="shared" ref="H119:H126" si="20">(E119-D119)/D119</f>
        <v>7.4074074074074042E-2</v>
      </c>
      <c r="I119" s="39"/>
      <c r="J119" s="39"/>
      <c r="K119" s="39">
        <v>2474</v>
      </c>
      <c r="L119" s="39"/>
    </row>
    <row r="120" spans="1:12" x14ac:dyDescent="0.25">
      <c r="A120">
        <v>400</v>
      </c>
      <c r="B120" s="162">
        <v>43187</v>
      </c>
      <c r="C120" s="354">
        <v>800</v>
      </c>
      <c r="D120" s="355">
        <v>23.1145</v>
      </c>
      <c r="E120" s="39">
        <v>23.57</v>
      </c>
      <c r="F120" s="39">
        <f t="shared" si="18"/>
        <v>364.40000000000055</v>
      </c>
      <c r="G120" s="39">
        <f t="shared" si="19"/>
        <v>18491.599999999999</v>
      </c>
      <c r="H120" s="177">
        <f t="shared" si="20"/>
        <v>1.9706244997728727E-2</v>
      </c>
      <c r="I120" s="665" t="s">
        <v>939</v>
      </c>
      <c r="J120" s="39"/>
      <c r="K120" s="39">
        <v>1817</v>
      </c>
      <c r="L120" s="39"/>
    </row>
    <row r="121" spans="1:12" x14ac:dyDescent="0.25">
      <c r="A121">
        <v>200</v>
      </c>
      <c r="B121" s="162">
        <v>43188</v>
      </c>
      <c r="C121" s="10">
        <v>600</v>
      </c>
      <c r="D121" s="39">
        <v>22.732900000000001</v>
      </c>
      <c r="E121" s="39">
        <v>24.28</v>
      </c>
      <c r="F121" s="39">
        <f t="shared" si="18"/>
        <v>928.26000000000022</v>
      </c>
      <c r="G121" s="39">
        <f t="shared" si="19"/>
        <v>13639.74</v>
      </c>
      <c r="H121" s="177">
        <f t="shared" si="20"/>
        <v>6.8055549445957195E-2</v>
      </c>
      <c r="I121" s="39">
        <v>22.5</v>
      </c>
      <c r="J121" s="39"/>
      <c r="K121" s="39">
        <v>2380</v>
      </c>
      <c r="L121" s="39"/>
    </row>
    <row r="122" spans="1:12" x14ac:dyDescent="0.25">
      <c r="A122">
        <v>200</v>
      </c>
      <c r="B122" s="162">
        <v>43192</v>
      </c>
      <c r="C122" s="354">
        <v>800</v>
      </c>
      <c r="D122" s="355">
        <v>22.97</v>
      </c>
      <c r="E122" s="39">
        <v>23.67</v>
      </c>
      <c r="F122" s="39">
        <f t="shared" si="18"/>
        <v>560.00000000000227</v>
      </c>
      <c r="G122" s="39">
        <f t="shared" si="19"/>
        <v>18376</v>
      </c>
      <c r="H122" s="177">
        <f t="shared" si="20"/>
        <v>3.0474531998258725E-2</v>
      </c>
      <c r="I122" s="39"/>
      <c r="J122" s="39"/>
      <c r="K122" s="39">
        <v>2012</v>
      </c>
      <c r="L122" s="39"/>
    </row>
    <row r="123" spans="1:12" x14ac:dyDescent="0.25">
      <c r="A123">
        <v>0</v>
      </c>
      <c r="B123" s="162">
        <v>43195</v>
      </c>
      <c r="C123" s="10">
        <v>600</v>
      </c>
      <c r="D123" s="39">
        <v>22.21</v>
      </c>
      <c r="E123" s="39">
        <v>25.19</v>
      </c>
      <c r="F123" s="39">
        <f t="shared" si="18"/>
        <v>1788.0000000000002</v>
      </c>
      <c r="G123" s="39">
        <f t="shared" si="19"/>
        <v>13326</v>
      </c>
      <c r="H123" s="177">
        <f t="shared" si="20"/>
        <v>0.13417379558757317</v>
      </c>
      <c r="I123" s="665" t="s">
        <v>941</v>
      </c>
      <c r="J123" s="39"/>
      <c r="K123" s="39">
        <v>3240</v>
      </c>
      <c r="L123" s="39"/>
    </row>
    <row r="124" spans="1:12" x14ac:dyDescent="0.25">
      <c r="B124" s="162">
        <v>43196</v>
      </c>
      <c r="C124" s="10">
        <v>700</v>
      </c>
      <c r="D124" s="39">
        <v>22.54</v>
      </c>
      <c r="E124" s="39">
        <v>24.5</v>
      </c>
      <c r="F124" s="39">
        <f t="shared" si="18"/>
        <v>1372.0000000000007</v>
      </c>
      <c r="G124" s="39">
        <f t="shared" si="19"/>
        <v>15778</v>
      </c>
      <c r="H124" s="177">
        <f t="shared" si="20"/>
        <v>8.6956521739130474E-2</v>
      </c>
      <c r="I124" s="39"/>
      <c r="J124" s="39"/>
      <c r="K124" s="39">
        <v>2826</v>
      </c>
      <c r="L124" s="39"/>
    </row>
    <row r="125" spans="1:12" x14ac:dyDescent="0.25">
      <c r="A125">
        <v>0</v>
      </c>
      <c r="B125" s="162">
        <v>43196</v>
      </c>
      <c r="C125" s="354">
        <v>800</v>
      </c>
      <c r="D125" s="355">
        <v>22.725999999999999</v>
      </c>
      <c r="E125" s="39">
        <v>24.05</v>
      </c>
      <c r="F125" s="39">
        <f t="shared" si="18"/>
        <v>1059.2000000000012</v>
      </c>
      <c r="G125" s="39">
        <f t="shared" si="19"/>
        <v>18180.8</v>
      </c>
      <c r="H125" s="177">
        <f t="shared" si="20"/>
        <v>5.8259262518701123E-2</v>
      </c>
      <c r="I125" s="39">
        <v>22.5</v>
      </c>
      <c r="J125" s="39">
        <v>43</v>
      </c>
      <c r="K125" s="39">
        <v>2511</v>
      </c>
      <c r="L125" s="39">
        <v>19.38</v>
      </c>
    </row>
    <row r="126" spans="1:12" x14ac:dyDescent="0.25">
      <c r="A126">
        <v>0</v>
      </c>
      <c r="B126" s="162">
        <v>43200</v>
      </c>
      <c r="C126" s="10">
        <v>600</v>
      </c>
      <c r="D126" s="39">
        <v>21.895</v>
      </c>
      <c r="E126" s="39">
        <v>25.03</v>
      </c>
      <c r="F126" s="39">
        <f t="shared" si="18"/>
        <v>1881.0000000000009</v>
      </c>
      <c r="G126" s="39">
        <f t="shared" si="19"/>
        <v>13137</v>
      </c>
      <c r="H126" s="177">
        <f t="shared" si="20"/>
        <v>0.14318337519981739</v>
      </c>
      <c r="I126" s="39"/>
      <c r="J126" s="39"/>
      <c r="K126" s="39">
        <v>3333</v>
      </c>
      <c r="L126" s="39"/>
    </row>
    <row r="127" spans="1:12" x14ac:dyDescent="0.25">
      <c r="A127">
        <v>0</v>
      </c>
      <c r="B127" s="162">
        <v>43208</v>
      </c>
      <c r="C127" s="10">
        <v>600</v>
      </c>
      <c r="D127" s="39">
        <v>21.895</v>
      </c>
      <c r="E127" s="39">
        <v>26.04</v>
      </c>
      <c r="F127" s="39">
        <f>C127*(E127-D127)</f>
        <v>2486.9999999999995</v>
      </c>
      <c r="G127" s="39">
        <f>D127*C127</f>
        <v>13137</v>
      </c>
      <c r="H127" s="177">
        <f>(E127-D127)/D127</f>
        <v>0.18931262845398492</v>
      </c>
      <c r="I127" s="39"/>
      <c r="J127" s="39"/>
      <c r="K127" s="39">
        <v>3939</v>
      </c>
      <c r="L127" s="39"/>
    </row>
    <row r="128" spans="1:12" x14ac:dyDescent="0.25">
      <c r="A128">
        <v>0</v>
      </c>
      <c r="B128" s="162">
        <v>43216</v>
      </c>
      <c r="C128" s="10">
        <v>600</v>
      </c>
      <c r="D128" s="39">
        <v>21.895</v>
      </c>
      <c r="E128" s="39">
        <v>27.17</v>
      </c>
      <c r="F128" s="39">
        <f t="shared" ref="F128:F136" si="21">C128*(E128-D128)</f>
        <v>3165.0000000000014</v>
      </c>
      <c r="G128" s="39">
        <f t="shared" ref="G128:G136" si="22">D128*C128</f>
        <v>13137</v>
      </c>
      <c r="H128" s="177">
        <f t="shared" ref="H128:H136" si="23">(E128-D128)/D128</f>
        <v>0.24092258506508346</v>
      </c>
      <c r="I128" s="39"/>
      <c r="J128" s="39"/>
      <c r="K128" s="39">
        <v>4617</v>
      </c>
      <c r="L128" s="39"/>
    </row>
    <row r="129" spans="1:12" x14ac:dyDescent="0.25">
      <c r="A129">
        <v>200</v>
      </c>
      <c r="B129" s="162">
        <v>43224</v>
      </c>
      <c r="C129" s="7">
        <v>400</v>
      </c>
      <c r="D129" s="43">
        <v>19.053000000000001</v>
      </c>
      <c r="E129" s="39">
        <v>27.43</v>
      </c>
      <c r="F129" s="39">
        <f t="shared" si="21"/>
        <v>3350.7999999999997</v>
      </c>
      <c r="G129" s="39">
        <f t="shared" si="22"/>
        <v>7621.2000000000007</v>
      </c>
      <c r="H129" s="177">
        <f t="shared" si="23"/>
        <v>0.4396682937070277</v>
      </c>
      <c r="I129" s="665" t="s">
        <v>1035</v>
      </c>
      <c r="J129" s="39"/>
      <c r="K129" s="39">
        <v>4803</v>
      </c>
      <c r="L129" s="39">
        <v>19.68</v>
      </c>
    </row>
    <row r="130" spans="1:12" x14ac:dyDescent="0.25">
      <c r="A130">
        <v>400</v>
      </c>
      <c r="B130" s="162">
        <v>43227</v>
      </c>
      <c r="C130" s="10">
        <v>500</v>
      </c>
      <c r="D130" s="39">
        <v>20.6462</v>
      </c>
      <c r="E130" s="39">
        <v>27.56</v>
      </c>
      <c r="F130" s="39">
        <f t="shared" si="21"/>
        <v>3456.8999999999992</v>
      </c>
      <c r="G130" s="39">
        <f t="shared" si="22"/>
        <v>10323.1</v>
      </c>
      <c r="H130" s="177">
        <f t="shared" si="23"/>
        <v>0.33487033933605209</v>
      </c>
      <c r="I130" s="39"/>
      <c r="J130" s="39"/>
      <c r="K130" s="39">
        <v>4909</v>
      </c>
      <c r="L130" s="39"/>
    </row>
    <row r="131" spans="1:12" x14ac:dyDescent="0.25">
      <c r="A131">
        <v>400</v>
      </c>
      <c r="B131" s="162">
        <v>43228</v>
      </c>
      <c r="C131" s="10">
        <v>600</v>
      </c>
      <c r="D131" s="39">
        <v>21.5518</v>
      </c>
      <c r="E131" s="39">
        <v>26.1</v>
      </c>
      <c r="F131" s="39">
        <f t="shared" si="21"/>
        <v>2728.920000000001</v>
      </c>
      <c r="G131" s="39">
        <f t="shared" si="22"/>
        <v>12931.08</v>
      </c>
      <c r="H131" s="177">
        <f t="shared" si="23"/>
        <v>0.21103573715420529</v>
      </c>
      <c r="I131" s="665" t="s">
        <v>1044</v>
      </c>
      <c r="J131" s="39"/>
      <c r="K131" s="39">
        <v>4181</v>
      </c>
      <c r="L131" s="39"/>
    </row>
    <row r="132" spans="1:12" x14ac:dyDescent="0.25">
      <c r="A132">
        <v>200</v>
      </c>
      <c r="B132" s="162">
        <v>43234</v>
      </c>
      <c r="C132" s="7">
        <v>400</v>
      </c>
      <c r="D132" s="43">
        <v>18.6431</v>
      </c>
      <c r="E132" s="39">
        <v>27.17</v>
      </c>
      <c r="F132" s="39">
        <f t="shared" si="21"/>
        <v>3410.7600000000007</v>
      </c>
      <c r="G132" s="39">
        <f t="shared" si="22"/>
        <v>7457.24</v>
      </c>
      <c r="H132" s="177">
        <f t="shared" si="23"/>
        <v>0.45737565104515887</v>
      </c>
      <c r="I132" s="39">
        <v>18.5</v>
      </c>
      <c r="J132" s="39"/>
      <c r="K132" s="39">
        <v>4863</v>
      </c>
      <c r="L132" s="39"/>
    </row>
    <row r="133" spans="1:12" x14ac:dyDescent="0.25">
      <c r="A133">
        <v>0</v>
      </c>
      <c r="B133" s="162">
        <v>43257</v>
      </c>
      <c r="C133" s="183">
        <v>200</v>
      </c>
      <c r="D133" s="184">
        <v>8.5065000000000008</v>
      </c>
      <c r="E133" s="39">
        <v>29.08</v>
      </c>
      <c r="F133" s="39">
        <f t="shared" si="21"/>
        <v>4114.6999999999989</v>
      </c>
      <c r="G133" s="39">
        <f t="shared" si="22"/>
        <v>1701.3000000000002</v>
      </c>
      <c r="H133" s="177">
        <f t="shared" si="23"/>
        <v>2.418562275906659</v>
      </c>
      <c r="I133" s="39"/>
      <c r="J133" s="39"/>
      <c r="K133" s="39">
        <v>5567</v>
      </c>
      <c r="L133" s="39"/>
    </row>
    <row r="134" spans="1:12" x14ac:dyDescent="0.25">
      <c r="A134">
        <v>200</v>
      </c>
      <c r="B134" s="162">
        <v>43270</v>
      </c>
      <c r="C134" s="7">
        <v>400</v>
      </c>
      <c r="D134" s="43">
        <v>18.353300000000001</v>
      </c>
      <c r="E134" s="39">
        <v>28.31</v>
      </c>
      <c r="F134" s="39">
        <f t="shared" si="21"/>
        <v>3982.6799999999994</v>
      </c>
      <c r="G134" s="39">
        <f t="shared" si="22"/>
        <v>7341.3200000000006</v>
      </c>
      <c r="H134" s="177">
        <f t="shared" si="23"/>
        <v>0.54250189339246879</v>
      </c>
      <c r="I134" s="184" t="s">
        <v>1103</v>
      </c>
      <c r="J134" s="39"/>
      <c r="K134" s="39">
        <v>5435</v>
      </c>
      <c r="L134" s="39"/>
    </row>
    <row r="135" spans="1:12" x14ac:dyDescent="0.25">
      <c r="A135">
        <v>200</v>
      </c>
      <c r="B135" s="162">
        <v>43272</v>
      </c>
      <c r="C135" s="10">
        <v>400</v>
      </c>
      <c r="D135" s="39">
        <v>18.328299999999999</v>
      </c>
      <c r="E135" s="39">
        <v>28.28</v>
      </c>
      <c r="F135" s="39">
        <f t="shared" si="21"/>
        <v>3980.6800000000012</v>
      </c>
      <c r="G135" s="39">
        <f t="shared" si="22"/>
        <v>7331.32</v>
      </c>
      <c r="H135" s="177">
        <f t="shared" si="23"/>
        <v>0.54296906969004233</v>
      </c>
      <c r="I135" s="39"/>
      <c r="J135" s="39"/>
      <c r="K135" s="39">
        <f t="shared" ref="K135:K147" si="24">F135+$Q$10</f>
        <v>5432.94</v>
      </c>
      <c r="L135" s="39"/>
    </row>
    <row r="136" spans="1:12" x14ac:dyDescent="0.25">
      <c r="A136">
        <v>100</v>
      </c>
      <c r="B136" s="162">
        <v>43273</v>
      </c>
      <c r="C136" s="10">
        <v>300</v>
      </c>
      <c r="D136" s="39">
        <v>14.7445</v>
      </c>
      <c r="E136" s="39">
        <v>28.88</v>
      </c>
      <c r="F136" s="39">
        <f t="shared" si="21"/>
        <v>4240.6499999999996</v>
      </c>
      <c r="G136" s="39">
        <f t="shared" si="22"/>
        <v>4423.3500000000004</v>
      </c>
      <c r="H136" s="177">
        <f t="shared" si="23"/>
        <v>0.95869646308793099</v>
      </c>
      <c r="I136" s="39"/>
      <c r="J136" s="39"/>
      <c r="K136" s="39">
        <f t="shared" si="24"/>
        <v>5692.909999999998</v>
      </c>
      <c r="L136" s="39"/>
    </row>
    <row r="137" spans="1:12" x14ac:dyDescent="0.25">
      <c r="A137">
        <v>100</v>
      </c>
      <c r="B137" s="162">
        <v>43292</v>
      </c>
      <c r="C137" s="7">
        <v>400</v>
      </c>
      <c r="D137" s="43">
        <v>18.11</v>
      </c>
      <c r="E137" s="39">
        <v>27.88</v>
      </c>
      <c r="F137" s="39">
        <f t="shared" ref="F137:F146" si="25">C137*(E137-D137)</f>
        <v>3908</v>
      </c>
      <c r="G137" s="39">
        <f t="shared" ref="G137:G146" si="26">D137*C137</f>
        <v>7244</v>
      </c>
      <c r="H137" s="177">
        <f t="shared" ref="H137:H146" si="27">(E137-D137)/D137</f>
        <v>0.5394809497515185</v>
      </c>
      <c r="I137" s="39"/>
      <c r="J137" s="39"/>
      <c r="K137" s="39">
        <f t="shared" si="24"/>
        <v>5360.2599999999984</v>
      </c>
      <c r="L137" s="39"/>
    </row>
    <row r="138" spans="1:12" x14ac:dyDescent="0.25">
      <c r="A138">
        <v>100</v>
      </c>
      <c r="B138" s="162">
        <v>43292</v>
      </c>
      <c r="C138" s="10">
        <v>500</v>
      </c>
      <c r="D138" s="39">
        <v>20.059999999999999</v>
      </c>
      <c r="E138" s="39">
        <v>27.88</v>
      </c>
      <c r="F138" s="39">
        <f t="shared" si="25"/>
        <v>3910</v>
      </c>
      <c r="G138" s="39">
        <f t="shared" si="26"/>
        <v>10030</v>
      </c>
      <c r="H138" s="177">
        <f t="shared" si="27"/>
        <v>0.38983050847457629</v>
      </c>
      <c r="I138" s="39"/>
      <c r="J138" s="39"/>
      <c r="K138" s="39">
        <f t="shared" si="24"/>
        <v>5362.2599999999984</v>
      </c>
      <c r="L138" s="39"/>
    </row>
    <row r="139" spans="1:12" x14ac:dyDescent="0.25">
      <c r="A139">
        <v>0</v>
      </c>
      <c r="B139" s="162">
        <v>43298</v>
      </c>
      <c r="C139" s="7">
        <v>400</v>
      </c>
      <c r="D139" s="43">
        <v>17.940999999999999</v>
      </c>
      <c r="E139" s="39">
        <v>28.55</v>
      </c>
      <c r="F139" s="39">
        <f t="shared" si="25"/>
        <v>4243.6000000000004</v>
      </c>
      <c r="G139" s="39">
        <f t="shared" si="26"/>
        <v>7176.4</v>
      </c>
      <c r="H139" s="177">
        <f t="shared" si="27"/>
        <v>0.5913271278078146</v>
      </c>
      <c r="I139" s="184" t="s">
        <v>1174</v>
      </c>
      <c r="J139" s="39"/>
      <c r="K139" s="39">
        <f t="shared" si="24"/>
        <v>5695.8599999999988</v>
      </c>
      <c r="L139" s="39"/>
    </row>
    <row r="140" spans="1:12" x14ac:dyDescent="0.25">
      <c r="A140">
        <v>0</v>
      </c>
      <c r="B140" s="162">
        <v>43305</v>
      </c>
      <c r="C140" s="183">
        <v>200</v>
      </c>
      <c r="D140" s="184">
        <v>6.5023</v>
      </c>
      <c r="E140" s="39">
        <v>29.38</v>
      </c>
      <c r="F140" s="39">
        <f t="shared" si="25"/>
        <v>4575.5399999999991</v>
      </c>
      <c r="G140" s="39">
        <f t="shared" si="26"/>
        <v>1300.46</v>
      </c>
      <c r="H140" s="177">
        <f t="shared" si="27"/>
        <v>3.518401181120526</v>
      </c>
      <c r="I140" s="39"/>
      <c r="J140" s="39"/>
      <c r="K140" s="39">
        <f t="shared" si="24"/>
        <v>6027.7999999999975</v>
      </c>
      <c r="L140" s="39"/>
    </row>
    <row r="141" spans="1:12" x14ac:dyDescent="0.25">
      <c r="A141">
        <v>0</v>
      </c>
      <c r="B141" s="162">
        <v>43306</v>
      </c>
      <c r="C141" s="7">
        <v>400</v>
      </c>
      <c r="D141" s="43">
        <v>17.576000000000001</v>
      </c>
      <c r="E141" s="39">
        <v>28.65</v>
      </c>
      <c r="F141" s="39">
        <f t="shared" si="25"/>
        <v>4429.5999999999995</v>
      </c>
      <c r="G141" s="39">
        <f t="shared" si="26"/>
        <v>7030.4000000000005</v>
      </c>
      <c r="H141" s="177">
        <f t="shared" si="27"/>
        <v>0.63006372325898941</v>
      </c>
      <c r="I141" s="39">
        <v>17.5</v>
      </c>
      <c r="J141" s="39"/>
      <c r="K141" s="39">
        <f t="shared" si="24"/>
        <v>5881.8599999999979</v>
      </c>
      <c r="L141" s="39"/>
    </row>
    <row r="142" spans="1:12" x14ac:dyDescent="0.25">
      <c r="B142" s="162">
        <v>43312</v>
      </c>
      <c r="C142" s="10">
        <v>400</v>
      </c>
      <c r="D142" s="39">
        <v>17.579999999999998</v>
      </c>
      <c r="E142" s="39">
        <v>30.11</v>
      </c>
      <c r="F142" s="39">
        <f t="shared" si="25"/>
        <v>5012</v>
      </c>
      <c r="G142" s="39">
        <f t="shared" si="26"/>
        <v>7031.9999999999991</v>
      </c>
      <c r="H142" s="177">
        <f t="shared" si="27"/>
        <v>0.71274175199089884</v>
      </c>
      <c r="I142" s="39"/>
      <c r="J142" s="39"/>
      <c r="K142" s="39">
        <f t="shared" si="24"/>
        <v>6464.2599999999984</v>
      </c>
      <c r="L142" s="39"/>
    </row>
    <row r="143" spans="1:12" x14ac:dyDescent="0.25">
      <c r="B143" s="162">
        <v>43313</v>
      </c>
      <c r="C143" s="10">
        <v>400</v>
      </c>
      <c r="D143" s="39">
        <v>17.579999999999998</v>
      </c>
      <c r="E143" s="39">
        <v>31.54</v>
      </c>
      <c r="F143" s="39">
        <f t="shared" si="25"/>
        <v>5584</v>
      </c>
      <c r="G143" s="39">
        <f t="shared" si="26"/>
        <v>7031.9999999999991</v>
      </c>
      <c r="H143" s="177">
        <f t="shared" si="27"/>
        <v>0.79408418657565427</v>
      </c>
      <c r="I143" s="39"/>
      <c r="J143" s="39"/>
      <c r="K143" s="39">
        <f t="shared" si="24"/>
        <v>7036.2599999999984</v>
      </c>
      <c r="L143" s="39"/>
    </row>
    <row r="144" spans="1:12" x14ac:dyDescent="0.25">
      <c r="B144" s="162">
        <v>43325</v>
      </c>
      <c r="C144" s="10">
        <v>400</v>
      </c>
      <c r="D144" s="39">
        <v>17.579999999999998</v>
      </c>
      <c r="E144" s="39">
        <v>30.34</v>
      </c>
      <c r="F144" s="39">
        <f t="shared" si="25"/>
        <v>5104.0000000000009</v>
      </c>
      <c r="G144" s="39">
        <f t="shared" si="26"/>
        <v>7031.9999999999991</v>
      </c>
      <c r="H144" s="177">
        <f t="shared" si="27"/>
        <v>0.72582480091012536</v>
      </c>
      <c r="I144" s="39"/>
      <c r="J144" s="39"/>
      <c r="K144" s="39">
        <f t="shared" si="24"/>
        <v>6556.2599999999993</v>
      </c>
      <c r="L144" s="39"/>
    </row>
    <row r="145" spans="1:12" x14ac:dyDescent="0.25">
      <c r="A145">
        <v>200</v>
      </c>
      <c r="B145" s="162">
        <v>43327</v>
      </c>
      <c r="C145" s="10">
        <v>600</v>
      </c>
      <c r="D145" s="39">
        <v>21.643999999999998</v>
      </c>
      <c r="E145" s="39">
        <v>29.65</v>
      </c>
      <c r="F145" s="39">
        <f t="shared" si="25"/>
        <v>4803.6000000000004</v>
      </c>
      <c r="G145" s="39">
        <f t="shared" si="26"/>
        <v>12986.4</v>
      </c>
      <c r="H145" s="177">
        <f t="shared" si="27"/>
        <v>0.36989465902790614</v>
      </c>
      <c r="I145" s="39" t="s">
        <v>1248</v>
      </c>
      <c r="J145" s="39"/>
      <c r="K145" s="39">
        <f t="shared" si="24"/>
        <v>6255.8599999999988</v>
      </c>
      <c r="L145" s="39"/>
    </row>
    <row r="146" spans="1:12" x14ac:dyDescent="0.25">
      <c r="A146">
        <v>200</v>
      </c>
      <c r="B146" s="162">
        <v>43332</v>
      </c>
      <c r="C146" s="10">
        <v>600</v>
      </c>
      <c r="D146" s="39">
        <v>21.64</v>
      </c>
      <c r="E146" s="39">
        <v>29.76</v>
      </c>
      <c r="F146" s="39">
        <f t="shared" si="25"/>
        <v>4872.0000000000009</v>
      </c>
      <c r="G146" s="39">
        <f t="shared" si="26"/>
        <v>12984</v>
      </c>
      <c r="H146" s="177">
        <f t="shared" si="27"/>
        <v>0.37523105360443626</v>
      </c>
      <c r="I146" s="39">
        <v>21</v>
      </c>
      <c r="J146" s="39"/>
      <c r="K146" s="39">
        <f t="shared" si="24"/>
        <v>6324.2599999999993</v>
      </c>
      <c r="L146" s="39">
        <v>21.25</v>
      </c>
    </row>
    <row r="147" spans="1:12" x14ac:dyDescent="0.25">
      <c r="A147">
        <v>200</v>
      </c>
      <c r="B147" s="162">
        <v>43333</v>
      </c>
      <c r="C147" s="10">
        <v>600</v>
      </c>
      <c r="D147" s="39">
        <v>21.64</v>
      </c>
      <c r="E147" s="39">
        <v>29.52</v>
      </c>
      <c r="F147" s="39">
        <f t="shared" ref="F147:F159" si="28">C147*(E147-D147)</f>
        <v>4727.9999999999991</v>
      </c>
      <c r="G147" s="39">
        <f t="shared" ref="G147:G159" si="29">D147*C147</f>
        <v>12984</v>
      </c>
      <c r="H147" s="177">
        <f t="shared" ref="H147:H159" si="30">(E147-D147)/D147</f>
        <v>0.36414048059149717</v>
      </c>
      <c r="I147" s="39"/>
      <c r="J147" s="39"/>
      <c r="K147" s="39">
        <f t="shared" si="24"/>
        <v>6180.2599999999975</v>
      </c>
      <c r="L147" s="39"/>
    </row>
    <row r="148" spans="1:12" x14ac:dyDescent="0.25">
      <c r="A148">
        <v>200</v>
      </c>
      <c r="B148" s="162">
        <v>43339</v>
      </c>
      <c r="C148" s="7">
        <v>400</v>
      </c>
      <c r="D148" s="43">
        <v>16.925999999999998</v>
      </c>
      <c r="E148" s="39">
        <v>31.08</v>
      </c>
      <c r="F148" s="39">
        <f t="shared" si="28"/>
        <v>5661.6</v>
      </c>
      <c r="G148" s="39">
        <f t="shared" si="29"/>
        <v>6770.4</v>
      </c>
      <c r="H148" s="177">
        <f t="shared" si="30"/>
        <v>0.83622828784119119</v>
      </c>
      <c r="I148" s="433" t="s">
        <v>1253</v>
      </c>
      <c r="J148" s="39"/>
      <c r="K148" s="39">
        <f t="shared" ref="K148:K155" si="31">F148+$Q$10</f>
        <v>7113.8599999999988</v>
      </c>
      <c r="L148" s="39"/>
    </row>
    <row r="149" spans="1:12" x14ac:dyDescent="0.25">
      <c r="A149">
        <v>200</v>
      </c>
      <c r="B149" s="162">
        <v>43341</v>
      </c>
      <c r="C149" s="10">
        <v>400</v>
      </c>
      <c r="D149" s="39">
        <v>16.93</v>
      </c>
      <c r="E149" s="39">
        <v>31.59</v>
      </c>
      <c r="F149" s="39">
        <f t="shared" si="28"/>
        <v>5864</v>
      </c>
      <c r="G149" s="39">
        <f t="shared" si="29"/>
        <v>6772</v>
      </c>
      <c r="H149" s="177">
        <f t="shared" si="30"/>
        <v>0.8659184878913172</v>
      </c>
      <c r="I149" s="39"/>
      <c r="J149" s="39"/>
      <c r="K149" s="768">
        <f t="shared" si="31"/>
        <v>7316.2599999999984</v>
      </c>
      <c r="L149" s="39">
        <v>22.34</v>
      </c>
    </row>
    <row r="150" spans="1:12" x14ac:dyDescent="0.25">
      <c r="A150">
        <v>200</v>
      </c>
      <c r="B150" s="162">
        <v>43347</v>
      </c>
      <c r="C150" s="10">
        <v>400</v>
      </c>
      <c r="D150" s="39">
        <v>16.93</v>
      </c>
      <c r="E150" s="39">
        <v>30.83</v>
      </c>
      <c r="F150" s="39">
        <f t="shared" si="28"/>
        <v>5559.9999999999991</v>
      </c>
      <c r="G150" s="39">
        <f t="shared" si="29"/>
        <v>6772</v>
      </c>
      <c r="H150" s="177">
        <f t="shared" si="30"/>
        <v>0.82102776137034839</v>
      </c>
      <c r="I150" s="39"/>
      <c r="J150" s="39"/>
      <c r="K150" s="39">
        <f t="shared" si="31"/>
        <v>7012.2599999999975</v>
      </c>
      <c r="L150" s="39">
        <v>22.02</v>
      </c>
    </row>
    <row r="151" spans="1:12" x14ac:dyDescent="0.25">
      <c r="A151">
        <v>200</v>
      </c>
      <c r="B151" s="162">
        <v>43349</v>
      </c>
      <c r="C151" s="10">
        <v>700</v>
      </c>
      <c r="D151" s="39">
        <v>22.563600000000001</v>
      </c>
      <c r="E151" s="39">
        <v>30.51</v>
      </c>
      <c r="F151" s="39">
        <f t="shared" si="28"/>
        <v>5562.4800000000005</v>
      </c>
      <c r="G151" s="39">
        <f t="shared" si="29"/>
        <v>15794.52</v>
      </c>
      <c r="H151" s="177">
        <f t="shared" si="30"/>
        <v>0.35217784396107005</v>
      </c>
      <c r="I151" s="39" t="s">
        <v>1248</v>
      </c>
      <c r="J151" s="39"/>
      <c r="K151" s="39">
        <f t="shared" si="31"/>
        <v>7014.7399999999989</v>
      </c>
      <c r="L151" s="39">
        <v>21.79</v>
      </c>
    </row>
    <row r="152" spans="1:12" x14ac:dyDescent="0.25">
      <c r="A152">
        <v>200</v>
      </c>
      <c r="B152" s="162">
        <v>43350</v>
      </c>
      <c r="C152" s="10">
        <v>700</v>
      </c>
      <c r="D152" s="39">
        <v>22.563600000000001</v>
      </c>
      <c r="E152" s="39">
        <v>30.28</v>
      </c>
      <c r="F152" s="39">
        <f t="shared" si="28"/>
        <v>5401.4800000000005</v>
      </c>
      <c r="G152" s="39">
        <f t="shared" si="29"/>
        <v>15794.52</v>
      </c>
      <c r="H152" s="177">
        <f t="shared" si="30"/>
        <v>0.34198443510787285</v>
      </c>
      <c r="I152" s="39"/>
      <c r="J152" s="39"/>
      <c r="K152" s="39">
        <f t="shared" si="31"/>
        <v>6853.7399999999989</v>
      </c>
      <c r="L152" s="39"/>
    </row>
    <row r="153" spans="1:12" x14ac:dyDescent="0.25">
      <c r="A153">
        <v>200</v>
      </c>
      <c r="B153" s="162">
        <v>43354</v>
      </c>
      <c r="C153" s="10">
        <v>700</v>
      </c>
      <c r="D153" s="39">
        <v>22.563600000000001</v>
      </c>
      <c r="E153" s="39">
        <v>30.93</v>
      </c>
      <c r="F153" s="39">
        <f t="shared" si="28"/>
        <v>5856.48</v>
      </c>
      <c r="G153" s="39">
        <f t="shared" si="29"/>
        <v>15794.52</v>
      </c>
      <c r="H153" s="177">
        <f t="shared" si="30"/>
        <v>0.37079189491038655</v>
      </c>
      <c r="I153" s="39"/>
      <c r="J153" s="39"/>
      <c r="K153" s="39">
        <f t="shared" si="31"/>
        <v>7308.739999999998</v>
      </c>
      <c r="L153" s="39"/>
    </row>
    <row r="154" spans="1:12" x14ac:dyDescent="0.25">
      <c r="B154" s="162">
        <v>43355</v>
      </c>
      <c r="C154" s="10">
        <v>700</v>
      </c>
      <c r="D154" s="39">
        <v>22.563600000000001</v>
      </c>
      <c r="E154" s="39">
        <v>31.12</v>
      </c>
      <c r="F154" s="39">
        <f t="shared" si="28"/>
        <v>5989.48</v>
      </c>
      <c r="G154" s="39">
        <f t="shared" si="29"/>
        <v>15794.52</v>
      </c>
      <c r="H154" s="177">
        <f t="shared" si="30"/>
        <v>0.37921253700650603</v>
      </c>
      <c r="I154" s="39"/>
      <c r="J154" s="39"/>
      <c r="K154" s="768">
        <f t="shared" si="31"/>
        <v>7441.739999999998</v>
      </c>
      <c r="L154" s="39"/>
    </row>
    <row r="155" spans="1:12" x14ac:dyDescent="0.25">
      <c r="B155" s="162">
        <v>43360</v>
      </c>
      <c r="C155" s="10">
        <v>500</v>
      </c>
      <c r="D155" s="39">
        <v>18.845300000000002</v>
      </c>
      <c r="E155" s="39">
        <v>31.99</v>
      </c>
      <c r="F155" s="39">
        <f t="shared" si="28"/>
        <v>6572.3499999999985</v>
      </c>
      <c r="G155" s="39">
        <f t="shared" si="29"/>
        <v>9422.6500000000015</v>
      </c>
      <c r="H155" s="177">
        <f t="shared" si="30"/>
        <v>0.69750547881965241</v>
      </c>
      <c r="I155" s="39"/>
      <c r="J155" s="39"/>
      <c r="K155" s="39">
        <f t="shared" si="31"/>
        <v>8024.6099999999969</v>
      </c>
      <c r="L155" s="39"/>
    </row>
    <row r="156" spans="1:12" x14ac:dyDescent="0.25">
      <c r="A156">
        <v>0</v>
      </c>
      <c r="B156" s="162">
        <v>43360</v>
      </c>
      <c r="C156" s="10">
        <v>300</v>
      </c>
      <c r="D156" s="39">
        <v>9.8224</v>
      </c>
      <c r="E156" s="39">
        <v>31.99</v>
      </c>
      <c r="F156" s="39">
        <f t="shared" si="28"/>
        <v>6650.28</v>
      </c>
      <c r="G156" s="39">
        <f t="shared" si="29"/>
        <v>2946.72</v>
      </c>
      <c r="H156" s="177">
        <f t="shared" si="30"/>
        <v>2.256841505131129</v>
      </c>
      <c r="I156" s="39"/>
      <c r="J156" s="39"/>
      <c r="K156" s="768">
        <f t="shared" ref="K156:K164" si="32">F156+$Q$10</f>
        <v>8102.5399999999981</v>
      </c>
      <c r="L156" s="39">
        <v>22.85</v>
      </c>
    </row>
    <row r="157" spans="1:12" x14ac:dyDescent="0.25">
      <c r="A157" s="1">
        <v>43381</v>
      </c>
      <c r="B157" s="162">
        <v>43363</v>
      </c>
      <c r="C157" s="10">
        <v>300</v>
      </c>
      <c r="D157" s="39">
        <v>9.7889999999999997</v>
      </c>
      <c r="E157" s="39">
        <v>32.31</v>
      </c>
      <c r="F157" s="39">
        <f t="shared" si="28"/>
        <v>6756.3</v>
      </c>
      <c r="G157" s="39">
        <f t="shared" si="29"/>
        <v>2936.7</v>
      </c>
      <c r="H157" s="177">
        <f t="shared" si="30"/>
        <v>2.300643579528042</v>
      </c>
      <c r="I157" s="39"/>
      <c r="J157" s="39"/>
      <c r="K157" s="768">
        <f t="shared" si="32"/>
        <v>8208.5599999999977</v>
      </c>
      <c r="L157" s="39">
        <v>23.08</v>
      </c>
    </row>
    <row r="158" spans="1:12" x14ac:dyDescent="0.25">
      <c r="A158">
        <v>100</v>
      </c>
      <c r="B158" s="162">
        <v>43381</v>
      </c>
      <c r="C158" s="10">
        <v>100</v>
      </c>
      <c r="D158" s="39">
        <v>-38.192</v>
      </c>
      <c r="E158" s="39">
        <v>33.72</v>
      </c>
      <c r="F158" s="39">
        <f t="shared" si="28"/>
        <v>7191.2000000000007</v>
      </c>
      <c r="G158" s="39">
        <f t="shared" si="29"/>
        <v>-3819.2</v>
      </c>
      <c r="H158" s="177">
        <f t="shared" si="30"/>
        <v>-1.8829074151654799</v>
      </c>
      <c r="I158" s="39"/>
      <c r="J158" s="39"/>
      <c r="K158" s="768">
        <f t="shared" si="32"/>
        <v>8643.4599999999991</v>
      </c>
      <c r="L158" s="39">
        <v>24.09</v>
      </c>
    </row>
    <row r="159" spans="1:12" x14ac:dyDescent="0.25">
      <c r="A159">
        <v>100</v>
      </c>
      <c r="B159" s="162">
        <v>43383</v>
      </c>
      <c r="C159" s="10">
        <v>500</v>
      </c>
      <c r="D159" s="39">
        <v>18.361599999999999</v>
      </c>
      <c r="E159" s="39">
        <v>32.31</v>
      </c>
      <c r="F159" s="39">
        <f t="shared" si="28"/>
        <v>6974.2000000000016</v>
      </c>
      <c r="G159" s="39">
        <f t="shared" si="29"/>
        <v>9180.7999999999993</v>
      </c>
      <c r="H159" s="177">
        <f t="shared" si="30"/>
        <v>0.75965057511328005</v>
      </c>
      <c r="I159" s="39"/>
      <c r="J159" s="39"/>
      <c r="K159" s="39">
        <f t="shared" si="32"/>
        <v>8426.4599999999991</v>
      </c>
      <c r="L159" s="39">
        <v>23.08</v>
      </c>
    </row>
    <row r="160" spans="1:12" x14ac:dyDescent="0.25">
      <c r="A160">
        <v>100</v>
      </c>
      <c r="B160" s="162">
        <v>43385</v>
      </c>
      <c r="C160" s="10">
        <v>500</v>
      </c>
      <c r="D160" s="39">
        <v>18.361599999999999</v>
      </c>
      <c r="E160" s="39">
        <v>32.89</v>
      </c>
      <c r="F160" s="39">
        <f t="shared" ref="F160:F172" si="33">C160*(E160-D160)</f>
        <v>7264.2000000000007</v>
      </c>
      <c r="G160" s="39">
        <f t="shared" ref="G160:G172" si="34">D160*C160</f>
        <v>9180.7999999999993</v>
      </c>
      <c r="H160" s="177">
        <f t="shared" ref="H160:H172" si="35">(E160-D160)/D160</f>
        <v>0.79123823631927515</v>
      </c>
      <c r="I160" s="39"/>
      <c r="J160" s="39"/>
      <c r="K160" s="768">
        <f t="shared" si="32"/>
        <v>8716.4599999999991</v>
      </c>
      <c r="L160" s="39">
        <v>23.49</v>
      </c>
    </row>
    <row r="161" spans="1:12" x14ac:dyDescent="0.25">
      <c r="A161">
        <v>100</v>
      </c>
      <c r="B161" s="162">
        <v>43396</v>
      </c>
      <c r="C161" s="10">
        <v>600</v>
      </c>
      <c r="D161" s="39">
        <v>20.454699999999999</v>
      </c>
      <c r="E161" s="39">
        <v>31.41</v>
      </c>
      <c r="F161" s="39">
        <f t="shared" si="33"/>
        <v>6573.18</v>
      </c>
      <c r="G161" s="39">
        <f t="shared" si="34"/>
        <v>12272.82</v>
      </c>
      <c r="H161" s="177">
        <f t="shared" si="35"/>
        <v>0.53558839777655021</v>
      </c>
      <c r="I161" s="39"/>
      <c r="J161" s="39"/>
      <c r="K161" s="39">
        <f t="shared" si="32"/>
        <v>8025.4399999999987</v>
      </c>
      <c r="L161" s="39">
        <v>22.44</v>
      </c>
    </row>
    <row r="162" spans="1:12" x14ac:dyDescent="0.25">
      <c r="A162">
        <v>100</v>
      </c>
      <c r="B162" s="162">
        <v>43402</v>
      </c>
      <c r="C162" s="10">
        <v>600</v>
      </c>
      <c r="D162" s="39">
        <v>20.45</v>
      </c>
      <c r="E162" s="39">
        <v>29.63</v>
      </c>
      <c r="F162" s="39">
        <f t="shared" si="33"/>
        <v>5508</v>
      </c>
      <c r="G162" s="39">
        <f t="shared" si="34"/>
        <v>12270</v>
      </c>
      <c r="H162" s="177">
        <f t="shared" si="35"/>
        <v>0.44889975550122252</v>
      </c>
      <c r="I162" s="39"/>
      <c r="J162" s="39"/>
      <c r="K162" s="39">
        <f t="shared" si="32"/>
        <v>6960.2599999999984</v>
      </c>
      <c r="L162" s="39">
        <v>21.16</v>
      </c>
    </row>
    <row r="163" spans="1:12" x14ac:dyDescent="0.25">
      <c r="A163">
        <v>0</v>
      </c>
      <c r="B163" s="162">
        <v>43409</v>
      </c>
      <c r="C163" s="10">
        <v>500</v>
      </c>
      <c r="D163" s="39">
        <v>17.785699999999999</v>
      </c>
      <c r="E163" s="39">
        <v>32.22</v>
      </c>
      <c r="F163" s="39">
        <f t="shared" si="33"/>
        <v>7217.1500000000005</v>
      </c>
      <c r="G163" s="39">
        <f t="shared" si="34"/>
        <v>8892.8499999999985</v>
      </c>
      <c r="H163" s="177">
        <f t="shared" si="35"/>
        <v>0.81156772013471501</v>
      </c>
      <c r="I163" s="39"/>
      <c r="J163" s="39"/>
      <c r="K163" s="39">
        <f t="shared" si="32"/>
        <v>8669.41</v>
      </c>
      <c r="L163" s="39">
        <v>16.96</v>
      </c>
    </row>
    <row r="164" spans="1:12" x14ac:dyDescent="0.25">
      <c r="A164">
        <v>0</v>
      </c>
      <c r="B164" s="162">
        <v>43410</v>
      </c>
      <c r="C164" s="10">
        <v>500</v>
      </c>
      <c r="D164" s="39">
        <v>17.79</v>
      </c>
      <c r="E164" s="39">
        <v>35.619999999999997</v>
      </c>
      <c r="F164" s="39">
        <f t="shared" si="33"/>
        <v>8915</v>
      </c>
      <c r="G164" s="39">
        <f t="shared" si="34"/>
        <v>8895</v>
      </c>
      <c r="H164" s="177">
        <f t="shared" si="35"/>
        <v>1.0022484541877459</v>
      </c>
      <c r="I164" s="39"/>
      <c r="J164" s="39"/>
      <c r="K164" s="768">
        <f t="shared" si="32"/>
        <v>10367.259999999998</v>
      </c>
      <c r="L164" s="39">
        <v>18.760000000000002</v>
      </c>
    </row>
    <row r="165" spans="1:12" x14ac:dyDescent="0.25">
      <c r="A165">
        <v>400</v>
      </c>
      <c r="B165" s="162">
        <v>43417</v>
      </c>
      <c r="C165" s="10">
        <v>500</v>
      </c>
      <c r="D165" s="39">
        <v>17.79</v>
      </c>
      <c r="E165" s="39">
        <v>36.130000000000003</v>
      </c>
      <c r="F165" s="39">
        <f t="shared" si="33"/>
        <v>9170.0000000000018</v>
      </c>
      <c r="G165" s="39">
        <f t="shared" si="34"/>
        <v>8895</v>
      </c>
      <c r="H165" s="177">
        <f t="shared" si="35"/>
        <v>1.0309162450815068</v>
      </c>
      <c r="I165" s="39"/>
      <c r="J165" s="39"/>
      <c r="K165" s="768">
        <f t="shared" ref="K165:K172" si="36">F165+$Q$10</f>
        <v>10622.26</v>
      </c>
      <c r="L165" s="39">
        <v>19.02</v>
      </c>
    </row>
    <row r="166" spans="1:12" x14ac:dyDescent="0.25">
      <c r="A166">
        <v>200</v>
      </c>
      <c r="B166" s="162">
        <v>43420</v>
      </c>
      <c r="C166" s="10">
        <v>300</v>
      </c>
      <c r="D166" s="39">
        <v>5.1965000000000003</v>
      </c>
      <c r="E166" s="39">
        <v>36.67</v>
      </c>
      <c r="F166" s="39">
        <f t="shared" si="33"/>
        <v>9442.0500000000011</v>
      </c>
      <c r="G166" s="39">
        <f t="shared" si="34"/>
        <v>1558.95</v>
      </c>
      <c r="H166" s="177">
        <f t="shared" si="35"/>
        <v>6.0566727605118826</v>
      </c>
      <c r="I166" s="39"/>
      <c r="J166" s="39"/>
      <c r="K166" s="768">
        <f t="shared" si="36"/>
        <v>10894.31</v>
      </c>
      <c r="L166" s="39">
        <v>19.3</v>
      </c>
    </row>
    <row r="167" spans="1:12" x14ac:dyDescent="0.25">
      <c r="A167">
        <v>300</v>
      </c>
      <c r="B167" s="162">
        <v>43438</v>
      </c>
      <c r="C167" s="7">
        <v>400</v>
      </c>
      <c r="D167" s="43">
        <v>12.71</v>
      </c>
      <c r="E167" s="39">
        <v>35.28</v>
      </c>
      <c r="F167" s="39">
        <f t="shared" si="33"/>
        <v>9028</v>
      </c>
      <c r="G167" s="39">
        <f t="shared" si="34"/>
        <v>5084</v>
      </c>
      <c r="H167" s="177">
        <f t="shared" si="35"/>
        <v>1.7757671125098347</v>
      </c>
      <c r="I167" s="39"/>
      <c r="J167" s="39"/>
      <c r="K167" s="39">
        <f t="shared" si="36"/>
        <v>10480.259999999998</v>
      </c>
      <c r="L167" s="39">
        <v>18.57</v>
      </c>
    </row>
    <row r="168" spans="1:12" x14ac:dyDescent="0.25">
      <c r="A168">
        <v>300</v>
      </c>
      <c r="B168" s="162">
        <v>43440</v>
      </c>
      <c r="C168" s="10">
        <v>500</v>
      </c>
      <c r="D168" s="39">
        <v>16.867899999999999</v>
      </c>
      <c r="E168" s="39">
        <v>34.549999999999997</v>
      </c>
      <c r="F168" s="39">
        <f t="shared" si="33"/>
        <v>8841.0499999999993</v>
      </c>
      <c r="G168" s="39">
        <f t="shared" si="34"/>
        <v>8433.9499999999989</v>
      </c>
      <c r="H168" s="177">
        <f t="shared" si="35"/>
        <v>1.048269197706887</v>
      </c>
      <c r="I168" s="39"/>
      <c r="J168" s="39"/>
      <c r="K168" s="39">
        <f t="shared" si="36"/>
        <v>10293.309999999998</v>
      </c>
      <c r="L168" s="39">
        <v>18.18</v>
      </c>
    </row>
    <row r="169" spans="1:12" x14ac:dyDescent="0.25">
      <c r="A169">
        <v>300</v>
      </c>
      <c r="B169" s="162">
        <v>43442</v>
      </c>
      <c r="C169" s="10">
        <v>500</v>
      </c>
      <c r="D169" s="39">
        <v>16.87</v>
      </c>
      <c r="E169" s="39">
        <v>33.520000000000003</v>
      </c>
      <c r="F169" s="39">
        <f t="shared" si="33"/>
        <v>8325.0000000000018</v>
      </c>
      <c r="G169" s="39">
        <f t="shared" si="34"/>
        <v>8435</v>
      </c>
      <c r="H169" s="177">
        <f t="shared" si="35"/>
        <v>0.98695909899229406</v>
      </c>
      <c r="I169" s="39"/>
      <c r="J169" s="39"/>
      <c r="K169" s="39">
        <f t="shared" si="36"/>
        <v>9777.26</v>
      </c>
      <c r="L169" s="39">
        <v>17.64</v>
      </c>
    </row>
    <row r="170" spans="1:12" x14ac:dyDescent="0.25">
      <c r="A170">
        <v>300</v>
      </c>
      <c r="B170" s="162">
        <v>43447</v>
      </c>
      <c r="C170" s="10">
        <v>600</v>
      </c>
      <c r="D170" s="39">
        <v>19.206600000000002</v>
      </c>
      <c r="E170" s="39">
        <v>30.71</v>
      </c>
      <c r="F170" s="39">
        <f t="shared" si="33"/>
        <v>6902.0399999999991</v>
      </c>
      <c r="G170" s="39">
        <f t="shared" si="34"/>
        <v>11523.960000000001</v>
      </c>
      <c r="H170" s="177">
        <f t="shared" si="35"/>
        <v>0.59892953463913434</v>
      </c>
      <c r="I170" s="39"/>
      <c r="J170" s="39"/>
      <c r="K170" s="39">
        <f t="shared" si="36"/>
        <v>8354.2999999999975</v>
      </c>
      <c r="L170" s="39">
        <v>17.37</v>
      </c>
    </row>
    <row r="171" spans="1:12" x14ac:dyDescent="0.25">
      <c r="A171">
        <v>400</v>
      </c>
      <c r="B171" s="162">
        <v>43473</v>
      </c>
      <c r="C171" s="10">
        <v>500</v>
      </c>
      <c r="D171" s="39">
        <v>16.774000000000001</v>
      </c>
      <c r="E171" s="39">
        <v>31.36</v>
      </c>
      <c r="F171" s="39">
        <f t="shared" si="33"/>
        <v>7292.9999999999991</v>
      </c>
      <c r="G171" s="39">
        <f t="shared" si="34"/>
        <v>8387</v>
      </c>
      <c r="H171" s="177">
        <f t="shared" si="35"/>
        <v>0.86956003338500043</v>
      </c>
      <c r="I171" s="39"/>
      <c r="J171" s="39"/>
      <c r="K171" s="39">
        <f t="shared" si="36"/>
        <v>8745.2599999999984</v>
      </c>
      <c r="L171" s="39">
        <v>16.510000000000002</v>
      </c>
    </row>
    <row r="172" spans="1:12" x14ac:dyDescent="0.25">
      <c r="A172">
        <v>500</v>
      </c>
      <c r="B172" s="162">
        <v>43491</v>
      </c>
      <c r="C172" s="10">
        <v>500</v>
      </c>
      <c r="D172" s="39">
        <v>16.77</v>
      </c>
      <c r="E172" s="39">
        <v>31.89</v>
      </c>
      <c r="F172" s="39">
        <f t="shared" si="33"/>
        <v>7560.0000000000009</v>
      </c>
      <c r="G172" s="39">
        <f t="shared" si="34"/>
        <v>8385</v>
      </c>
      <c r="H172" s="177">
        <f t="shared" si="35"/>
        <v>0.90161001788908779</v>
      </c>
      <c r="I172" s="39"/>
      <c r="J172" s="39"/>
      <c r="K172" s="39">
        <f t="shared" si="36"/>
        <v>9012.2599999999984</v>
      </c>
      <c r="L172" s="39">
        <v>16.78</v>
      </c>
    </row>
    <row r="173" spans="1:12" x14ac:dyDescent="0.25">
      <c r="A173">
        <v>200</v>
      </c>
      <c r="B173" s="162">
        <v>43516</v>
      </c>
      <c r="C173" s="183">
        <v>200</v>
      </c>
      <c r="D173" s="184">
        <v>-8.5844000000000005</v>
      </c>
      <c r="E173" s="39">
        <v>33.68</v>
      </c>
      <c r="F173" s="39">
        <f t="shared" ref="F173:F180" si="37">C173*(E173-D173)</f>
        <v>8452.880000000001</v>
      </c>
      <c r="G173" s="39">
        <f t="shared" ref="G173:G180" si="38">D173*C173</f>
        <v>-1716.88</v>
      </c>
      <c r="H173" s="177">
        <f t="shared" ref="H173:H180" si="39">(E173-D173)/D173</f>
        <v>-4.9233959274963883</v>
      </c>
      <c r="I173" s="39"/>
      <c r="J173" s="39"/>
      <c r="K173" s="39">
        <f t="shared" ref="K173:K184" si="40">F173+$Q$10</f>
        <v>9905.14</v>
      </c>
      <c r="L173" s="39">
        <v>17.670000000000002</v>
      </c>
    </row>
    <row r="174" spans="1:12" x14ac:dyDescent="0.25">
      <c r="A174">
        <v>200</v>
      </c>
      <c r="B174" s="162">
        <v>43520</v>
      </c>
      <c r="C174" s="10">
        <v>300</v>
      </c>
      <c r="D174" s="39">
        <v>5.0037000000000003</v>
      </c>
      <c r="E174" s="39">
        <v>32.299999999999997</v>
      </c>
      <c r="F174" s="39">
        <f t="shared" si="37"/>
        <v>8188.8899999999985</v>
      </c>
      <c r="G174" s="39">
        <f t="shared" si="38"/>
        <v>1501.1100000000001</v>
      </c>
      <c r="H174" s="177">
        <f t="shared" si="39"/>
        <v>5.4552231348801872</v>
      </c>
      <c r="I174" s="39"/>
      <c r="J174" s="39"/>
      <c r="K174" s="39">
        <f t="shared" si="40"/>
        <v>9641.1499999999978</v>
      </c>
      <c r="L174" s="39">
        <v>17</v>
      </c>
    </row>
    <row r="175" spans="1:12" x14ac:dyDescent="0.25">
      <c r="B175" s="162">
        <v>43521</v>
      </c>
      <c r="C175" s="183">
        <v>200</v>
      </c>
      <c r="D175" s="184">
        <v>-9.0841999999999992</v>
      </c>
      <c r="E175" s="39">
        <v>32.770000000000003</v>
      </c>
      <c r="F175" s="39">
        <f t="shared" si="37"/>
        <v>8370.840000000002</v>
      </c>
      <c r="G175" s="39">
        <f t="shared" si="38"/>
        <v>-1816.84</v>
      </c>
      <c r="H175" s="177">
        <f t="shared" si="39"/>
        <v>-4.6073622333281969</v>
      </c>
      <c r="I175" s="39"/>
      <c r="J175" s="39"/>
      <c r="K175" s="39">
        <f t="shared" si="40"/>
        <v>9823.1</v>
      </c>
      <c r="L175" s="39">
        <v>17.25</v>
      </c>
    </row>
    <row r="176" spans="1:12" x14ac:dyDescent="0.25">
      <c r="A176">
        <v>100</v>
      </c>
      <c r="B176" s="162">
        <v>43525</v>
      </c>
      <c r="C176" s="10">
        <v>300</v>
      </c>
      <c r="D176" s="39">
        <v>4.3438999999999997</v>
      </c>
      <c r="E176" s="39">
        <v>31.27</v>
      </c>
      <c r="F176" s="39">
        <f t="shared" si="37"/>
        <v>8077.829999999999</v>
      </c>
      <c r="G176" s="39">
        <f t="shared" si="38"/>
        <v>1303.1699999999998</v>
      </c>
      <c r="H176" s="177">
        <f t="shared" si="39"/>
        <v>6.1986003361035014</v>
      </c>
      <c r="I176" s="39"/>
      <c r="J176" s="39"/>
      <c r="K176" s="39">
        <f t="shared" si="40"/>
        <v>9530.0899999999965</v>
      </c>
      <c r="L176" s="39">
        <v>16.46</v>
      </c>
    </row>
    <row r="177" spans="1:12" x14ac:dyDescent="0.25">
      <c r="A177">
        <v>100</v>
      </c>
      <c r="B177" s="162">
        <v>43531</v>
      </c>
      <c r="C177" s="7">
        <v>400</v>
      </c>
      <c r="D177" s="43">
        <v>10.277900000000001</v>
      </c>
      <c r="E177" s="39">
        <v>27.92</v>
      </c>
      <c r="F177" s="39">
        <f t="shared" si="37"/>
        <v>7056.84</v>
      </c>
      <c r="G177" s="39">
        <f t="shared" si="38"/>
        <v>4111.16</v>
      </c>
      <c r="H177" s="177">
        <f t="shared" si="39"/>
        <v>1.7165082361182731</v>
      </c>
      <c r="I177" s="39"/>
      <c r="J177" s="39"/>
      <c r="K177" s="39">
        <f t="shared" si="40"/>
        <v>8509.0999999999985</v>
      </c>
      <c r="L177" s="39">
        <v>14.69</v>
      </c>
    </row>
    <row r="178" spans="1:12" x14ac:dyDescent="0.25">
      <c r="A178">
        <v>100</v>
      </c>
      <c r="B178" s="162">
        <v>43535</v>
      </c>
      <c r="C178" s="10">
        <v>400</v>
      </c>
      <c r="D178" s="39">
        <v>10.28</v>
      </c>
      <c r="E178" s="39">
        <v>28.71</v>
      </c>
      <c r="F178" s="39">
        <f t="shared" si="37"/>
        <v>7372</v>
      </c>
      <c r="G178" s="39">
        <f t="shared" si="38"/>
        <v>4112</v>
      </c>
      <c r="H178" s="177">
        <f t="shared" si="39"/>
        <v>1.7928015564202335</v>
      </c>
      <c r="I178" s="39"/>
      <c r="J178" s="39"/>
      <c r="K178" s="39">
        <f t="shared" si="40"/>
        <v>8824.2599999999984</v>
      </c>
      <c r="L178" s="39">
        <v>15.11</v>
      </c>
    </row>
    <row r="179" spans="1:12" x14ac:dyDescent="0.25">
      <c r="A179">
        <v>100</v>
      </c>
      <c r="B179" s="162">
        <v>43545</v>
      </c>
      <c r="C179" s="7">
        <v>400</v>
      </c>
      <c r="D179" s="43">
        <v>10.2591</v>
      </c>
      <c r="E179" s="39">
        <v>28.3</v>
      </c>
      <c r="F179" s="39">
        <f t="shared" si="37"/>
        <v>7216.3600000000006</v>
      </c>
      <c r="G179" s="39">
        <f t="shared" si="38"/>
        <v>4103.6400000000003</v>
      </c>
      <c r="H179" s="177">
        <f t="shared" si="39"/>
        <v>1.7585265764053377</v>
      </c>
      <c r="I179" s="39" t="s">
        <v>184</v>
      </c>
      <c r="J179" s="39"/>
      <c r="K179" s="39">
        <f t="shared" si="40"/>
        <v>8668.619999999999</v>
      </c>
      <c r="L179" s="39">
        <v>14.89</v>
      </c>
    </row>
    <row r="180" spans="1:12" x14ac:dyDescent="0.25">
      <c r="A180">
        <v>100</v>
      </c>
      <c r="B180" s="162">
        <v>43546</v>
      </c>
      <c r="C180" s="10">
        <v>600</v>
      </c>
      <c r="D180" s="39">
        <v>15.904400000000001</v>
      </c>
      <c r="E180" s="39">
        <v>26.85</v>
      </c>
      <c r="F180" s="39">
        <f t="shared" si="37"/>
        <v>6567.3600000000006</v>
      </c>
      <c r="G180" s="39">
        <f t="shared" si="38"/>
        <v>9542.6400000000012</v>
      </c>
      <c r="H180" s="177">
        <f t="shared" si="39"/>
        <v>0.68821206710092808</v>
      </c>
      <c r="I180" s="39"/>
      <c r="J180" s="39"/>
      <c r="K180" s="39">
        <f t="shared" si="40"/>
        <v>8019.619999999999</v>
      </c>
      <c r="L180" s="39">
        <v>14.13</v>
      </c>
    </row>
    <row r="181" spans="1:12" x14ac:dyDescent="0.25">
      <c r="A181">
        <v>100</v>
      </c>
      <c r="B181" s="162">
        <v>43556</v>
      </c>
      <c r="C181" s="7">
        <v>400</v>
      </c>
      <c r="D181" s="43">
        <v>9.9367999999999999</v>
      </c>
      <c r="E181" s="39">
        <v>27.84</v>
      </c>
      <c r="F181" s="39">
        <f t="shared" ref="F181:F189" si="41">C181*(E181-D181)</f>
        <v>7161.2799999999988</v>
      </c>
      <c r="G181" s="39">
        <f t="shared" ref="G181:G189" si="42">D181*C181</f>
        <v>3974.72</v>
      </c>
      <c r="H181" s="177">
        <f t="shared" ref="H181:H189" si="43">(E181-D181)/D181</f>
        <v>1.8017067868931647</v>
      </c>
      <c r="I181" s="39"/>
      <c r="J181" s="39"/>
      <c r="K181" s="39">
        <f t="shared" si="40"/>
        <v>8613.5399999999972</v>
      </c>
      <c r="L181" s="39">
        <v>14.65</v>
      </c>
    </row>
    <row r="182" spans="1:12" x14ac:dyDescent="0.25">
      <c r="B182" s="162">
        <v>43604</v>
      </c>
      <c r="C182" s="10">
        <v>400</v>
      </c>
      <c r="D182" s="39">
        <v>9.94</v>
      </c>
      <c r="E182" s="39">
        <v>22.8</v>
      </c>
      <c r="F182" s="39">
        <f t="shared" si="41"/>
        <v>5144.0000000000009</v>
      </c>
      <c r="G182" s="39">
        <f t="shared" si="42"/>
        <v>3976</v>
      </c>
      <c r="H182" s="177">
        <f t="shared" si="43"/>
        <v>1.2937625754527164</v>
      </c>
      <c r="I182" s="39"/>
      <c r="J182" s="39"/>
      <c r="K182" s="39">
        <f t="shared" si="40"/>
        <v>6596.2599999999993</v>
      </c>
      <c r="L182" s="39"/>
    </row>
    <row r="183" spans="1:12" x14ac:dyDescent="0.25">
      <c r="A183">
        <v>400</v>
      </c>
      <c r="B183" s="162">
        <v>43606</v>
      </c>
      <c r="C183" s="10">
        <v>494</v>
      </c>
      <c r="D183" s="39">
        <v>12.333</v>
      </c>
      <c r="E183" s="39">
        <v>22.85</v>
      </c>
      <c r="F183" s="39">
        <f t="shared" si="41"/>
        <v>5195.398000000001</v>
      </c>
      <c r="G183" s="39">
        <f t="shared" si="42"/>
        <v>6092.5020000000004</v>
      </c>
      <c r="H183" s="177">
        <f t="shared" si="43"/>
        <v>0.85275277710208397</v>
      </c>
      <c r="I183" s="39"/>
      <c r="J183" s="39"/>
      <c r="K183" s="39">
        <f t="shared" si="40"/>
        <v>6647.6579999999994</v>
      </c>
      <c r="L183" s="39"/>
    </row>
    <row r="184" spans="1:12" x14ac:dyDescent="0.25">
      <c r="B184" s="162">
        <v>43607</v>
      </c>
      <c r="C184" s="10">
        <v>798</v>
      </c>
      <c r="D184" s="39">
        <v>16.1554</v>
      </c>
      <c r="E184" s="39">
        <v>22.34</v>
      </c>
      <c r="F184" s="39">
        <f t="shared" si="41"/>
        <v>4935.3107999999993</v>
      </c>
      <c r="G184" s="39">
        <f t="shared" si="42"/>
        <v>12892.0092</v>
      </c>
      <c r="H184" s="177">
        <f t="shared" si="43"/>
        <v>0.38281936689899349</v>
      </c>
      <c r="I184" s="39"/>
      <c r="J184" s="39"/>
      <c r="K184" s="39">
        <f t="shared" si="40"/>
        <v>6387.5707999999977</v>
      </c>
      <c r="L184" s="39">
        <v>12.03</v>
      </c>
    </row>
    <row r="185" spans="1:12" x14ac:dyDescent="0.25">
      <c r="A185">
        <v>400</v>
      </c>
      <c r="B185" s="162">
        <v>43608</v>
      </c>
      <c r="C185" s="10">
        <v>900</v>
      </c>
      <c r="D185" s="39">
        <v>16.767900000000001</v>
      </c>
      <c r="E185" s="39">
        <v>21.62</v>
      </c>
      <c r="F185" s="39">
        <f t="shared" si="41"/>
        <v>4366.8900000000003</v>
      </c>
      <c r="G185" s="39">
        <f t="shared" si="42"/>
        <v>15091.11</v>
      </c>
      <c r="H185" s="177">
        <f t="shared" si="43"/>
        <v>0.28936837648125285</v>
      </c>
      <c r="I185" s="39"/>
      <c r="J185" s="39"/>
      <c r="K185" s="39">
        <f t="shared" ref="K185" si="44">F185+$Q$10</f>
        <v>5819.1499999999987</v>
      </c>
      <c r="L185" s="39"/>
    </row>
    <row r="186" spans="1:12" x14ac:dyDescent="0.25">
      <c r="A186">
        <v>400</v>
      </c>
      <c r="B186" s="162">
        <v>43614</v>
      </c>
      <c r="C186" s="10">
        <v>900</v>
      </c>
      <c r="D186" s="39">
        <v>16.77</v>
      </c>
      <c r="E186" s="39">
        <v>21.4</v>
      </c>
      <c r="F186" s="39">
        <f t="shared" si="41"/>
        <v>4166.9999999999991</v>
      </c>
      <c r="G186" s="39">
        <f t="shared" si="42"/>
        <v>15093</v>
      </c>
      <c r="H186" s="177">
        <f t="shared" si="43"/>
        <v>0.27608825283243882</v>
      </c>
      <c r="I186" s="39"/>
      <c r="J186" s="39"/>
      <c r="K186" s="39">
        <f t="shared" ref="K186:K189" si="45">F186+$Q$10</f>
        <v>5619.2599999999975</v>
      </c>
      <c r="L186" s="39"/>
    </row>
    <row r="187" spans="1:12" x14ac:dyDescent="0.25">
      <c r="A187">
        <v>300</v>
      </c>
      <c r="B187" s="162">
        <v>43619</v>
      </c>
      <c r="C187" s="354">
        <v>800</v>
      </c>
      <c r="D187" s="355">
        <v>16.079000000000001</v>
      </c>
      <c r="E187" s="39">
        <v>22.03</v>
      </c>
      <c r="F187" s="39">
        <f t="shared" si="41"/>
        <v>4760.8</v>
      </c>
      <c r="G187" s="39">
        <f t="shared" si="42"/>
        <v>12863.2</v>
      </c>
      <c r="H187" s="177">
        <f t="shared" si="43"/>
        <v>0.37011008147272845</v>
      </c>
      <c r="I187" s="39"/>
      <c r="J187" s="39"/>
      <c r="K187" s="39">
        <f t="shared" si="45"/>
        <v>6213.0599999999986</v>
      </c>
      <c r="L187" s="39"/>
    </row>
    <row r="188" spans="1:12" x14ac:dyDescent="0.25">
      <c r="A188">
        <v>200</v>
      </c>
      <c r="B188" s="162">
        <v>43629</v>
      </c>
      <c r="C188" s="10">
        <v>700</v>
      </c>
      <c r="D188" s="39">
        <v>15.113</v>
      </c>
      <c r="E188" s="39">
        <v>22.84</v>
      </c>
      <c r="F188" s="39">
        <f t="shared" si="41"/>
        <v>5408.9000000000005</v>
      </c>
      <c r="G188" s="39">
        <f t="shared" si="42"/>
        <v>10579.1</v>
      </c>
      <c r="H188" s="177">
        <f t="shared" si="43"/>
        <v>0.51128167802554092</v>
      </c>
      <c r="I188" s="39"/>
      <c r="J188" s="39"/>
      <c r="K188" s="39">
        <f t="shared" si="45"/>
        <v>6861.1599999999989</v>
      </c>
      <c r="L188" s="39"/>
    </row>
    <row r="189" spans="1:12" x14ac:dyDescent="0.25">
      <c r="A189">
        <v>200</v>
      </c>
      <c r="B189" s="162">
        <v>43631</v>
      </c>
      <c r="C189" s="354">
        <v>800</v>
      </c>
      <c r="D189" s="355">
        <v>16.03</v>
      </c>
      <c r="E189" s="39">
        <v>22.36</v>
      </c>
      <c r="F189" s="39">
        <f t="shared" si="41"/>
        <v>5063.9999999999982</v>
      </c>
      <c r="G189" s="39">
        <f t="shared" si="42"/>
        <v>12824</v>
      </c>
      <c r="H189" s="177">
        <f t="shared" si="43"/>
        <v>0.39488459139114146</v>
      </c>
      <c r="I189" s="39"/>
      <c r="J189" s="39"/>
      <c r="K189" s="39">
        <f t="shared" si="45"/>
        <v>6516.2599999999966</v>
      </c>
      <c r="L189" s="39"/>
    </row>
    <row r="190" spans="1:12" x14ac:dyDescent="0.25">
      <c r="A190">
        <v>0</v>
      </c>
      <c r="B190" s="162">
        <v>43633</v>
      </c>
      <c r="C190" s="10">
        <v>600</v>
      </c>
      <c r="D190" s="39">
        <v>13.605499999999999</v>
      </c>
      <c r="E190" s="39">
        <v>23.28</v>
      </c>
      <c r="F190" s="39">
        <f t="shared" ref="F190:F193" si="46">C190*(E190-D190)</f>
        <v>5804.7000000000007</v>
      </c>
      <c r="G190" s="39">
        <f t="shared" ref="G190:G193" si="47">D190*C190</f>
        <v>8163.2999999999993</v>
      </c>
      <c r="H190" s="177">
        <f t="shared" ref="H190:H193" si="48">(E190-D190)/D190</f>
        <v>0.71107272794090648</v>
      </c>
      <c r="I190" s="39"/>
      <c r="J190" s="39"/>
      <c r="K190" s="39">
        <f t="shared" ref="K190:K197" si="49">F190+$Q$10</f>
        <v>7256.9599999999991</v>
      </c>
      <c r="L190" s="39"/>
    </row>
    <row r="191" spans="1:12" x14ac:dyDescent="0.25">
      <c r="A191">
        <v>0</v>
      </c>
      <c r="B191" s="162">
        <v>43636</v>
      </c>
      <c r="C191" s="10">
        <v>600</v>
      </c>
      <c r="D191" s="39">
        <v>13.54</v>
      </c>
      <c r="E191" s="39">
        <v>23.63</v>
      </c>
      <c r="F191" s="39">
        <f t="shared" si="46"/>
        <v>6054</v>
      </c>
      <c r="G191" s="39">
        <f t="shared" si="47"/>
        <v>8123.9999999999991</v>
      </c>
      <c r="H191" s="177">
        <f t="shared" si="48"/>
        <v>0.74519940915805027</v>
      </c>
      <c r="I191" s="39"/>
      <c r="J191" s="39"/>
      <c r="K191" s="39">
        <f t="shared" si="49"/>
        <v>7506.2599999999984</v>
      </c>
      <c r="L191" s="39"/>
    </row>
    <row r="192" spans="1:12" x14ac:dyDescent="0.25">
      <c r="A192">
        <v>300</v>
      </c>
      <c r="B192" s="162">
        <v>43644</v>
      </c>
      <c r="C192" s="7">
        <v>400</v>
      </c>
      <c r="D192" s="43">
        <v>7.7934000000000001</v>
      </c>
      <c r="E192" s="39">
        <v>25.03</v>
      </c>
      <c r="F192" s="39">
        <f t="shared" si="46"/>
        <v>6894.6400000000012</v>
      </c>
      <c r="G192" s="39">
        <f t="shared" si="47"/>
        <v>3117.36</v>
      </c>
      <c r="H192" s="177">
        <f t="shared" si="48"/>
        <v>2.2116919444658305</v>
      </c>
      <c r="I192" s="39"/>
      <c r="J192" s="39"/>
      <c r="K192" s="39">
        <f t="shared" si="49"/>
        <v>8346.9</v>
      </c>
      <c r="L192" s="39"/>
    </row>
    <row r="193" spans="1:12" x14ac:dyDescent="0.25">
      <c r="A193">
        <v>300</v>
      </c>
      <c r="B193" s="162">
        <v>43654</v>
      </c>
      <c r="C193" s="10">
        <v>600</v>
      </c>
      <c r="D193" s="39">
        <v>13.228899999999999</v>
      </c>
      <c r="E193" s="39">
        <v>24.05</v>
      </c>
      <c r="F193" s="39">
        <f t="shared" si="46"/>
        <v>6492.6600000000008</v>
      </c>
      <c r="G193" s="39">
        <f t="shared" si="47"/>
        <v>7937.3399999999992</v>
      </c>
      <c r="H193" s="177">
        <f t="shared" si="48"/>
        <v>0.81798940199109538</v>
      </c>
      <c r="I193" s="39"/>
      <c r="J193" s="39"/>
      <c r="K193" s="39">
        <f t="shared" si="49"/>
        <v>7944.9199999999992</v>
      </c>
      <c r="L193" s="39"/>
    </row>
    <row r="194" spans="1:12" x14ac:dyDescent="0.25">
      <c r="A194">
        <v>300</v>
      </c>
      <c r="B194" s="162">
        <v>43657</v>
      </c>
      <c r="C194" s="354">
        <v>800</v>
      </c>
      <c r="D194" s="355">
        <v>15.6</v>
      </c>
      <c r="E194" s="39">
        <v>22.49</v>
      </c>
      <c r="F194" s="39">
        <f t="shared" ref="F194:F197" si="50">C194*(E194-D194)</f>
        <v>5511.9999999999991</v>
      </c>
      <c r="G194" s="39">
        <f t="shared" ref="G194:G197" si="51">D194*C194</f>
        <v>12480</v>
      </c>
      <c r="H194" s="177">
        <f t="shared" ref="H194:H197" si="52">(E194-D194)/D194</f>
        <v>0.4416666666666666</v>
      </c>
      <c r="I194" s="39"/>
      <c r="J194" s="39"/>
      <c r="K194" s="39">
        <f t="shared" si="49"/>
        <v>6964.2599999999975</v>
      </c>
      <c r="L194" s="39"/>
    </row>
    <row r="195" spans="1:12" x14ac:dyDescent="0.25">
      <c r="A195">
        <v>400</v>
      </c>
      <c r="B195" s="162">
        <v>43660</v>
      </c>
      <c r="C195" s="10">
        <v>800</v>
      </c>
      <c r="D195" s="39">
        <v>15.6</v>
      </c>
      <c r="E195" s="39">
        <v>23</v>
      </c>
      <c r="F195" s="39">
        <f t="shared" si="50"/>
        <v>5920</v>
      </c>
      <c r="G195" s="39">
        <f t="shared" si="51"/>
        <v>12480</v>
      </c>
      <c r="H195" s="177">
        <f t="shared" si="52"/>
        <v>0.47435897435897439</v>
      </c>
      <c r="I195" s="39"/>
      <c r="J195" s="39"/>
      <c r="K195" s="39">
        <f t="shared" si="49"/>
        <v>7372.2599999999984</v>
      </c>
      <c r="L195" s="39"/>
    </row>
    <row r="196" spans="1:12" x14ac:dyDescent="0.25">
      <c r="A196">
        <v>200</v>
      </c>
      <c r="B196" s="162">
        <v>43662</v>
      </c>
      <c r="C196" s="10">
        <v>600</v>
      </c>
      <c r="D196" s="39">
        <v>12.9</v>
      </c>
      <c r="E196" s="39">
        <v>23.71</v>
      </c>
      <c r="F196" s="39">
        <f t="shared" si="50"/>
        <v>6486</v>
      </c>
      <c r="G196" s="39">
        <f t="shared" si="51"/>
        <v>7740</v>
      </c>
      <c r="H196" s="177">
        <f t="shared" si="52"/>
        <v>0.83798449612403103</v>
      </c>
      <c r="I196" s="39"/>
      <c r="J196" s="39"/>
      <c r="K196" s="39">
        <f t="shared" si="49"/>
        <v>7938.2599999999984</v>
      </c>
      <c r="L196" s="39"/>
    </row>
    <row r="197" spans="1:12" x14ac:dyDescent="0.25">
      <c r="A197">
        <v>0</v>
      </c>
      <c r="B197" s="162">
        <v>43669</v>
      </c>
      <c r="C197" s="7">
        <v>400</v>
      </c>
      <c r="D197" s="43">
        <v>6.9640000000000004</v>
      </c>
      <c r="E197" s="39">
        <v>24.79</v>
      </c>
      <c r="F197" s="39">
        <f t="shared" si="50"/>
        <v>7130.4000000000005</v>
      </c>
      <c r="G197" s="39">
        <f t="shared" si="51"/>
        <v>2785.6000000000004</v>
      </c>
      <c r="H197" s="177">
        <f t="shared" si="52"/>
        <v>2.5597357840321653</v>
      </c>
      <c r="I197" s="39"/>
      <c r="J197" s="39"/>
      <c r="K197" s="39">
        <f t="shared" si="49"/>
        <v>8582.66</v>
      </c>
      <c r="L197" s="39">
        <v>13.86</v>
      </c>
    </row>
    <row r="198" spans="1:12" x14ac:dyDescent="0.25">
      <c r="A198">
        <v>0</v>
      </c>
      <c r="B198" s="162">
        <v>43682</v>
      </c>
      <c r="C198" s="10">
        <v>500</v>
      </c>
      <c r="D198" s="39">
        <v>10.2471</v>
      </c>
      <c r="E198" s="39">
        <v>23.6</v>
      </c>
      <c r="F198" s="39">
        <f t="shared" ref="F198:F201" si="53">C198*(E198-D198)</f>
        <v>6676.4500000000007</v>
      </c>
      <c r="G198" s="39">
        <f t="shared" ref="G198:G201" si="54">D198*C198</f>
        <v>5123.55</v>
      </c>
      <c r="H198" s="177">
        <f t="shared" ref="H198:H201" si="55">(E198-D198)/D198</f>
        <v>1.3030906305198546</v>
      </c>
      <c r="I198" s="39"/>
      <c r="J198" s="39"/>
      <c r="K198" s="39">
        <f t="shared" ref="K198:K201" si="56">F198+$Q$10</f>
        <v>8128.7099999999991</v>
      </c>
      <c r="L198" s="39"/>
    </row>
    <row r="199" spans="1:12" x14ac:dyDescent="0.25">
      <c r="A199">
        <v>0</v>
      </c>
      <c r="B199" s="162">
        <v>43683</v>
      </c>
      <c r="C199" s="10">
        <v>600</v>
      </c>
      <c r="D199" s="39">
        <v>12.07</v>
      </c>
      <c r="E199" s="39">
        <v>22.02</v>
      </c>
      <c r="F199" s="39">
        <f t="shared" si="53"/>
        <v>5970</v>
      </c>
      <c r="G199" s="39">
        <f t="shared" si="54"/>
        <v>7242</v>
      </c>
      <c r="H199" s="177">
        <f t="shared" si="55"/>
        <v>0.82435791217895604</v>
      </c>
      <c r="I199" s="39"/>
      <c r="J199" s="39"/>
      <c r="K199" s="39">
        <f t="shared" si="56"/>
        <v>7422.2599999999984</v>
      </c>
      <c r="L199" s="39"/>
    </row>
    <row r="200" spans="1:12" x14ac:dyDescent="0.25">
      <c r="A200">
        <v>400</v>
      </c>
      <c r="B200" s="162">
        <v>43689</v>
      </c>
      <c r="C200" s="10">
        <v>700</v>
      </c>
      <c r="D200" s="39">
        <v>13.33</v>
      </c>
      <c r="E200" s="39">
        <v>20.76</v>
      </c>
      <c r="F200" s="39">
        <f t="shared" si="53"/>
        <v>5201.0000000000009</v>
      </c>
      <c r="G200" s="39">
        <f t="shared" si="54"/>
        <v>9331</v>
      </c>
      <c r="H200" s="177">
        <f t="shared" si="55"/>
        <v>0.55738934733683432</v>
      </c>
      <c r="I200" s="39"/>
      <c r="J200" s="39"/>
      <c r="K200" s="39">
        <f t="shared" si="56"/>
        <v>6653.2599999999993</v>
      </c>
      <c r="L200" s="39"/>
    </row>
    <row r="201" spans="1:12" x14ac:dyDescent="0.25">
      <c r="A201">
        <v>400</v>
      </c>
      <c r="B201" s="162">
        <v>43702</v>
      </c>
      <c r="C201" s="354">
        <v>800</v>
      </c>
      <c r="D201" s="355">
        <v>14.012</v>
      </c>
      <c r="E201" s="39">
        <v>18.010000000000002</v>
      </c>
      <c r="F201" s="39">
        <f t="shared" si="53"/>
        <v>3198.400000000001</v>
      </c>
      <c r="G201" s="39">
        <f t="shared" si="54"/>
        <v>11209.6</v>
      </c>
      <c r="H201" s="177">
        <f t="shared" si="55"/>
        <v>0.28532686268912366</v>
      </c>
      <c r="I201" s="39"/>
      <c r="J201" s="39"/>
      <c r="K201" s="39">
        <f t="shared" si="56"/>
        <v>4650.66</v>
      </c>
      <c r="L201" s="39"/>
    </row>
    <row r="202" spans="1:12" x14ac:dyDescent="0.25">
      <c r="A202">
        <v>400</v>
      </c>
      <c r="B202" s="162">
        <v>43702</v>
      </c>
      <c r="C202" s="10">
        <v>1000</v>
      </c>
      <c r="D202" s="39">
        <v>14.83</v>
      </c>
      <c r="E202" s="39">
        <v>18.010000000000002</v>
      </c>
      <c r="F202" s="39">
        <f t="shared" ref="F202" si="57">C202*(E202-D202)</f>
        <v>3180.0000000000014</v>
      </c>
      <c r="G202" s="39">
        <f t="shared" ref="G202" si="58">D202*C202</f>
        <v>14830</v>
      </c>
      <c r="H202" s="177">
        <f t="shared" ref="H202" si="59">(E202-D202)/D202</f>
        <v>0.21443020903573848</v>
      </c>
      <c r="I202" s="39"/>
      <c r="J202" s="39"/>
      <c r="K202" s="39">
        <f t="shared" ref="K202" si="60">F202+$Q$10</f>
        <v>4632.26</v>
      </c>
      <c r="L202" s="39"/>
    </row>
    <row r="203" spans="1:12" x14ac:dyDescent="0.25">
      <c r="A203">
        <v>200</v>
      </c>
      <c r="B203" s="162">
        <v>43706</v>
      </c>
      <c r="C203" s="354">
        <v>800</v>
      </c>
      <c r="D203" s="355">
        <v>13.862</v>
      </c>
      <c r="E203" s="39">
        <v>18.38</v>
      </c>
      <c r="F203" s="39">
        <f t="shared" ref="F203:F205" si="61">C203*(E203-D203)</f>
        <v>3614.3999999999992</v>
      </c>
      <c r="G203" s="39">
        <f t="shared" ref="G203:G205" si="62">D203*C203</f>
        <v>11089.6</v>
      </c>
      <c r="H203" s="177">
        <f t="shared" ref="H203:H205" si="63">(E203-D203)/D203</f>
        <v>0.32592699466166491</v>
      </c>
      <c r="I203" s="39"/>
      <c r="J203" s="39"/>
      <c r="K203" s="39">
        <f t="shared" ref="K203:K205" si="64">F203+$Q$10</f>
        <v>5066.659999999998</v>
      </c>
      <c r="L203" s="39"/>
    </row>
    <row r="204" spans="1:12" x14ac:dyDescent="0.25">
      <c r="A204">
        <v>200</v>
      </c>
      <c r="B204" s="162">
        <v>43711</v>
      </c>
      <c r="C204" s="10">
        <v>900</v>
      </c>
      <c r="D204" s="39">
        <v>14.305199999999999</v>
      </c>
      <c r="E204" s="39">
        <v>17.850000000000001</v>
      </c>
      <c r="F204" s="39">
        <f t="shared" si="61"/>
        <v>3190.320000000002</v>
      </c>
      <c r="G204" s="39">
        <f t="shared" si="62"/>
        <v>12874.679999999998</v>
      </c>
      <c r="H204" s="177">
        <f t="shared" si="63"/>
        <v>0.24779800352319453</v>
      </c>
      <c r="I204" s="39"/>
      <c r="J204" s="39"/>
      <c r="K204" s="39">
        <f t="shared" si="64"/>
        <v>4642.58</v>
      </c>
      <c r="L204" s="39"/>
    </row>
    <row r="205" spans="1:12" x14ac:dyDescent="0.25">
      <c r="A205">
        <v>100</v>
      </c>
      <c r="B205" s="162">
        <v>43713</v>
      </c>
      <c r="C205" s="10">
        <v>700</v>
      </c>
      <c r="D205" s="39">
        <v>12.9125</v>
      </c>
      <c r="E205" s="39">
        <v>19.38</v>
      </c>
      <c r="F205" s="39">
        <f t="shared" si="61"/>
        <v>4527.25</v>
      </c>
      <c r="G205" s="39">
        <f t="shared" si="62"/>
        <v>9038.75</v>
      </c>
      <c r="H205" s="177">
        <f t="shared" si="63"/>
        <v>0.50087124878993217</v>
      </c>
      <c r="I205" s="39"/>
      <c r="J205" s="39"/>
      <c r="K205" s="39">
        <f t="shared" si="64"/>
        <v>5979.5099999999984</v>
      </c>
      <c r="L205" s="39"/>
    </row>
    <row r="206" spans="1:12" x14ac:dyDescent="0.25">
      <c r="A206">
        <v>0</v>
      </c>
      <c r="B206" s="162">
        <v>43718</v>
      </c>
      <c r="C206" s="10">
        <v>500</v>
      </c>
      <c r="D206" s="39">
        <v>9.6</v>
      </c>
      <c r="E206" s="39">
        <v>21.2</v>
      </c>
      <c r="F206" s="39">
        <f t="shared" ref="F206:F209" si="65">C206*(E206-D206)</f>
        <v>5800</v>
      </c>
      <c r="G206" s="39">
        <f t="shared" ref="G206:G209" si="66">D206*C206</f>
        <v>4800</v>
      </c>
      <c r="H206" s="177">
        <f t="shared" ref="H206:H209" si="67">(E206-D206)/D206</f>
        <v>1.2083333333333333</v>
      </c>
      <c r="I206" s="39"/>
      <c r="J206" s="39"/>
      <c r="K206" s="39">
        <f t="shared" ref="K206:K209" si="68">F206+$Q$10</f>
        <v>7252.2599999999984</v>
      </c>
      <c r="L206" s="39"/>
    </row>
    <row r="207" spans="1:12" x14ac:dyDescent="0.25">
      <c r="A207">
        <v>400</v>
      </c>
      <c r="B207" s="162">
        <v>43734</v>
      </c>
      <c r="C207" s="10">
        <v>600</v>
      </c>
      <c r="D207" s="39">
        <v>11.2263</v>
      </c>
      <c r="E207" s="39">
        <v>19.95</v>
      </c>
      <c r="F207" s="39">
        <f t="shared" si="65"/>
        <v>5234.2199999999993</v>
      </c>
      <c r="G207" s="39">
        <f t="shared" si="66"/>
        <v>6735.78</v>
      </c>
      <c r="H207" s="177">
        <f t="shared" si="67"/>
        <v>0.77707704230245045</v>
      </c>
      <c r="I207" s="39"/>
      <c r="J207" s="39"/>
      <c r="K207" s="39">
        <f t="shared" si="68"/>
        <v>6686.4799999999977</v>
      </c>
      <c r="L207" s="39"/>
    </row>
    <row r="208" spans="1:12" x14ac:dyDescent="0.25">
      <c r="A208">
        <v>500</v>
      </c>
      <c r="B208" s="162">
        <v>43746</v>
      </c>
      <c r="C208" s="354">
        <v>800</v>
      </c>
      <c r="D208" s="355">
        <v>13.064</v>
      </c>
      <c r="E208" s="39">
        <v>18.579999999999998</v>
      </c>
      <c r="F208" s="39">
        <f t="shared" si="65"/>
        <v>4412.7999999999984</v>
      </c>
      <c r="G208" s="39">
        <f t="shared" si="66"/>
        <v>10451.200000000001</v>
      </c>
      <c r="H208" s="177">
        <f t="shared" si="67"/>
        <v>0.42222902633190434</v>
      </c>
      <c r="I208" s="39"/>
      <c r="J208" s="39"/>
      <c r="K208" s="39">
        <f t="shared" si="68"/>
        <v>5865.0599999999968</v>
      </c>
      <c r="L208" s="39"/>
    </row>
    <row r="209" spans="1:12" x14ac:dyDescent="0.25">
      <c r="A209">
        <v>200</v>
      </c>
      <c r="B209" s="162">
        <v>43749</v>
      </c>
      <c r="C209" s="10">
        <v>500</v>
      </c>
      <c r="D209" s="39">
        <v>8.65</v>
      </c>
      <c r="E209" s="39">
        <v>20.420000000000002</v>
      </c>
      <c r="F209" s="39">
        <f t="shared" si="65"/>
        <v>5885.0000000000009</v>
      </c>
      <c r="G209" s="39">
        <f t="shared" si="66"/>
        <v>4325</v>
      </c>
      <c r="H209" s="177">
        <f t="shared" si="67"/>
        <v>1.3606936416184972</v>
      </c>
      <c r="I209" s="39"/>
      <c r="J209" s="39"/>
      <c r="K209" s="39">
        <f t="shared" si="68"/>
        <v>7337.2599999999993</v>
      </c>
      <c r="L209" s="39"/>
    </row>
    <row r="210" spans="1:12" x14ac:dyDescent="0.25">
      <c r="A210">
        <v>200</v>
      </c>
      <c r="B210" s="162">
        <v>43755</v>
      </c>
      <c r="C210" s="10">
        <v>600</v>
      </c>
      <c r="D210" s="39">
        <v>10.5</v>
      </c>
      <c r="E210" s="39">
        <v>19.64</v>
      </c>
      <c r="F210" s="39">
        <f t="shared" ref="F210" si="69">C210*(E210-D210)</f>
        <v>5484</v>
      </c>
      <c r="G210" s="39">
        <f t="shared" ref="G210" si="70">D210*C210</f>
        <v>6300</v>
      </c>
      <c r="H210" s="177">
        <f t="shared" ref="H210" si="71">(E210-D210)/D210</f>
        <v>0.87047619047619051</v>
      </c>
      <c r="I210" s="39"/>
      <c r="J210" s="39"/>
      <c r="K210" s="39">
        <f t="shared" ref="K210" si="72">F210+$Q$10</f>
        <v>6936.2599999999984</v>
      </c>
      <c r="L210" s="39"/>
    </row>
    <row r="211" spans="1:12" x14ac:dyDescent="0.25">
      <c r="B211" s="162"/>
      <c r="C211" s="10"/>
      <c r="D211" s="39"/>
      <c r="E211" s="39"/>
      <c r="F211" s="39"/>
      <c r="G211" s="39"/>
      <c r="H211" s="177"/>
      <c r="I211" s="39"/>
      <c r="J211" s="39"/>
      <c r="K211" s="39"/>
      <c r="L211" s="39"/>
    </row>
    <row r="212" spans="1:12" x14ac:dyDescent="0.25">
      <c r="B212" s="162"/>
      <c r="C212" s="10"/>
      <c r="D212" s="39"/>
      <c r="E212" s="39"/>
      <c r="F212" s="39"/>
      <c r="G212" s="39"/>
      <c r="H212" s="177"/>
      <c r="I212" s="39"/>
      <c r="J212" s="39"/>
      <c r="K212" s="39"/>
      <c r="L212" s="39"/>
    </row>
    <row r="213" spans="1:12" x14ac:dyDescent="0.25">
      <c r="B213" s="162"/>
      <c r="C213" s="10"/>
      <c r="D213" s="39"/>
      <c r="E213" s="39"/>
      <c r="F213" s="39"/>
      <c r="G213" s="39"/>
      <c r="H213" s="177"/>
      <c r="I213" s="39"/>
      <c r="J213" s="39"/>
      <c r="K213" s="39"/>
      <c r="L213" s="39"/>
    </row>
    <row r="214" spans="1:12" x14ac:dyDescent="0.25">
      <c r="B214" s="162"/>
      <c r="C214" s="10"/>
      <c r="D214" s="39"/>
      <c r="E214" s="39"/>
      <c r="F214" s="39"/>
      <c r="G214" s="39"/>
      <c r="H214" s="177"/>
      <c r="I214" s="39"/>
      <c r="J214" s="39"/>
      <c r="K214" s="39"/>
      <c r="L214" s="39"/>
    </row>
    <row r="215" spans="1:12" x14ac:dyDescent="0.25">
      <c r="B215" s="162"/>
      <c r="C215" s="10"/>
      <c r="D215" s="39"/>
      <c r="E215" s="39"/>
      <c r="F215" s="39"/>
      <c r="G215" s="39"/>
      <c r="H215" s="177"/>
      <c r="I215" s="39"/>
      <c r="J215" s="39"/>
      <c r="K215" s="39"/>
      <c r="L215" s="39"/>
    </row>
    <row r="217" spans="1:12" x14ac:dyDescent="0.25">
      <c r="B217" s="409" t="s">
        <v>113</v>
      </c>
      <c r="C217" s="409" t="s">
        <v>145</v>
      </c>
      <c r="D217" s="410" t="s">
        <v>144</v>
      </c>
      <c r="E217" s="411" t="s">
        <v>146</v>
      </c>
      <c r="F217" s="411" t="s">
        <v>65</v>
      </c>
      <c r="G217" s="413" t="s">
        <v>150</v>
      </c>
      <c r="H217" s="413" t="s">
        <v>88</v>
      </c>
      <c r="I217" s="413" t="s">
        <v>153</v>
      </c>
    </row>
    <row r="218" spans="1:12" x14ac:dyDescent="0.25">
      <c r="B218" s="292">
        <v>42548</v>
      </c>
      <c r="C218" s="293">
        <v>100</v>
      </c>
      <c r="D218" s="294">
        <v>25</v>
      </c>
      <c r="E218" s="294">
        <v>24.69</v>
      </c>
      <c r="F218" s="294">
        <f t="shared" ref="F218:F223" si="73">C218*(E218-D218)</f>
        <v>-30.999999999999872</v>
      </c>
      <c r="G218" s="294">
        <f t="shared" ref="G218:G223" si="74">D218*C218</f>
        <v>2500</v>
      </c>
      <c r="H218" s="295">
        <f t="shared" ref="H218:H223" si="75">(E218-D218)/D218</f>
        <v>-1.2399999999999949E-2</v>
      </c>
      <c r="I218" s="294"/>
    </row>
    <row r="219" spans="1:12" x14ac:dyDescent="0.25">
      <c r="B219" s="292">
        <v>42549</v>
      </c>
      <c r="C219" s="293">
        <v>100</v>
      </c>
      <c r="D219" s="294">
        <v>25</v>
      </c>
      <c r="E219" s="294">
        <v>25.26</v>
      </c>
      <c r="F219" s="294">
        <f t="shared" si="73"/>
        <v>26.000000000000156</v>
      </c>
      <c r="G219" s="294">
        <f t="shared" si="74"/>
        <v>2500</v>
      </c>
      <c r="H219" s="295">
        <f t="shared" si="75"/>
        <v>1.0400000000000062E-2</v>
      </c>
      <c r="I219" s="294"/>
    </row>
    <row r="220" spans="1:12" x14ac:dyDescent="0.25">
      <c r="B220" s="292">
        <v>42552</v>
      </c>
      <c r="C220" s="293">
        <v>100</v>
      </c>
      <c r="D220" s="294">
        <v>25</v>
      </c>
      <c r="E220" s="294">
        <v>26.57</v>
      </c>
      <c r="F220" s="294">
        <f t="shared" si="73"/>
        <v>157.00000000000003</v>
      </c>
      <c r="G220" s="294">
        <f t="shared" si="74"/>
        <v>2500</v>
      </c>
      <c r="H220" s="295">
        <f t="shared" si="75"/>
        <v>6.2800000000000009E-2</v>
      </c>
      <c r="I220" s="294"/>
    </row>
    <row r="221" spans="1:12" x14ac:dyDescent="0.25">
      <c r="B221" s="292">
        <v>42556</v>
      </c>
      <c r="C221" s="293">
        <v>100</v>
      </c>
      <c r="D221" s="294">
        <v>25</v>
      </c>
      <c r="E221" s="294">
        <v>25.47</v>
      </c>
      <c r="F221" s="294">
        <f t="shared" si="73"/>
        <v>46.999999999999886</v>
      </c>
      <c r="G221" s="294">
        <f t="shared" si="74"/>
        <v>2500</v>
      </c>
      <c r="H221" s="295">
        <f t="shared" si="75"/>
        <v>1.8799999999999956E-2</v>
      </c>
      <c r="I221" s="294"/>
    </row>
    <row r="222" spans="1:12" x14ac:dyDescent="0.25">
      <c r="B222" s="292">
        <v>42562</v>
      </c>
      <c r="C222" s="293">
        <v>100</v>
      </c>
      <c r="D222" s="294">
        <v>25</v>
      </c>
      <c r="E222" s="294">
        <v>25.69</v>
      </c>
      <c r="F222" s="294">
        <f t="shared" si="73"/>
        <v>69.000000000000128</v>
      </c>
      <c r="G222" s="294">
        <f t="shared" si="74"/>
        <v>2500</v>
      </c>
      <c r="H222" s="295">
        <f t="shared" si="75"/>
        <v>2.7600000000000052E-2</v>
      </c>
      <c r="I222" s="294"/>
    </row>
    <row r="223" spans="1:12" x14ac:dyDescent="0.25">
      <c r="B223" s="292">
        <v>42563</v>
      </c>
      <c r="C223" s="293">
        <v>100</v>
      </c>
      <c r="D223" s="294">
        <v>25</v>
      </c>
      <c r="E223" s="294">
        <v>26.48</v>
      </c>
      <c r="F223" s="294">
        <f t="shared" si="73"/>
        <v>148.00000000000006</v>
      </c>
      <c r="G223" s="294">
        <f t="shared" si="74"/>
        <v>2500</v>
      </c>
      <c r="H223" s="295">
        <f t="shared" si="75"/>
        <v>5.9200000000000016E-2</v>
      </c>
      <c r="I223" s="294"/>
    </row>
    <row r="224" spans="1:12" x14ac:dyDescent="0.25">
      <c r="B224" s="292">
        <v>42569</v>
      </c>
      <c r="C224" s="293">
        <v>100</v>
      </c>
      <c r="D224" s="294">
        <v>25</v>
      </c>
      <c r="E224" s="294">
        <v>29.28</v>
      </c>
      <c r="F224" s="294">
        <f t="shared" ref="F224:F230" si="76">C224*(E224-D224)</f>
        <v>428.00000000000011</v>
      </c>
      <c r="G224" s="294">
        <f t="shared" ref="G224:G230" si="77">D224*C224</f>
        <v>2500</v>
      </c>
      <c r="H224" s="295">
        <f t="shared" ref="H224:H230" si="78">(E224-D224)/D224</f>
        <v>0.17120000000000005</v>
      </c>
      <c r="I224" s="294"/>
    </row>
    <row r="225" spans="2:9" x14ac:dyDescent="0.25">
      <c r="B225" s="292">
        <v>42570</v>
      </c>
      <c r="C225" s="293">
        <v>100</v>
      </c>
      <c r="D225" s="294">
        <v>25</v>
      </c>
      <c r="E225" s="294">
        <v>28.68</v>
      </c>
      <c r="F225" s="294">
        <f t="shared" si="76"/>
        <v>368</v>
      </c>
      <c r="G225" s="294">
        <f t="shared" si="77"/>
        <v>2500</v>
      </c>
      <c r="H225" s="295">
        <f t="shared" si="78"/>
        <v>0.1472</v>
      </c>
      <c r="I225" s="294"/>
    </row>
    <row r="226" spans="2:9" x14ac:dyDescent="0.25">
      <c r="B226" s="292">
        <v>42571</v>
      </c>
      <c r="C226" s="293">
        <v>100</v>
      </c>
      <c r="D226" s="294">
        <v>25</v>
      </c>
      <c r="E226" s="294">
        <v>29.01</v>
      </c>
      <c r="F226" s="294">
        <f t="shared" si="76"/>
        <v>401.00000000000017</v>
      </c>
      <c r="G226" s="294">
        <f t="shared" si="77"/>
        <v>2500</v>
      </c>
      <c r="H226" s="295">
        <f t="shared" si="78"/>
        <v>0.16040000000000007</v>
      </c>
      <c r="I226" s="294"/>
    </row>
    <row r="227" spans="2:9" x14ac:dyDescent="0.25">
      <c r="B227" s="292">
        <v>42572</v>
      </c>
      <c r="C227" s="293">
        <v>100</v>
      </c>
      <c r="D227" s="294">
        <v>25</v>
      </c>
      <c r="E227" s="294">
        <v>28.89</v>
      </c>
      <c r="F227" s="294">
        <f t="shared" si="76"/>
        <v>389.00000000000006</v>
      </c>
      <c r="G227" s="294">
        <f t="shared" si="77"/>
        <v>2500</v>
      </c>
      <c r="H227" s="295">
        <f t="shared" si="78"/>
        <v>0.15560000000000002</v>
      </c>
      <c r="I227" s="294"/>
    </row>
    <row r="228" spans="2:9" x14ac:dyDescent="0.25">
      <c r="B228" s="292">
        <v>42576</v>
      </c>
      <c r="C228" s="293">
        <v>100</v>
      </c>
      <c r="D228" s="294">
        <v>25</v>
      </c>
      <c r="E228" s="294">
        <v>28.63</v>
      </c>
      <c r="F228" s="294">
        <f t="shared" si="76"/>
        <v>362.99999999999989</v>
      </c>
      <c r="G228" s="294">
        <f t="shared" si="77"/>
        <v>2500</v>
      </c>
      <c r="H228" s="295">
        <f t="shared" si="78"/>
        <v>0.14519999999999997</v>
      </c>
      <c r="I228" s="294"/>
    </row>
    <row r="229" spans="2:9" x14ac:dyDescent="0.25">
      <c r="B229" s="292">
        <v>42577</v>
      </c>
      <c r="C229" s="293">
        <v>100</v>
      </c>
      <c r="D229" s="294">
        <v>25</v>
      </c>
      <c r="E229" s="294">
        <v>29.34</v>
      </c>
      <c r="F229" s="294">
        <f t="shared" si="76"/>
        <v>434</v>
      </c>
      <c r="G229" s="294">
        <f t="shared" si="77"/>
        <v>2500</v>
      </c>
      <c r="H229" s="295">
        <f t="shared" si="78"/>
        <v>0.1736</v>
      </c>
      <c r="I229" s="294"/>
    </row>
    <row r="230" spans="2:9" x14ac:dyDescent="0.25">
      <c r="B230" s="292">
        <v>42580</v>
      </c>
      <c r="C230" s="293">
        <v>100</v>
      </c>
      <c r="D230" s="294">
        <v>25</v>
      </c>
      <c r="E230" s="294">
        <v>27</v>
      </c>
      <c r="F230" s="294">
        <f t="shared" si="76"/>
        <v>200</v>
      </c>
      <c r="G230" s="294">
        <f t="shared" si="77"/>
        <v>2500</v>
      </c>
      <c r="H230" s="295">
        <f t="shared" si="78"/>
        <v>0.08</v>
      </c>
      <c r="I230" s="294"/>
    </row>
    <row r="231" spans="2:9" x14ac:dyDescent="0.25">
      <c r="B231" s="292">
        <v>42584</v>
      </c>
      <c r="C231" s="293">
        <v>0</v>
      </c>
      <c r="D231" s="294"/>
      <c r="E231" s="294"/>
      <c r="F231" s="294">
        <v>287.94</v>
      </c>
      <c r="G231" s="294"/>
      <c r="H231" s="295"/>
      <c r="I231" s="294"/>
    </row>
    <row r="232" spans="2:9" x14ac:dyDescent="0.25">
      <c r="B232" s="162"/>
      <c r="C232" s="10"/>
      <c r="D232" s="39"/>
      <c r="E232" s="39"/>
      <c r="F232" s="39"/>
      <c r="G232" s="39"/>
      <c r="H232" s="177"/>
      <c r="I232" s="39"/>
    </row>
    <row r="233" spans="2:9" x14ac:dyDescent="0.25">
      <c r="B233" s="160" t="s">
        <v>113</v>
      </c>
      <c r="C233" s="160" t="s">
        <v>145</v>
      </c>
      <c r="D233" s="161" t="s">
        <v>144</v>
      </c>
      <c r="E233" s="163" t="s">
        <v>146</v>
      </c>
      <c r="F233" s="163" t="s">
        <v>65</v>
      </c>
      <c r="G233" s="175" t="s">
        <v>150</v>
      </c>
      <c r="H233" s="175" t="s">
        <v>88</v>
      </c>
      <c r="I233" s="175" t="s">
        <v>153</v>
      </c>
    </row>
    <row r="234" spans="2:9" x14ac:dyDescent="0.25">
      <c r="B234" s="200">
        <v>42627</v>
      </c>
      <c r="C234" s="195">
        <v>50</v>
      </c>
      <c r="D234" s="196">
        <v>25.74</v>
      </c>
      <c r="E234" s="196">
        <v>25.83</v>
      </c>
      <c r="F234" s="196">
        <f>C234*(E234-D234)</f>
        <v>4.4999999999999929</v>
      </c>
      <c r="G234" s="196">
        <f>D234*C234</f>
        <v>1287</v>
      </c>
      <c r="H234" s="210">
        <f>(E234-D234)/D234</f>
        <v>3.4965034965034913E-3</v>
      </c>
      <c r="I234" s="196"/>
    </row>
    <row r="235" spans="2:9" x14ac:dyDescent="0.25">
      <c r="B235" s="200">
        <v>42629</v>
      </c>
      <c r="C235" s="195">
        <v>50</v>
      </c>
      <c r="D235" s="196">
        <v>25.74</v>
      </c>
      <c r="E235" s="196">
        <v>25.54</v>
      </c>
      <c r="F235" s="196">
        <f t="shared" ref="F235:F240" si="79">C235*(E235-D235)</f>
        <v>-9.9999999999999645</v>
      </c>
      <c r="G235" s="196">
        <f t="shared" ref="G235:G240" si="80">D235*C235</f>
        <v>1287</v>
      </c>
      <c r="H235" s="210">
        <f t="shared" ref="H235:H240" si="81">(E235-D235)/D235</f>
        <v>-7.7700077700077431E-3</v>
      </c>
      <c r="I235" s="196"/>
    </row>
    <row r="236" spans="2:9" x14ac:dyDescent="0.25">
      <c r="B236" s="200">
        <v>42636</v>
      </c>
      <c r="C236" s="195">
        <v>50</v>
      </c>
      <c r="D236" s="196">
        <v>25.74</v>
      </c>
      <c r="E236" s="196">
        <v>24.82</v>
      </c>
      <c r="F236" s="196">
        <f t="shared" si="79"/>
        <v>-45.999999999999908</v>
      </c>
      <c r="G236" s="196">
        <f t="shared" si="80"/>
        <v>1287</v>
      </c>
      <c r="H236" s="210">
        <f t="shared" si="81"/>
        <v>-3.5742035742035674E-2</v>
      </c>
      <c r="I236" s="196"/>
    </row>
    <row r="237" spans="2:9" x14ac:dyDescent="0.25">
      <c r="B237" s="200">
        <v>42639</v>
      </c>
      <c r="C237" s="195">
        <v>100</v>
      </c>
      <c r="D237" s="196">
        <v>24.96</v>
      </c>
      <c r="E237" s="196">
        <v>24.14</v>
      </c>
      <c r="F237" s="196">
        <f t="shared" si="79"/>
        <v>-82.000000000000028</v>
      </c>
      <c r="G237" s="196">
        <f t="shared" si="80"/>
        <v>2496</v>
      </c>
      <c r="H237" s="210">
        <f t="shared" si="81"/>
        <v>-3.2852564102564111E-2</v>
      </c>
      <c r="I237" s="196"/>
    </row>
    <row r="238" spans="2:9" x14ac:dyDescent="0.25">
      <c r="B238" s="200">
        <v>42639</v>
      </c>
      <c r="C238" s="195">
        <v>150</v>
      </c>
      <c r="D238" s="196">
        <v>24.8</v>
      </c>
      <c r="E238" s="196">
        <v>24.14</v>
      </c>
      <c r="F238" s="196">
        <f t="shared" si="79"/>
        <v>-99.000000000000028</v>
      </c>
      <c r="G238" s="196">
        <f t="shared" si="80"/>
        <v>3720</v>
      </c>
      <c r="H238" s="210">
        <f t="shared" si="81"/>
        <v>-2.6612903225806457E-2</v>
      </c>
      <c r="I238" s="196"/>
    </row>
    <row r="239" spans="2:9" x14ac:dyDescent="0.25">
      <c r="B239" s="200">
        <v>42640</v>
      </c>
      <c r="C239" s="195">
        <v>150</v>
      </c>
      <c r="D239" s="196">
        <v>24.8</v>
      </c>
      <c r="E239" s="196">
        <v>23.99</v>
      </c>
      <c r="F239" s="196">
        <f t="shared" si="79"/>
        <v>-121.50000000000034</v>
      </c>
      <c r="G239" s="196">
        <f t="shared" si="80"/>
        <v>3720</v>
      </c>
      <c r="H239" s="210">
        <f t="shared" si="81"/>
        <v>-3.2661290322580736E-2</v>
      </c>
      <c r="I239" s="196"/>
    </row>
    <row r="240" spans="2:9" x14ac:dyDescent="0.25">
      <c r="B240" s="200">
        <v>42643</v>
      </c>
      <c r="C240" s="195">
        <v>150</v>
      </c>
      <c r="D240" s="196">
        <v>24.8</v>
      </c>
      <c r="E240" s="196">
        <v>24.46</v>
      </c>
      <c r="F240" s="196">
        <f t="shared" si="79"/>
        <v>-50.999999999999979</v>
      </c>
      <c r="G240" s="196">
        <f t="shared" si="80"/>
        <v>3720</v>
      </c>
      <c r="H240" s="210">
        <f t="shared" si="81"/>
        <v>-1.3709677419354832E-2</v>
      </c>
      <c r="I240" s="196"/>
    </row>
    <row r="241" spans="2:9" x14ac:dyDescent="0.25">
      <c r="B241" s="200">
        <v>42646</v>
      </c>
      <c r="C241" s="195">
        <v>150</v>
      </c>
      <c r="D241" s="196">
        <v>24.8</v>
      </c>
      <c r="E241" s="196">
        <v>24.89</v>
      </c>
      <c r="F241" s="196">
        <f t="shared" ref="F241:F252" si="82">C241*(E241-D241)</f>
        <v>13.499999999999979</v>
      </c>
      <c r="G241" s="196">
        <f t="shared" ref="G241:G252" si="83">D241*C241</f>
        <v>3720</v>
      </c>
      <c r="H241" s="210">
        <f t="shared" ref="H241:H252" si="84">(E241-D241)/D241</f>
        <v>3.6290322580645102E-3</v>
      </c>
      <c r="I241" s="196"/>
    </row>
    <row r="242" spans="2:9" x14ac:dyDescent="0.25">
      <c r="B242" s="200">
        <v>42648</v>
      </c>
      <c r="C242" s="195">
        <v>150</v>
      </c>
      <c r="D242" s="196">
        <v>24.8</v>
      </c>
      <c r="E242" s="196">
        <v>25.07</v>
      </c>
      <c r="F242" s="196">
        <f t="shared" si="82"/>
        <v>40.499999999999936</v>
      </c>
      <c r="G242" s="196">
        <f t="shared" si="83"/>
        <v>3720</v>
      </c>
      <c r="H242" s="210">
        <f t="shared" si="84"/>
        <v>1.0887096774193531E-2</v>
      </c>
      <c r="I242" s="196"/>
    </row>
    <row r="243" spans="2:9" x14ac:dyDescent="0.25">
      <c r="B243" s="200">
        <v>42649</v>
      </c>
      <c r="C243" s="195">
        <v>150</v>
      </c>
      <c r="D243" s="196">
        <v>24.8</v>
      </c>
      <c r="E243" s="196">
        <v>24.85</v>
      </c>
      <c r="F243" s="196">
        <f t="shared" si="82"/>
        <v>7.5000000000001066</v>
      </c>
      <c r="G243" s="196">
        <f t="shared" si="83"/>
        <v>3720</v>
      </c>
      <c r="H243" s="210">
        <f t="shared" si="84"/>
        <v>2.0161290322580931E-3</v>
      </c>
      <c r="I243" s="196"/>
    </row>
    <row r="244" spans="2:9" x14ac:dyDescent="0.25">
      <c r="B244" s="200">
        <v>42650</v>
      </c>
      <c r="C244" s="195">
        <v>150</v>
      </c>
      <c r="D244" s="196">
        <v>24.8</v>
      </c>
      <c r="E244" s="196">
        <v>24.58</v>
      </c>
      <c r="F244" s="196">
        <f t="shared" si="82"/>
        <v>-33.000000000000362</v>
      </c>
      <c r="G244" s="196">
        <f t="shared" si="83"/>
        <v>3720</v>
      </c>
      <c r="H244" s="210">
        <f t="shared" si="84"/>
        <v>-8.8709677419355811E-3</v>
      </c>
      <c r="I244" s="196"/>
    </row>
    <row r="245" spans="2:9" x14ac:dyDescent="0.25">
      <c r="B245" s="200">
        <v>42661</v>
      </c>
      <c r="C245" s="195">
        <v>150</v>
      </c>
      <c r="D245" s="196">
        <v>24.8</v>
      </c>
      <c r="E245" s="196">
        <v>23.39</v>
      </c>
      <c r="F245" s="196">
        <f t="shared" si="82"/>
        <v>-211.50000000000003</v>
      </c>
      <c r="G245" s="196">
        <f t="shared" si="83"/>
        <v>3720</v>
      </c>
      <c r="H245" s="210">
        <f t="shared" si="84"/>
        <v>-5.6854838709677426E-2</v>
      </c>
      <c r="I245" s="196"/>
    </row>
    <row r="246" spans="2:9" x14ac:dyDescent="0.25">
      <c r="B246" s="200">
        <v>42662</v>
      </c>
      <c r="C246" s="195">
        <v>150</v>
      </c>
      <c r="D246" s="196">
        <v>24.8</v>
      </c>
      <c r="E246" s="196">
        <v>23.84</v>
      </c>
      <c r="F246" s="196">
        <f t="shared" si="82"/>
        <v>-144.00000000000011</v>
      </c>
      <c r="G246" s="196">
        <f t="shared" si="83"/>
        <v>3720</v>
      </c>
      <c r="H246" s="210">
        <f t="shared" si="84"/>
        <v>-3.8709677419354875E-2</v>
      </c>
      <c r="I246" s="196"/>
    </row>
    <row r="247" spans="2:9" x14ac:dyDescent="0.25">
      <c r="B247" s="200">
        <v>42664</v>
      </c>
      <c r="C247" s="195">
        <v>150</v>
      </c>
      <c r="D247" s="196">
        <v>24.8</v>
      </c>
      <c r="E247" s="196">
        <v>24.31</v>
      </c>
      <c r="F247" s="196">
        <f t="shared" si="82"/>
        <v>-73.500000000000298</v>
      </c>
      <c r="G247" s="196">
        <f t="shared" si="83"/>
        <v>3720</v>
      </c>
      <c r="H247" s="210">
        <f t="shared" si="84"/>
        <v>-1.975806451612911E-2</v>
      </c>
      <c r="I247" s="196"/>
    </row>
    <row r="248" spans="2:9" x14ac:dyDescent="0.25">
      <c r="B248" s="200">
        <v>42670</v>
      </c>
      <c r="C248" s="195">
        <v>150</v>
      </c>
      <c r="D248" s="196">
        <v>24.626899999999999</v>
      </c>
      <c r="E248" s="196">
        <v>23.93</v>
      </c>
      <c r="F248" s="196">
        <f t="shared" si="82"/>
        <v>-104.53499999999991</v>
      </c>
      <c r="G248" s="196">
        <f t="shared" si="83"/>
        <v>3694.0349999999999</v>
      </c>
      <c r="H248" s="210">
        <f t="shared" si="84"/>
        <v>-2.8298324190214743E-2</v>
      </c>
      <c r="I248" s="196"/>
    </row>
    <row r="249" spans="2:9" x14ac:dyDescent="0.25">
      <c r="B249" s="200">
        <v>42674</v>
      </c>
      <c r="C249" s="195">
        <v>150</v>
      </c>
      <c r="D249" s="196">
        <v>24.626899999999999</v>
      </c>
      <c r="E249" s="196">
        <v>23.53</v>
      </c>
      <c r="F249" s="196">
        <f t="shared" si="82"/>
        <v>-164.53499999999968</v>
      </c>
      <c r="G249" s="196">
        <f t="shared" si="83"/>
        <v>3694.0349999999999</v>
      </c>
      <c r="H249" s="210">
        <f t="shared" si="84"/>
        <v>-4.4540725791715481E-2</v>
      </c>
      <c r="I249" s="196"/>
    </row>
    <row r="250" spans="2:9" x14ac:dyDescent="0.25">
      <c r="B250" s="200">
        <v>42675</v>
      </c>
      <c r="C250" s="195">
        <v>150</v>
      </c>
      <c r="D250" s="196">
        <v>24.264700000000001</v>
      </c>
      <c r="E250" s="196">
        <v>24.32</v>
      </c>
      <c r="F250" s="196">
        <f t="shared" si="82"/>
        <v>8.2949999999998525</v>
      </c>
      <c r="G250" s="196">
        <f t="shared" si="83"/>
        <v>3639.7050000000004</v>
      </c>
      <c r="H250" s="210">
        <f t="shared" si="84"/>
        <v>2.2790308555225912E-3</v>
      </c>
      <c r="I250" s="196"/>
    </row>
    <row r="251" spans="2:9" x14ac:dyDescent="0.25">
      <c r="B251" s="200">
        <v>42676</v>
      </c>
      <c r="C251" s="195">
        <v>150</v>
      </c>
      <c r="D251" s="196">
        <v>24.264700000000001</v>
      </c>
      <c r="E251" s="196">
        <v>24.73</v>
      </c>
      <c r="F251" s="196">
        <f t="shared" si="82"/>
        <v>69.794999999999874</v>
      </c>
      <c r="G251" s="196">
        <f t="shared" si="83"/>
        <v>3639.7050000000004</v>
      </c>
      <c r="H251" s="210">
        <f t="shared" si="84"/>
        <v>1.9176004648728363E-2</v>
      </c>
      <c r="I251" s="196"/>
    </row>
    <row r="252" spans="2:9" x14ac:dyDescent="0.25">
      <c r="B252" s="200">
        <v>42704</v>
      </c>
      <c r="C252" s="195">
        <v>100</v>
      </c>
      <c r="D252" s="196">
        <v>22.507400000000001</v>
      </c>
      <c r="E252" s="196">
        <v>28.4</v>
      </c>
      <c r="F252" s="196">
        <f t="shared" si="82"/>
        <v>589.25999999999976</v>
      </c>
      <c r="G252" s="196">
        <f t="shared" si="83"/>
        <v>2250.7400000000002</v>
      </c>
      <c r="H252" s="210">
        <f t="shared" si="84"/>
        <v>0.26180722784506422</v>
      </c>
      <c r="I252" s="196"/>
    </row>
    <row r="253" spans="2:9" x14ac:dyDescent="0.25">
      <c r="B253" s="200">
        <v>42711</v>
      </c>
      <c r="C253" s="195">
        <v>0</v>
      </c>
      <c r="D253" s="196"/>
      <c r="E253" s="196"/>
      <c r="F253" s="196">
        <v>727.2</v>
      </c>
      <c r="G253" s="196"/>
      <c r="H253" s="210"/>
      <c r="I253" s="196"/>
    </row>
    <row r="254" spans="2:9" x14ac:dyDescent="0.25">
      <c r="B254" s="162"/>
      <c r="C254" s="10"/>
      <c r="D254" s="39"/>
      <c r="E254" s="39"/>
      <c r="F254" s="39"/>
      <c r="G254" s="39"/>
      <c r="H254" s="177"/>
      <c r="I254" s="39"/>
    </row>
    <row r="255" spans="2:9" x14ac:dyDescent="0.25">
      <c r="B255" s="162"/>
      <c r="C255" s="10"/>
      <c r="D255" s="39"/>
      <c r="E255" s="39"/>
      <c r="F255" s="39"/>
      <c r="G255" s="39"/>
      <c r="H255" s="177"/>
      <c r="I255" s="39"/>
    </row>
    <row r="256" spans="2:9" x14ac:dyDescent="0.25">
      <c r="B256" s="162"/>
      <c r="C256" s="10"/>
      <c r="D256" s="39"/>
      <c r="E256" s="39"/>
      <c r="F256" s="39"/>
      <c r="G256" s="39"/>
      <c r="H256" s="177"/>
      <c r="I256" s="39"/>
    </row>
    <row r="260" spans="1:13" x14ac:dyDescent="0.25">
      <c r="L260" t="s">
        <v>65</v>
      </c>
      <c r="M260" s="2">
        <f>K278+M278-F278</f>
        <v>1452.2599999999984</v>
      </c>
    </row>
    <row r="261" spans="1:13" x14ac:dyDescent="0.25">
      <c r="A261" s="378" t="s">
        <v>1</v>
      </c>
      <c r="B261" s="378" t="s">
        <v>2</v>
      </c>
      <c r="C261" s="378" t="s">
        <v>4</v>
      </c>
      <c r="D261" s="379" t="s">
        <v>5</v>
      </c>
      <c r="E261" s="379" t="s">
        <v>94</v>
      </c>
      <c r="F261" s="379" t="s">
        <v>60</v>
      </c>
      <c r="G261" s="378" t="s">
        <v>3</v>
      </c>
      <c r="H261" s="378" t="s">
        <v>6</v>
      </c>
      <c r="I261" s="379" t="s">
        <v>7</v>
      </c>
      <c r="J261" s="379" t="s">
        <v>95</v>
      </c>
      <c r="K261" s="379" t="s">
        <v>61</v>
      </c>
      <c r="L261" s="378" t="s">
        <v>37</v>
      </c>
      <c r="M261" s="378" t="s">
        <v>38</v>
      </c>
    </row>
    <row r="262" spans="1:13" x14ac:dyDescent="0.25">
      <c r="A262" s="380" t="s">
        <v>221</v>
      </c>
      <c r="B262" s="381">
        <v>42548</v>
      </c>
      <c r="C262" s="382">
        <v>100</v>
      </c>
      <c r="D262" s="383">
        <v>25</v>
      </c>
      <c r="E262" s="383">
        <v>0</v>
      </c>
      <c r="F262" s="383">
        <f>D262*C262+E262</f>
        <v>2500</v>
      </c>
      <c r="G262" s="381">
        <v>42584</v>
      </c>
      <c r="H262" s="384">
        <v>100</v>
      </c>
      <c r="I262" s="383">
        <v>27.88</v>
      </c>
      <c r="J262" s="383">
        <v>0.06</v>
      </c>
      <c r="K262" s="383">
        <f>H262*I262-J262</f>
        <v>2787.94</v>
      </c>
      <c r="L262" s="381">
        <v>42719</v>
      </c>
      <c r="M262" s="382">
        <v>41.25</v>
      </c>
    </row>
    <row r="263" spans="1:13" x14ac:dyDescent="0.25">
      <c r="A263" s="385" t="s">
        <v>71</v>
      </c>
      <c r="B263" s="381">
        <v>42627</v>
      </c>
      <c r="C263" s="382">
        <v>50</v>
      </c>
      <c r="D263" s="383">
        <v>25.74</v>
      </c>
      <c r="E263" s="383">
        <v>0</v>
      </c>
      <c r="F263" s="383">
        <v>1287</v>
      </c>
      <c r="G263" s="381" t="s">
        <v>327</v>
      </c>
      <c r="H263" s="384">
        <v>50</v>
      </c>
      <c r="I263" s="383">
        <v>25</v>
      </c>
      <c r="J263" s="383">
        <v>0.03</v>
      </c>
      <c r="K263" s="383">
        <v>1249.97</v>
      </c>
      <c r="L263" s="382"/>
      <c r="M263" s="382"/>
    </row>
    <row r="264" spans="1:13" x14ac:dyDescent="0.25">
      <c r="A264" s="382"/>
      <c r="B264" s="381">
        <v>42639</v>
      </c>
      <c r="C264" s="382">
        <v>50</v>
      </c>
      <c r="D264" s="383">
        <v>24.48</v>
      </c>
      <c r="E264" s="383">
        <v>0</v>
      </c>
      <c r="F264" s="383">
        <v>1224</v>
      </c>
      <c r="G264" s="381" t="s">
        <v>327</v>
      </c>
      <c r="H264" s="384">
        <v>100</v>
      </c>
      <c r="I264" s="383">
        <v>24.88</v>
      </c>
      <c r="J264" s="383">
        <v>0.05</v>
      </c>
      <c r="K264" s="383">
        <v>2487.9499999999998</v>
      </c>
      <c r="L264" s="382"/>
      <c r="M264" s="382"/>
    </row>
    <row r="265" spans="1:13" x14ac:dyDescent="0.25">
      <c r="A265" s="382"/>
      <c r="B265" s="381">
        <v>42639</v>
      </c>
      <c r="C265" s="382">
        <v>50</v>
      </c>
      <c r="D265" s="383">
        <v>24.18</v>
      </c>
      <c r="E265" s="383">
        <v>0</v>
      </c>
      <c r="F265" s="383">
        <v>1209</v>
      </c>
      <c r="G265" s="381" t="s">
        <v>327</v>
      </c>
      <c r="H265" s="384">
        <v>50</v>
      </c>
      <c r="I265" s="383">
        <v>27.78</v>
      </c>
      <c r="J265" s="383">
        <v>0.03</v>
      </c>
      <c r="K265" s="383">
        <v>1388.97</v>
      </c>
      <c r="L265" s="382"/>
      <c r="M265" s="382"/>
    </row>
    <row r="266" spans="1:13" x14ac:dyDescent="0.25">
      <c r="A266" s="382"/>
      <c r="B266" s="381">
        <v>42670</v>
      </c>
      <c r="C266" s="382">
        <v>50</v>
      </c>
      <c r="D266" s="383">
        <v>24.48</v>
      </c>
      <c r="E266" s="383">
        <v>0</v>
      </c>
      <c r="F266" s="383">
        <v>1224</v>
      </c>
      <c r="G266" s="381" t="s">
        <v>327</v>
      </c>
      <c r="H266" s="384">
        <v>100</v>
      </c>
      <c r="I266" s="383">
        <v>29.78</v>
      </c>
      <c r="J266" s="383">
        <v>0.06</v>
      </c>
      <c r="K266" s="383">
        <v>2977.94</v>
      </c>
      <c r="L266" s="382"/>
      <c r="M266" s="382"/>
    </row>
    <row r="267" spans="1:13" x14ac:dyDescent="0.25">
      <c r="A267" s="382"/>
      <c r="B267" s="381" t="s">
        <v>327</v>
      </c>
      <c r="C267" s="382">
        <v>100</v>
      </c>
      <c r="D267" s="383">
        <v>24.34</v>
      </c>
      <c r="E267" s="383">
        <v>-0.37</v>
      </c>
      <c r="F267" s="383">
        <v>2433.63</v>
      </c>
      <c r="G267" s="382"/>
      <c r="H267" s="384"/>
      <c r="I267" s="383"/>
      <c r="J267" s="383"/>
      <c r="K267" s="383"/>
      <c r="L267" s="382"/>
      <c r="M267" s="382"/>
    </row>
    <row r="268" spans="1:13" x14ac:dyDescent="0.25">
      <c r="A268" s="382"/>
      <c r="B268" s="421">
        <v>42723</v>
      </c>
      <c r="C268" s="422">
        <v>100</v>
      </c>
      <c r="D268" s="424">
        <v>27.98</v>
      </c>
      <c r="E268" s="424">
        <v>0</v>
      </c>
      <c r="F268" s="424">
        <f>D268*C268+E268</f>
        <v>2798</v>
      </c>
      <c r="G268" s="421">
        <v>42724</v>
      </c>
      <c r="H268" s="422">
        <v>100</v>
      </c>
      <c r="I268" s="424">
        <v>27.94</v>
      </c>
      <c r="J268" s="424">
        <v>0.06</v>
      </c>
      <c r="K268" s="424">
        <f>I268*H268-J268</f>
        <v>2793.94</v>
      </c>
      <c r="L268" s="382"/>
      <c r="M268" s="382"/>
    </row>
    <row r="269" spans="1:13" x14ac:dyDescent="0.25">
      <c r="A269" s="382"/>
      <c r="B269" s="363">
        <v>42724</v>
      </c>
      <c r="C269" s="7">
        <v>100</v>
      </c>
      <c r="D269" s="43">
        <v>27.58</v>
      </c>
      <c r="E269" s="43">
        <v>0</v>
      </c>
      <c r="F269" s="43">
        <f>D269*C269+E269</f>
        <v>2758</v>
      </c>
      <c r="G269" s="363">
        <v>42758</v>
      </c>
      <c r="H269" s="78">
        <v>100</v>
      </c>
      <c r="I269" s="43">
        <v>31.58</v>
      </c>
      <c r="J269" s="43">
        <v>7.0000000000000007E-2</v>
      </c>
      <c r="K269" s="43">
        <f>H269*I269-J269</f>
        <v>3157.93</v>
      </c>
      <c r="L269" s="382"/>
      <c r="M269" s="382"/>
    </row>
    <row r="270" spans="1:13" x14ac:dyDescent="0.25">
      <c r="A270" s="382"/>
      <c r="B270" s="382"/>
      <c r="C270" s="382"/>
      <c r="D270" s="383"/>
      <c r="E270" s="383"/>
      <c r="F270" s="383"/>
      <c r="G270" s="382"/>
      <c r="H270" s="384"/>
      <c r="I270" s="383"/>
      <c r="J270" s="383"/>
      <c r="K270" s="383"/>
      <c r="L270" s="382"/>
      <c r="M270" s="382"/>
    </row>
    <row r="271" spans="1:13" x14ac:dyDescent="0.25">
      <c r="A271" s="382"/>
      <c r="B271" s="382"/>
      <c r="C271" s="382"/>
      <c r="D271" s="383"/>
      <c r="E271" s="383"/>
      <c r="F271" s="383"/>
      <c r="G271" s="382"/>
      <c r="H271" s="384"/>
      <c r="I271" s="383"/>
      <c r="J271" s="383"/>
      <c r="K271" s="383"/>
      <c r="L271" s="382"/>
      <c r="M271" s="382"/>
    </row>
    <row r="272" spans="1:13" x14ac:dyDescent="0.25">
      <c r="A272" s="382"/>
      <c r="B272" s="382"/>
      <c r="C272" s="382"/>
      <c r="D272" s="383"/>
      <c r="E272" s="383"/>
      <c r="F272" s="383"/>
      <c r="G272" s="382"/>
      <c r="H272" s="384"/>
      <c r="I272" s="383"/>
      <c r="J272" s="383"/>
      <c r="K272" s="383"/>
      <c r="L272" s="382"/>
      <c r="M272" s="382"/>
    </row>
    <row r="273" spans="1:13" x14ac:dyDescent="0.25">
      <c r="A273" s="382"/>
      <c r="B273" s="382"/>
      <c r="C273" s="382"/>
      <c r="D273" s="383"/>
      <c r="E273" s="383"/>
      <c r="F273" s="383"/>
      <c r="G273" s="382"/>
      <c r="H273" s="384"/>
      <c r="I273" s="383"/>
      <c r="J273" s="383"/>
      <c r="K273" s="383"/>
      <c r="L273" s="382"/>
      <c r="M273" s="382"/>
    </row>
    <row r="274" spans="1:13" x14ac:dyDescent="0.25">
      <c r="A274" s="382"/>
      <c r="B274" s="382"/>
      <c r="C274" s="382"/>
      <c r="D274" s="383"/>
      <c r="E274" s="383"/>
      <c r="F274" s="383"/>
      <c r="G274" s="382"/>
      <c r="H274" s="384"/>
      <c r="I274" s="383"/>
      <c r="J274" s="383"/>
      <c r="K274" s="383"/>
      <c r="L274" s="382"/>
      <c r="M274" s="382"/>
    </row>
    <row r="275" spans="1:13" x14ac:dyDescent="0.25">
      <c r="A275" s="382"/>
      <c r="B275" s="382"/>
      <c r="C275" s="382"/>
      <c r="D275" s="383"/>
      <c r="E275" s="383"/>
      <c r="F275" s="383"/>
      <c r="G275" s="382"/>
      <c r="H275" s="384"/>
      <c r="I275" s="383"/>
      <c r="J275" s="383"/>
      <c r="K275" s="383"/>
      <c r="L275" s="382"/>
      <c r="M275" s="382"/>
    </row>
    <row r="276" spans="1:13" x14ac:dyDescent="0.25">
      <c r="A276" s="382"/>
      <c r="B276" s="382"/>
      <c r="C276" s="382"/>
      <c r="D276" s="383"/>
      <c r="E276" s="383"/>
      <c r="F276" s="383"/>
      <c r="G276" s="382"/>
      <c r="H276" s="384"/>
      <c r="I276" s="383"/>
      <c r="J276" s="383"/>
      <c r="K276" s="383"/>
      <c r="L276" s="382"/>
      <c r="M276" s="382"/>
    </row>
    <row r="277" spans="1:13" x14ac:dyDescent="0.25">
      <c r="A277" s="382"/>
      <c r="B277" s="382"/>
      <c r="C277" s="382"/>
      <c r="D277" s="383"/>
      <c r="E277" s="383"/>
      <c r="F277" s="383"/>
      <c r="G277" s="382"/>
      <c r="H277" s="382"/>
      <c r="I277" s="383"/>
      <c r="J277" s="383"/>
      <c r="K277" s="383"/>
      <c r="L277" s="382"/>
      <c r="M277" s="382"/>
    </row>
    <row r="278" spans="1:13" x14ac:dyDescent="0.25">
      <c r="A278" s="61" t="s">
        <v>81</v>
      </c>
      <c r="B278" s="62"/>
      <c r="C278" s="62">
        <f>SUM(C262:C277)</f>
        <v>600</v>
      </c>
      <c r="D278" s="63"/>
      <c r="E278" s="63"/>
      <c r="F278" s="63">
        <f>SUM(F262:F277)</f>
        <v>15433.630000000001</v>
      </c>
      <c r="G278" s="62"/>
      <c r="H278" s="467">
        <f>SUM(H262:H277)</f>
        <v>600</v>
      </c>
      <c r="I278" s="63"/>
      <c r="J278" s="63"/>
      <c r="K278" s="63">
        <f>SUM(K262:K277)</f>
        <v>16844.64</v>
      </c>
      <c r="L278" s="62"/>
      <c r="M278" s="63">
        <f>SUM(M262:M270)</f>
        <v>41.25</v>
      </c>
    </row>
    <row r="279" spans="1:13" ht="15.75" thickBot="1" x14ac:dyDescent="0.3">
      <c r="A279" s="386" t="s">
        <v>191</v>
      </c>
      <c r="B279" s="387"/>
      <c r="C279" s="388">
        <f>SumByColor($A$66,C262:C277)</f>
        <v>100</v>
      </c>
      <c r="D279" s="388"/>
      <c r="E279" s="388"/>
      <c r="F279" s="389">
        <f>SumByColor($A$66,F262:F277)</f>
        <v>2758</v>
      </c>
      <c r="G279" s="388"/>
      <c r="H279" s="388">
        <f>SumByColor($A$66,H262:H277)</f>
        <v>100</v>
      </c>
      <c r="I279" s="388"/>
      <c r="J279" s="388"/>
      <c r="K279" s="389">
        <f>SumByColor($A$66,K262:K277)</f>
        <v>3158</v>
      </c>
      <c r="L279" s="388"/>
      <c r="M279" s="389">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68" priority="200">
      <formula>F118&gt;0</formula>
    </cfRule>
    <cfRule type="expression" dxfId="1767" priority="201">
      <formula>F118&lt;0</formula>
    </cfRule>
  </conditionalFormatting>
  <conditionalFormatting sqref="Q7">
    <cfRule type="expression" dxfId="1766" priority="188">
      <formula>Q7&gt;0</formula>
    </cfRule>
    <cfRule type="expression" dxfId="1765" priority="189">
      <formula>Q7&lt;0</formula>
    </cfRule>
  </conditionalFormatting>
  <conditionalFormatting sqref="Q8">
    <cfRule type="expression" dxfId="1764" priority="186">
      <formula>Q8&gt;0</formula>
    </cfRule>
    <cfRule type="expression" dxfId="1763" priority="187">
      <formula>Q8&lt;0</formula>
    </cfRule>
  </conditionalFormatting>
  <conditionalFormatting sqref="F218:F230">
    <cfRule type="expression" dxfId="1762" priority="184">
      <formula>F218&gt;0</formula>
    </cfRule>
    <cfRule type="expression" dxfId="1761" priority="185">
      <formula>F218&lt;0</formula>
    </cfRule>
  </conditionalFormatting>
  <conditionalFormatting sqref="H218:H230">
    <cfRule type="expression" dxfId="1760" priority="182">
      <formula>H218&gt;0</formula>
    </cfRule>
    <cfRule type="expression" dxfId="1759" priority="183">
      <formula>H218&lt;0</formula>
    </cfRule>
  </conditionalFormatting>
  <conditionalFormatting sqref="H234:H237">
    <cfRule type="expression" dxfId="1758" priority="178">
      <formula>H234&gt;0</formula>
    </cfRule>
    <cfRule type="expression" dxfId="1757" priority="179">
      <formula>H234&lt;0</formula>
    </cfRule>
  </conditionalFormatting>
  <conditionalFormatting sqref="F234:F237">
    <cfRule type="expression" dxfId="1756" priority="180">
      <formula>F234&gt;0</formula>
    </cfRule>
    <cfRule type="expression" dxfId="1755" priority="181">
      <formula>F234&lt;0</formula>
    </cfRule>
  </conditionalFormatting>
  <conditionalFormatting sqref="M260">
    <cfRule type="expression" dxfId="1754" priority="176">
      <formula>M260&gt;0</formula>
    </cfRule>
    <cfRule type="expression" dxfId="1753" priority="177">
      <formula>M260&lt;0</formula>
    </cfRule>
  </conditionalFormatting>
  <conditionalFormatting sqref="F70:F71 F78:F115">
    <cfRule type="expression" dxfId="1752" priority="174">
      <formula>F70&gt;0</formula>
    </cfRule>
    <cfRule type="expression" dxfId="1751" priority="175">
      <formula>F70&lt;0</formula>
    </cfRule>
  </conditionalFormatting>
  <conditionalFormatting sqref="H70:H71 H78:H115">
    <cfRule type="expression" dxfId="1750" priority="172">
      <formula>H70&gt;0</formula>
    </cfRule>
    <cfRule type="expression" dxfId="1749" priority="173">
      <formula>H70&lt;0</formula>
    </cfRule>
  </conditionalFormatting>
  <conditionalFormatting sqref="Q10">
    <cfRule type="expression" dxfId="1748" priority="170">
      <formula>Q10&gt;0</formula>
    </cfRule>
    <cfRule type="expression" dxfId="1747" priority="171">
      <formula>Q10&lt;0</formula>
    </cfRule>
  </conditionalFormatting>
  <conditionalFormatting sqref="F72:F77">
    <cfRule type="expression" dxfId="1746" priority="168">
      <formula>F72&gt;0</formula>
    </cfRule>
    <cfRule type="expression" dxfId="1745" priority="169">
      <formula>F72&lt;0</formula>
    </cfRule>
  </conditionalFormatting>
  <conditionalFormatting sqref="H72:H77">
    <cfRule type="expression" dxfId="1744" priority="166">
      <formula>H72&gt;0</formula>
    </cfRule>
    <cfRule type="expression" dxfId="1743" priority="167">
      <formula>H72&lt;0</formula>
    </cfRule>
  </conditionalFormatting>
  <conditionalFormatting sqref="K75:K82">
    <cfRule type="expression" dxfId="1742" priority="164">
      <formula>K75&gt;0</formula>
    </cfRule>
    <cfRule type="expression" dxfId="1741" priority="165">
      <formula>K75&lt;0</formula>
    </cfRule>
  </conditionalFormatting>
  <conditionalFormatting sqref="K83:K115">
    <cfRule type="expression" dxfId="1740" priority="162">
      <formula>K83&gt;0</formula>
    </cfRule>
    <cfRule type="expression" dxfId="1739" priority="163">
      <formula>K83&lt;0</formula>
    </cfRule>
  </conditionalFormatting>
  <conditionalFormatting sqref="F116:F117">
    <cfRule type="expression" dxfId="1738" priority="159">
      <formula>F116&gt;0</formula>
    </cfRule>
    <cfRule type="expression" dxfId="1737" priority="160">
      <formula>F116&lt;0</formula>
    </cfRule>
  </conditionalFormatting>
  <conditionalFormatting sqref="H116:H117">
    <cfRule type="expression" dxfId="1736" priority="157">
      <formula>H116&gt;0</formula>
    </cfRule>
    <cfRule type="expression" dxfId="1735" priority="158">
      <formula>H116&lt;0</formula>
    </cfRule>
  </conditionalFormatting>
  <conditionalFormatting sqref="K116:K117">
    <cfRule type="expression" dxfId="1734" priority="155">
      <formula>K116&gt;0</formula>
    </cfRule>
    <cfRule type="expression" dxfId="1733" priority="156">
      <formula>K116&lt;0</formula>
    </cfRule>
  </conditionalFormatting>
  <conditionalFormatting sqref="F126:F128 H126:H128 K126:K128">
    <cfRule type="expression" dxfId="1732" priority="151">
      <formula>F126&gt;0</formula>
    </cfRule>
    <cfRule type="expression" dxfId="1731" priority="152">
      <formula>F126&lt;0</formula>
    </cfRule>
  </conditionalFormatting>
  <conditionalFormatting sqref="L118:L124 L215">
    <cfRule type="expression" dxfId="1730" priority="149">
      <formula>L118&gt;0</formula>
    </cfRule>
    <cfRule type="expression" dxfId="1729" priority="150">
      <formula>L118&lt;0</formula>
    </cfRule>
  </conditionalFormatting>
  <conditionalFormatting sqref="L75:L82">
    <cfRule type="expression" dxfId="1728" priority="147">
      <formula>L75&gt;0</formula>
    </cfRule>
    <cfRule type="expression" dxfId="1727" priority="148">
      <formula>L75&lt;0</formula>
    </cfRule>
  </conditionalFormatting>
  <conditionalFormatting sqref="L83:L115">
    <cfRule type="expression" dxfId="1726" priority="145">
      <formula>L83&gt;0</formula>
    </cfRule>
    <cfRule type="expression" dxfId="1725" priority="146">
      <formula>L83&lt;0</formula>
    </cfRule>
  </conditionalFormatting>
  <conditionalFormatting sqref="L116:L117">
    <cfRule type="expression" dxfId="1724" priority="143">
      <formula>L116&gt;0</formula>
    </cfRule>
    <cfRule type="expression" dxfId="1723" priority="144">
      <formula>L116&lt;0</formula>
    </cfRule>
  </conditionalFormatting>
  <conditionalFormatting sqref="L126:L128">
    <cfRule type="expression" dxfId="1722" priority="141">
      <formula>L126&gt;0</formula>
    </cfRule>
    <cfRule type="expression" dxfId="1721" priority="142">
      <formula>L126&lt;0</formula>
    </cfRule>
  </conditionalFormatting>
  <conditionalFormatting sqref="F135:F138 H135:H138">
    <cfRule type="expression" dxfId="1720" priority="139">
      <formula>F135&gt;0</formula>
    </cfRule>
    <cfRule type="expression" dxfId="1719" priority="140">
      <formula>F135&lt;0</formula>
    </cfRule>
  </conditionalFormatting>
  <conditionalFormatting sqref="K132:K134 F132:F134 H132:H134">
    <cfRule type="expression" dxfId="1718" priority="135">
      <formula>F132&gt;0</formula>
    </cfRule>
    <cfRule type="expression" dxfId="1717" priority="136">
      <formula>F132&lt;0</formula>
    </cfRule>
  </conditionalFormatting>
  <conditionalFormatting sqref="L132:L133">
    <cfRule type="expression" dxfId="1716" priority="133">
      <formula>L132&gt;0</formula>
    </cfRule>
    <cfRule type="expression" dxfId="1715" priority="134">
      <formula>L132&lt;0</formula>
    </cfRule>
  </conditionalFormatting>
  <conditionalFormatting sqref="K129:K131 F129:F131 H129:H131">
    <cfRule type="expression" dxfId="1714" priority="131">
      <formula>F129&gt;0</formula>
    </cfRule>
    <cfRule type="expression" dxfId="1713" priority="132">
      <formula>F129&lt;0</formula>
    </cfRule>
  </conditionalFormatting>
  <conditionalFormatting sqref="L130:L131">
    <cfRule type="expression" dxfId="1712" priority="129">
      <formula>L130&gt;0</formula>
    </cfRule>
    <cfRule type="expression" dxfId="1711" priority="130">
      <formula>L130&lt;0</formula>
    </cfRule>
  </conditionalFormatting>
  <conditionalFormatting sqref="H140:H143 F140:F143">
    <cfRule type="expression" dxfId="1710" priority="123">
      <formula>F140&gt;0</formula>
    </cfRule>
    <cfRule type="expression" dxfId="1709" priority="124">
      <formula>F140&lt;0</formula>
    </cfRule>
  </conditionalFormatting>
  <conditionalFormatting sqref="H144:H147 F144:F147">
    <cfRule type="expression" dxfId="1708" priority="119">
      <formula>F144&gt;0</formula>
    </cfRule>
    <cfRule type="expression" dxfId="1707" priority="120">
      <formula>F144&lt;0</formula>
    </cfRule>
  </conditionalFormatting>
  <conditionalFormatting sqref="F149:F154 H149:H154 K149:K154">
    <cfRule type="expression" dxfId="1706" priority="115">
      <formula>F149&gt;0</formula>
    </cfRule>
    <cfRule type="expression" dxfId="1705" priority="116">
      <formula>F149&lt;0</formula>
    </cfRule>
  </conditionalFormatting>
  <conditionalFormatting sqref="L153:L154">
    <cfRule type="expression" dxfId="1704" priority="109">
      <formula>L153&gt;0</formula>
    </cfRule>
    <cfRule type="expression" dxfId="1703" priority="110">
      <formula>L153&lt;0</formula>
    </cfRule>
  </conditionalFormatting>
  <conditionalFormatting sqref="F155:F157 H155:H157 K155:K158">
    <cfRule type="expression" dxfId="1702" priority="107">
      <formula>F155&gt;0</formula>
    </cfRule>
    <cfRule type="expression" dxfId="1701" priority="108">
      <formula>F155&lt;0</formula>
    </cfRule>
  </conditionalFormatting>
  <conditionalFormatting sqref="F158:F160 H158:H160 K159:K160">
    <cfRule type="expression" dxfId="1700" priority="103">
      <formula>F158&gt;0</formula>
    </cfRule>
    <cfRule type="expression" dxfId="1699" priority="104">
      <formula>F158&lt;0</formula>
    </cfRule>
  </conditionalFormatting>
  <conditionalFormatting sqref="F161:F163 H161:H163 K161:K163">
    <cfRule type="expression" dxfId="1698" priority="99">
      <formula>F161&gt;0</formula>
    </cfRule>
    <cfRule type="expression" dxfId="1697" priority="100">
      <formula>F161&lt;0</formula>
    </cfRule>
  </conditionalFormatting>
  <conditionalFormatting sqref="F164:F166 H164:H166 K164:K166">
    <cfRule type="expression" dxfId="1696" priority="95">
      <formula>F164&gt;0</formula>
    </cfRule>
    <cfRule type="expression" dxfId="1695" priority="96">
      <formula>F164&lt;0</formula>
    </cfRule>
  </conditionalFormatting>
  <conditionalFormatting sqref="F167:F169 H167:H169 K167:K169">
    <cfRule type="expression" dxfId="1694" priority="91">
      <formula>F167&gt;0</formula>
    </cfRule>
    <cfRule type="expression" dxfId="1693" priority="92">
      <formula>F167&lt;0</formula>
    </cfRule>
  </conditionalFormatting>
  <conditionalFormatting sqref="K171:K173 H171:H173 F171:F173">
    <cfRule type="expression" dxfId="1692" priority="87">
      <formula>F171&gt;0</formula>
    </cfRule>
    <cfRule type="expression" dxfId="1691" priority="88">
      <formula>F171&lt;0</formula>
    </cfRule>
  </conditionalFormatting>
  <conditionalFormatting sqref="K174 H174 F174">
    <cfRule type="expression" dxfId="1690" priority="83">
      <formula>F174&gt;0</formula>
    </cfRule>
    <cfRule type="expression" dxfId="1689" priority="84">
      <formula>F174&lt;0</formula>
    </cfRule>
  </conditionalFormatting>
  <conditionalFormatting sqref="H175:H177 F175:F177 K175:K177">
    <cfRule type="expression" dxfId="1688" priority="79">
      <formula>F175&gt;0</formula>
    </cfRule>
    <cfRule type="expression" dxfId="1687" priority="80">
      <formula>F175&lt;0</formula>
    </cfRule>
  </conditionalFormatting>
  <conditionalFormatting sqref="H179:H181 F179:F181 K179:K181">
    <cfRule type="expression" dxfId="1686" priority="71">
      <formula>F179&gt;0</formula>
    </cfRule>
    <cfRule type="expression" dxfId="1685" priority="72">
      <formula>F179&lt;0</formula>
    </cfRule>
  </conditionalFormatting>
  <conditionalFormatting sqref="K178 H178 F178">
    <cfRule type="expression" dxfId="1684" priority="67">
      <formula>F178&gt;0</formula>
    </cfRule>
    <cfRule type="expression" dxfId="1683" priority="68">
      <formula>F178&lt;0</formula>
    </cfRule>
  </conditionalFormatting>
  <conditionalFormatting sqref="K182:K183 H182:H183 F182:F183">
    <cfRule type="expression" dxfId="1682" priority="63">
      <formula>F182&gt;0</formula>
    </cfRule>
    <cfRule type="expression" dxfId="1681" priority="64">
      <formula>F182&lt;0</formula>
    </cfRule>
  </conditionalFormatting>
  <conditionalFormatting sqref="L183">
    <cfRule type="expression" dxfId="1680" priority="61">
      <formula>L183&gt;0</formula>
    </cfRule>
    <cfRule type="expression" dxfId="1679" priority="62">
      <formula>L183&lt;0</formula>
    </cfRule>
  </conditionalFormatting>
  <conditionalFormatting sqref="K184:K186 H184:H186 F184:F186">
    <cfRule type="expression" dxfId="1678" priority="59">
      <formula>F184&gt;0</formula>
    </cfRule>
    <cfRule type="expression" dxfId="1677" priority="60">
      <formula>F184&lt;0</formula>
    </cfRule>
  </conditionalFormatting>
  <conditionalFormatting sqref="L185">
    <cfRule type="expression" dxfId="1676" priority="57">
      <formula>L185&gt;0</formula>
    </cfRule>
    <cfRule type="expression" dxfId="1675" priority="58">
      <formula>L185&lt;0</formula>
    </cfRule>
  </conditionalFormatting>
  <conditionalFormatting sqref="K187 H187 F187">
    <cfRule type="expression" dxfId="1674" priority="55">
      <formula>F187&gt;0</formula>
    </cfRule>
    <cfRule type="expression" dxfId="1673" priority="56">
      <formula>F187&lt;0</formula>
    </cfRule>
  </conditionalFormatting>
  <conditionalFormatting sqref="L187">
    <cfRule type="expression" dxfId="1672" priority="53">
      <formula>L187&gt;0</formula>
    </cfRule>
    <cfRule type="expression" dxfId="1671" priority="54">
      <formula>L187&lt;0</formula>
    </cfRule>
  </conditionalFormatting>
  <conditionalFormatting sqref="H192:H194 F192:F194 K192:K194">
    <cfRule type="expression" dxfId="1670" priority="51">
      <formula>F192&gt;0</formula>
    </cfRule>
    <cfRule type="expression" dxfId="1669" priority="52">
      <formula>F192&lt;0</formula>
    </cfRule>
  </conditionalFormatting>
  <conditionalFormatting sqref="L193">
    <cfRule type="expression" dxfId="1668" priority="49">
      <formula>L193&gt;0</formula>
    </cfRule>
    <cfRule type="expression" dxfId="1667" priority="50">
      <formula>L193&lt;0</formula>
    </cfRule>
  </conditionalFormatting>
  <conditionalFormatting sqref="K191 H191 F191">
    <cfRule type="expression" dxfId="1666" priority="47">
      <formula>F191&gt;0</formula>
    </cfRule>
    <cfRule type="expression" dxfId="1665" priority="48">
      <formula>F191&lt;0</formula>
    </cfRule>
  </conditionalFormatting>
  <conditionalFormatting sqref="L191">
    <cfRule type="expression" dxfId="1664" priority="45">
      <formula>L191&gt;0</formula>
    </cfRule>
    <cfRule type="expression" dxfId="1663" priority="46">
      <formula>L191&lt;0</formula>
    </cfRule>
  </conditionalFormatting>
  <conditionalFormatting sqref="K188:K190 H188:H190 F188:F190">
    <cfRule type="expression" dxfId="1662" priority="43">
      <formula>F188&gt;0</formula>
    </cfRule>
    <cfRule type="expression" dxfId="1661" priority="44">
      <formula>F188&lt;0</formula>
    </cfRule>
  </conditionalFormatting>
  <conditionalFormatting sqref="L189">
    <cfRule type="expression" dxfId="1660" priority="41">
      <formula>L189&gt;0</formula>
    </cfRule>
    <cfRule type="expression" dxfId="1659" priority="42">
      <formula>L189&lt;0</formula>
    </cfRule>
  </conditionalFormatting>
  <conditionalFormatting sqref="K199 H199 F199">
    <cfRule type="expression" dxfId="1658" priority="39">
      <formula>F199&gt;0</formula>
    </cfRule>
    <cfRule type="expression" dxfId="1657" priority="40">
      <formula>F199&lt;0</formula>
    </cfRule>
  </conditionalFormatting>
  <conditionalFormatting sqref="L199">
    <cfRule type="expression" dxfId="1656" priority="37">
      <formula>L199&gt;0</formula>
    </cfRule>
    <cfRule type="expression" dxfId="1655" priority="38">
      <formula>L199&lt;0</formula>
    </cfRule>
  </conditionalFormatting>
  <conditionalFormatting sqref="K196:K198 H196:H198 F196:F198">
    <cfRule type="expression" dxfId="1654" priority="35">
      <formula>F196&gt;0</formula>
    </cfRule>
    <cfRule type="expression" dxfId="1653" priority="36">
      <formula>F196&lt;0</formula>
    </cfRule>
  </conditionalFormatting>
  <conditionalFormatting sqref="K195 H195 F195">
    <cfRule type="expression" dxfId="1652" priority="31">
      <formula>F195&gt;0</formula>
    </cfRule>
    <cfRule type="expression" dxfId="1651" priority="32">
      <formula>F195&lt;0</formula>
    </cfRule>
  </conditionalFormatting>
  <conditionalFormatting sqref="L195">
    <cfRule type="expression" dxfId="1650" priority="29">
      <formula>L195&gt;0</formula>
    </cfRule>
    <cfRule type="expression" dxfId="1649" priority="30">
      <formula>L195&lt;0</formula>
    </cfRule>
  </conditionalFormatting>
  <conditionalFormatting sqref="L207">
    <cfRule type="expression" dxfId="1648" priority="25">
      <formula>L207&gt;0</formula>
    </cfRule>
    <cfRule type="expression" dxfId="1647" priority="26">
      <formula>L207&lt;0</formula>
    </cfRule>
  </conditionalFormatting>
  <conditionalFormatting sqref="F201 H201 K201">
    <cfRule type="expression" dxfId="1646" priority="23">
      <formula>F201&gt;0</formula>
    </cfRule>
    <cfRule type="expression" dxfId="1645" priority="24">
      <formula>F201&lt;0</formula>
    </cfRule>
  </conditionalFormatting>
  <conditionalFormatting sqref="L203">
    <cfRule type="expression" dxfId="1644" priority="21">
      <formula>L203&gt;0</formula>
    </cfRule>
    <cfRule type="expression" dxfId="1643" priority="22">
      <formula>L203&lt;0</formula>
    </cfRule>
  </conditionalFormatting>
  <conditionalFormatting sqref="L201">
    <cfRule type="expression" dxfId="1642" priority="19">
      <formula>L201&gt;0</formula>
    </cfRule>
    <cfRule type="expression" dxfId="1641" priority="20">
      <formula>L201&lt;0</formula>
    </cfRule>
  </conditionalFormatting>
  <conditionalFormatting sqref="K204:K206 F204:F206 H204:H206">
    <cfRule type="expression" dxfId="1640" priority="17">
      <formula>F204&gt;0</formula>
    </cfRule>
    <cfRule type="expression" dxfId="1639" priority="18">
      <formula>F204&lt;0</formula>
    </cfRule>
  </conditionalFormatting>
  <conditionalFormatting sqref="L206">
    <cfRule type="expression" dxfId="1638" priority="15">
      <formula>L206&gt;0</formula>
    </cfRule>
    <cfRule type="expression" dxfId="1637" priority="16">
      <formula>L206&lt;0</formula>
    </cfRule>
  </conditionalFormatting>
  <conditionalFormatting sqref="L204">
    <cfRule type="expression" dxfId="1636" priority="13">
      <formula>L204&gt;0</formula>
    </cfRule>
    <cfRule type="expression" dxfId="1635" priority="14">
      <formula>L204&lt;0</formula>
    </cfRule>
  </conditionalFormatting>
  <conditionalFormatting sqref="K212:K213 H212:H213 F212:F213">
    <cfRule type="expression" dxfId="1634" priority="11">
      <formula>F212&gt;0</formula>
    </cfRule>
    <cfRule type="expression" dxfId="1633" priority="12">
      <formula>F212&lt;0</formula>
    </cfRule>
  </conditionalFormatting>
  <conditionalFormatting sqref="L213">
    <cfRule type="expression" dxfId="1632" priority="9">
      <formula>L213&gt;0</formula>
    </cfRule>
    <cfRule type="expression" dxfId="1631" priority="10">
      <formula>L213&lt;0</formula>
    </cfRule>
  </conditionalFormatting>
  <conditionalFormatting sqref="K211 H211 F211">
    <cfRule type="expression" dxfId="1630" priority="7">
      <formula>F211&gt;0</formula>
    </cfRule>
    <cfRule type="expression" dxfId="1629" priority="8">
      <formula>F211&lt;0</formula>
    </cfRule>
  </conditionalFormatting>
  <conditionalFormatting sqref="L211">
    <cfRule type="expression" dxfId="1628" priority="5">
      <formula>L211&gt;0</formula>
    </cfRule>
    <cfRule type="expression" dxfId="1627" priority="6">
      <formula>L211&lt;0</formula>
    </cfRule>
  </conditionalFormatting>
  <conditionalFormatting sqref="K208:K210 H208:H210 F208:F210">
    <cfRule type="expression" dxfId="1626" priority="3">
      <formula>F208&gt;0</formula>
    </cfRule>
    <cfRule type="expression" dxfId="1625" priority="4">
      <formula>F208&lt;0</formula>
    </cfRule>
  </conditionalFormatting>
  <conditionalFormatting sqref="L209">
    <cfRule type="expression" dxfId="1624" priority="1">
      <formula>L209&gt;0</formula>
    </cfRule>
    <cfRule type="expression" dxfId="1623"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12.01</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84070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22563.011000001687</v>
      </c>
      <c r="R7">
        <v>7000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7947.4400000000605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0.10440321502587495</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1.6652789342214824E-2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1409</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19.063492063492063</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2" t="s">
        <v>78</v>
      </c>
      <c r="P23" s="892"/>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14.652199999999999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14.5321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14.411999999999999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14.291899999999998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14.171799999999999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14.051699999999999</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13.9316</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13.811499999999999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13.691399999999998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13.571299999999999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13.451200000000002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13.331100000000001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13.211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13.090900000000001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12.970800000000001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12.8507</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12.730600000000001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12.6105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12.490400000000001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12.3703</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12.2502</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12.130100000000001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12.01</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11.889899999999999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11.7698</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11.649699999999999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11.529599999999999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11.4095</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11.289399999999999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11.1693</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11.049200000000001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10.9291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10.808999999999999</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10.6889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10.5688</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10.448700000000001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10.3286</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10.208499999999999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0"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0"/>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900"/>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0"/>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1"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1"/>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1"/>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1"/>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1"/>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402">
        <v>43719</v>
      </c>
      <c r="C149" s="7">
        <v>181</v>
      </c>
      <c r="D149" s="75">
        <v>12.91</v>
      </c>
      <c r="E149" s="43">
        <v>0</v>
      </c>
      <c r="F149" s="43">
        <f t="shared" si="7"/>
        <v>2336.71</v>
      </c>
      <c r="G149" s="29"/>
    </row>
    <row r="150" spans="1:13" x14ac:dyDescent="0.25">
      <c r="B150" s="402">
        <v>43725</v>
      </c>
      <c r="C150" s="4">
        <v>500</v>
      </c>
      <c r="D150" s="76">
        <v>13.08</v>
      </c>
      <c r="E150" s="2">
        <v>0</v>
      </c>
      <c r="F150" s="2">
        <f t="shared" si="7"/>
        <v>6540</v>
      </c>
      <c r="G150" s="29"/>
    </row>
    <row r="151" spans="1:13" x14ac:dyDescent="0.25">
      <c r="B151" s="402">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22" priority="269">
      <formula>F160&gt;0</formula>
    </cfRule>
    <cfRule type="expression" dxfId="1621"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20" priority="262">
      <formula>F440&gt;0</formula>
    </cfRule>
    <cfRule type="expression" dxfId="1619" priority="263">
      <formula>F440&lt;0</formula>
    </cfRule>
  </conditionalFormatting>
  <conditionalFormatting sqref="H440:H446">
    <cfRule type="expression" dxfId="1618" priority="258">
      <formula>H440&gt;0</formula>
    </cfRule>
    <cfRule type="expression" dxfId="1617" priority="259">
      <formula>H440&lt;0</formula>
    </cfRule>
  </conditionalFormatting>
  <conditionalFormatting sqref="Q8">
    <cfRule type="expression" dxfId="1616" priority="244">
      <formula>Q8&gt;0</formula>
    </cfRule>
    <cfRule type="expression" dxfId="1615" priority="245">
      <formula>Q8&lt;0</formula>
    </cfRule>
  </conditionalFormatting>
  <conditionalFormatting sqref="Q7">
    <cfRule type="expression" dxfId="1614" priority="246">
      <formula>Q7&gt;0</formula>
    </cfRule>
    <cfRule type="expression" dxfId="1613" priority="247">
      <formula>Q7&lt;0</formula>
    </cfRule>
  </conditionalFormatting>
  <conditionalFormatting sqref="F548:F554">
    <cfRule type="expression" dxfId="1612" priority="218">
      <formula>F548&gt;0</formula>
    </cfRule>
    <cfRule type="expression" dxfId="1611" priority="219">
      <formula>F548&lt;0</formula>
    </cfRule>
  </conditionalFormatting>
  <conditionalFormatting sqref="F473:F491 H473:H491">
    <cfRule type="expression" dxfId="1610" priority="240">
      <formula>F473&gt;0</formula>
    </cfRule>
    <cfRule type="expression" dxfId="1609" priority="241">
      <formula>F473&lt;0</formula>
    </cfRule>
  </conditionalFormatting>
  <conditionalFormatting sqref="F466:F472">
    <cfRule type="expression" dxfId="1608" priority="238">
      <formula>F466&gt;0</formula>
    </cfRule>
    <cfRule type="expression" dxfId="1607" priority="239">
      <formula>F466&lt;0</formula>
    </cfRule>
  </conditionalFormatting>
  <conditionalFormatting sqref="H466:H472">
    <cfRule type="expression" dxfId="1606" priority="236">
      <formula>H466&gt;0</formula>
    </cfRule>
    <cfRule type="expression" dxfId="1605" priority="237">
      <formula>H466&lt;0</formula>
    </cfRule>
  </conditionalFormatting>
  <conditionalFormatting sqref="F499:F517 H499:H517">
    <cfRule type="expression" dxfId="1604" priority="234">
      <formula>F499&gt;0</formula>
    </cfRule>
    <cfRule type="expression" dxfId="1603" priority="235">
      <formula>F499&lt;0</formula>
    </cfRule>
  </conditionalFormatting>
  <conditionalFormatting sqref="F492:F498">
    <cfRule type="expression" dxfId="1602" priority="232">
      <formula>F492&gt;0</formula>
    </cfRule>
    <cfRule type="expression" dxfId="1601" priority="233">
      <formula>F492&lt;0</formula>
    </cfRule>
  </conditionalFormatting>
  <conditionalFormatting sqref="H492:H498">
    <cfRule type="expression" dxfId="1600" priority="230">
      <formula>H492&gt;0</formula>
    </cfRule>
    <cfRule type="expression" dxfId="1599" priority="231">
      <formula>H492&lt;0</formula>
    </cfRule>
  </conditionalFormatting>
  <conditionalFormatting sqref="F525:F542 H525:H542">
    <cfRule type="expression" dxfId="1598" priority="228">
      <formula>F525&gt;0</formula>
    </cfRule>
    <cfRule type="expression" dxfId="1597" priority="229">
      <formula>F525&lt;0</formula>
    </cfRule>
  </conditionalFormatting>
  <conditionalFormatting sqref="F518:F524">
    <cfRule type="expression" dxfId="1596" priority="226">
      <formula>F518&gt;0</formula>
    </cfRule>
    <cfRule type="expression" dxfId="1595" priority="227">
      <formula>F518&lt;0</formula>
    </cfRule>
  </conditionalFormatting>
  <conditionalFormatting sqref="H518:H524">
    <cfRule type="expression" dxfId="1594" priority="224">
      <formula>H518&gt;0</formula>
    </cfRule>
    <cfRule type="expression" dxfId="1593" priority="225">
      <formula>H518&lt;0</formula>
    </cfRule>
  </conditionalFormatting>
  <conditionalFormatting sqref="F543:F547 H543:H547">
    <cfRule type="expression" dxfId="1592" priority="222">
      <formula>F543&gt;0</formula>
    </cfRule>
    <cfRule type="expression" dxfId="1591" priority="223">
      <formula>F543&lt;0</formula>
    </cfRule>
  </conditionalFormatting>
  <conditionalFormatting sqref="F555:F570 H555:H570">
    <cfRule type="expression" dxfId="1590" priority="220">
      <formula>F555&gt;0</formula>
    </cfRule>
    <cfRule type="expression" dxfId="1589" priority="221">
      <formula>F555&lt;0</formula>
    </cfRule>
  </conditionalFormatting>
  <conditionalFormatting sqref="H548:H554">
    <cfRule type="expression" dxfId="1588" priority="216">
      <formula>H548&gt;0</formula>
    </cfRule>
    <cfRule type="expression" dxfId="1587" priority="217">
      <formula>H548&lt;0</formula>
    </cfRule>
  </conditionalFormatting>
  <conditionalFormatting sqref="F571 H571">
    <cfRule type="expression" dxfId="1586" priority="214">
      <formula>F571&gt;0</formula>
    </cfRule>
    <cfRule type="expression" dxfId="1585" priority="215">
      <formula>F571&lt;0</formula>
    </cfRule>
  </conditionalFormatting>
  <conditionalFormatting sqref="F572:F576 H572:H576">
    <cfRule type="expression" dxfId="1584" priority="212">
      <formula>F572&gt;0</formula>
    </cfRule>
    <cfRule type="expression" dxfId="1583" priority="213">
      <formula>F572&lt;0</formula>
    </cfRule>
  </conditionalFormatting>
  <conditionalFormatting sqref="F584:F599 H584:H599">
    <cfRule type="expression" dxfId="1582" priority="210">
      <formula>F584&gt;0</formula>
    </cfRule>
    <cfRule type="expression" dxfId="1581" priority="211">
      <formula>F584&lt;0</formula>
    </cfRule>
  </conditionalFormatting>
  <conditionalFormatting sqref="F577:F583">
    <cfRule type="expression" dxfId="1580" priority="208">
      <formula>F577&gt;0</formula>
    </cfRule>
    <cfRule type="expression" dxfId="1579" priority="209">
      <formula>F577&lt;0</formula>
    </cfRule>
  </conditionalFormatting>
  <conditionalFormatting sqref="H577:H583">
    <cfRule type="expression" dxfId="1578" priority="206">
      <formula>H577&gt;0</formula>
    </cfRule>
    <cfRule type="expression" dxfId="1577" priority="207">
      <formula>H577&lt;0</formula>
    </cfRule>
  </conditionalFormatting>
  <conditionalFormatting sqref="F601:F606 H601:H606">
    <cfRule type="expression" dxfId="1576" priority="204">
      <formula>F601&gt;0</formula>
    </cfRule>
    <cfRule type="expression" dxfId="1575" priority="205">
      <formula>F601&lt;0</formula>
    </cfRule>
  </conditionalFormatting>
  <conditionalFormatting sqref="F607 H607">
    <cfRule type="expression" dxfId="1574" priority="202">
      <formula>F607&gt;0</formula>
    </cfRule>
    <cfRule type="expression" dxfId="1573" priority="203">
      <formula>F607&lt;0</formula>
    </cfRule>
  </conditionalFormatting>
  <conditionalFormatting sqref="F608:F612 H608:H612">
    <cfRule type="expression" dxfId="1572" priority="200">
      <formula>F608&gt;0</formula>
    </cfRule>
    <cfRule type="expression" dxfId="1571" priority="201">
      <formula>F608&lt;0</formula>
    </cfRule>
  </conditionalFormatting>
  <conditionalFormatting sqref="F620:F635 H620:H635">
    <cfRule type="expression" dxfId="1570" priority="198">
      <formula>F620&gt;0</formula>
    </cfRule>
    <cfRule type="expression" dxfId="1569" priority="199">
      <formula>F620&lt;0</formula>
    </cfRule>
  </conditionalFormatting>
  <conditionalFormatting sqref="F613:F619">
    <cfRule type="expression" dxfId="1568" priority="196">
      <formula>F613&gt;0</formula>
    </cfRule>
    <cfRule type="expression" dxfId="1567" priority="197">
      <formula>F613&lt;0</formula>
    </cfRule>
  </conditionalFormatting>
  <conditionalFormatting sqref="H613:H619">
    <cfRule type="expression" dxfId="1566" priority="194">
      <formula>H613&gt;0</formula>
    </cfRule>
    <cfRule type="expression" dxfId="1565" priority="195">
      <formula>H613&lt;0</formula>
    </cfRule>
  </conditionalFormatting>
  <conditionalFormatting sqref="F636:F641 H636:H641">
    <cfRule type="expression" dxfId="1564" priority="192">
      <formula>F636&gt;0</formula>
    </cfRule>
    <cfRule type="expression" dxfId="1563" priority="193">
      <formula>F636&lt;0</formula>
    </cfRule>
  </conditionalFormatting>
  <conditionalFormatting sqref="F642 H642">
    <cfRule type="expression" dxfId="1562" priority="190">
      <formula>F642&gt;0</formula>
    </cfRule>
    <cfRule type="expression" dxfId="1561" priority="191">
      <formula>F642&lt;0</formula>
    </cfRule>
  </conditionalFormatting>
  <conditionalFormatting sqref="F643:F647 H643:H647">
    <cfRule type="expression" dxfId="1560" priority="188">
      <formula>F643&gt;0</formula>
    </cfRule>
    <cfRule type="expression" dxfId="1559" priority="189">
      <formula>F643&lt;0</formula>
    </cfRule>
  </conditionalFormatting>
  <conditionalFormatting sqref="F655:F670 H655:H670">
    <cfRule type="expression" dxfId="1558" priority="186">
      <formula>F655&gt;0</formula>
    </cfRule>
    <cfRule type="expression" dxfId="1557" priority="187">
      <formula>F655&lt;0</formula>
    </cfRule>
  </conditionalFormatting>
  <conditionalFormatting sqref="F648:F654">
    <cfRule type="expression" dxfId="1556" priority="184">
      <formula>F648&gt;0</formula>
    </cfRule>
    <cfRule type="expression" dxfId="1555" priority="185">
      <formula>F648&lt;0</formula>
    </cfRule>
  </conditionalFormatting>
  <conditionalFormatting sqref="H648:H654">
    <cfRule type="expression" dxfId="1554" priority="182">
      <formula>H648&gt;0</formula>
    </cfRule>
    <cfRule type="expression" dxfId="1553" priority="183">
      <formula>H648&lt;0</formula>
    </cfRule>
  </conditionalFormatting>
  <conditionalFormatting sqref="M699">
    <cfRule type="expression" dxfId="1552" priority="180">
      <formula>M699&gt;0</formula>
    </cfRule>
    <cfRule type="expression" dxfId="1551" priority="181">
      <formula>M699&lt;0</formula>
    </cfRule>
  </conditionalFormatting>
  <conditionalFormatting sqref="F166:F177">
    <cfRule type="expression" dxfId="1550" priority="176">
      <formula>F166&gt;0</formula>
    </cfRule>
    <cfRule type="expression" dxfId="1549" priority="177">
      <formula>F166&lt;0</formula>
    </cfRule>
  </conditionalFormatting>
  <conditionalFormatting sqref="H166:H177">
    <cfRule type="expression" dxfId="1548" priority="174">
      <formula>H166&gt;0</formula>
    </cfRule>
    <cfRule type="expression" dxfId="1547" priority="175">
      <formula>H166&lt;0</formula>
    </cfRule>
  </conditionalFormatting>
  <conditionalFormatting sqref="F160:F165 H160:H165">
    <cfRule type="expression" dxfId="1546" priority="172">
      <formula>F160&gt;0</formula>
    </cfRule>
    <cfRule type="expression" dxfId="1545" priority="173">
      <formula>F160&lt;0</formula>
    </cfRule>
  </conditionalFormatting>
  <conditionalFormatting sqref="J162">
    <cfRule type="expression" dxfId="1544" priority="170">
      <formula>J162&gt;0</formula>
    </cfRule>
    <cfRule type="expression" dxfId="1543" priority="171">
      <formula>J162&lt;0</formula>
    </cfRule>
  </conditionalFormatting>
  <conditionalFormatting sqref="J163:J169">
    <cfRule type="expression" dxfId="1542" priority="168">
      <formula>J163&gt;0</formula>
    </cfRule>
    <cfRule type="expression" dxfId="1541" priority="169">
      <formula>J163&lt;0</formula>
    </cfRule>
  </conditionalFormatting>
  <conditionalFormatting sqref="L162:L244 L251 L253">
    <cfRule type="expression" dxfId="1540" priority="164">
      <formula>L162&gt;0</formula>
    </cfRule>
    <cfRule type="expression" dxfId="1539" priority="165">
      <formula>L162&lt;0</formula>
    </cfRule>
  </conditionalFormatting>
  <conditionalFormatting sqref="Q10">
    <cfRule type="expression" dxfId="1538" priority="162">
      <formula>Q10&gt;0</formula>
    </cfRule>
    <cfRule type="expression" dxfId="1537" priority="163">
      <formula>Q10&lt;0</formula>
    </cfRule>
  </conditionalFormatting>
  <conditionalFormatting sqref="H273:H275 F273:F275">
    <cfRule type="expression" dxfId="1536" priority="159">
      <formula>F273&gt;0</formula>
    </cfRule>
    <cfRule type="expression" dxfId="1535" priority="160">
      <formula>F273&lt;0</formula>
    </cfRule>
  </conditionalFormatting>
  <conditionalFormatting sqref="H269:H271 F269:F271">
    <cfRule type="expression" dxfId="1534" priority="157">
      <formula>F269&gt;0</formula>
    </cfRule>
    <cfRule type="expression" dxfId="1533" priority="158">
      <formula>F269&lt;0</formula>
    </cfRule>
  </conditionalFormatting>
  <conditionalFormatting sqref="H268 F268">
    <cfRule type="expression" dxfId="1532" priority="155">
      <formula>F268&gt;0</formula>
    </cfRule>
    <cfRule type="expression" dxfId="1531" priority="156">
      <formula>F268&lt;0</formula>
    </cfRule>
  </conditionalFormatting>
  <conditionalFormatting sqref="H272 F272">
    <cfRule type="expression" dxfId="1530" priority="153">
      <formula>F272&gt;0</formula>
    </cfRule>
    <cfRule type="expression" dxfId="1529" priority="154">
      <formula>F272&lt;0</formula>
    </cfRule>
  </conditionalFormatting>
  <conditionalFormatting sqref="H278:H281 F278:F281">
    <cfRule type="expression" dxfId="1528" priority="149">
      <formula>F278&gt;0</formula>
    </cfRule>
    <cfRule type="expression" dxfId="1527" priority="150">
      <formula>F278&lt;0</formula>
    </cfRule>
  </conditionalFormatting>
  <conditionalFormatting sqref="H276:H277 F276:F277">
    <cfRule type="expression" dxfId="1526" priority="147">
      <formula>F276&gt;0</formula>
    </cfRule>
    <cfRule type="expression" dxfId="1525" priority="148">
      <formula>F276&lt;0</formula>
    </cfRule>
  </conditionalFormatting>
  <conditionalFormatting sqref="H303 F303">
    <cfRule type="expression" dxfId="1524" priority="145">
      <formula>F303&gt;0</formula>
    </cfRule>
    <cfRule type="expression" dxfId="1523" priority="146">
      <formula>F303&lt;0</formula>
    </cfRule>
  </conditionalFormatting>
  <conditionalFormatting sqref="H284:H286 F284:F286">
    <cfRule type="expression" dxfId="1522" priority="143">
      <formula>F284&gt;0</formula>
    </cfRule>
    <cfRule type="expression" dxfId="1521" priority="144">
      <formula>F284&lt;0</formula>
    </cfRule>
  </conditionalFormatting>
  <conditionalFormatting sqref="H282:H283 F282:F283">
    <cfRule type="expression" dxfId="1520" priority="141">
      <formula>F282&gt;0</formula>
    </cfRule>
    <cfRule type="expression" dxfId="1519" priority="142">
      <formula>F282&lt;0</formula>
    </cfRule>
  </conditionalFormatting>
  <conditionalFormatting sqref="H296:H298 F296:F298">
    <cfRule type="expression" dxfId="1518" priority="139">
      <formula>F296&gt;0</formula>
    </cfRule>
    <cfRule type="expression" dxfId="1517" priority="140">
      <formula>F296&lt;0</formula>
    </cfRule>
  </conditionalFormatting>
  <conditionalFormatting sqref="H295 F295">
    <cfRule type="expression" dxfId="1516" priority="137">
      <formula>F295&gt;0</formula>
    </cfRule>
    <cfRule type="expression" dxfId="1515" priority="138">
      <formula>F295&lt;0</formula>
    </cfRule>
  </conditionalFormatting>
  <conditionalFormatting sqref="H292:H294 F292:F294">
    <cfRule type="expression" dxfId="1514" priority="135">
      <formula>F292&gt;0</formula>
    </cfRule>
    <cfRule type="expression" dxfId="1513" priority="136">
      <formula>F292&lt;0</formula>
    </cfRule>
  </conditionalFormatting>
  <conditionalFormatting sqref="H291 F291">
    <cfRule type="expression" dxfId="1512" priority="133">
      <formula>F291&gt;0</formula>
    </cfRule>
    <cfRule type="expression" dxfId="1511" priority="134">
      <formula>F291&lt;0</formula>
    </cfRule>
  </conditionalFormatting>
  <conditionalFormatting sqref="H288:H290 F288:F290">
    <cfRule type="expression" dxfId="1510" priority="131">
      <formula>F288&gt;0</formula>
    </cfRule>
    <cfRule type="expression" dxfId="1509" priority="132">
      <formula>F288&lt;0</formula>
    </cfRule>
  </conditionalFormatting>
  <conditionalFormatting sqref="H287 F287">
    <cfRule type="expression" dxfId="1508" priority="129">
      <formula>F287&gt;0</formula>
    </cfRule>
    <cfRule type="expression" dxfId="1507" priority="130">
      <formula>F287&lt;0</formula>
    </cfRule>
  </conditionalFormatting>
  <conditionalFormatting sqref="H300:H302 F300:F302">
    <cfRule type="expression" dxfId="1506" priority="127">
      <formula>F300&gt;0</formula>
    </cfRule>
    <cfRule type="expression" dxfId="1505" priority="128">
      <formula>F300&lt;0</formula>
    </cfRule>
  </conditionalFormatting>
  <conditionalFormatting sqref="H299 F299">
    <cfRule type="expression" dxfId="1504" priority="125">
      <formula>F299&gt;0</formula>
    </cfRule>
    <cfRule type="expression" dxfId="1503" priority="126">
      <formula>F299&lt;0</formula>
    </cfRule>
  </conditionalFormatting>
  <conditionalFormatting sqref="H307 F307">
    <cfRule type="expression" dxfId="1502" priority="121">
      <formula>F307&gt;0</formula>
    </cfRule>
    <cfRule type="expression" dxfId="1501" priority="122">
      <formula>F307&lt;0</formula>
    </cfRule>
  </conditionalFormatting>
  <conditionalFormatting sqref="H304:H306 F304:F306">
    <cfRule type="expression" dxfId="1500" priority="119">
      <formula>F304&gt;0</formula>
    </cfRule>
    <cfRule type="expression" dxfId="1499" priority="120">
      <formula>F304&lt;0</formula>
    </cfRule>
  </conditionalFormatting>
  <conditionalFormatting sqref="H318:H319 F318:F319">
    <cfRule type="expression" dxfId="1498" priority="117">
      <formula>F318&gt;0</formula>
    </cfRule>
    <cfRule type="expression" dxfId="1497" priority="118">
      <formula>F318&lt;0</formula>
    </cfRule>
  </conditionalFormatting>
  <conditionalFormatting sqref="H314:H317 F314:F317">
    <cfRule type="expression" dxfId="1496" priority="113">
      <formula>F314&gt;0</formula>
    </cfRule>
    <cfRule type="expression" dxfId="1495" priority="114">
      <formula>F314&lt;0</formula>
    </cfRule>
  </conditionalFormatting>
  <conditionalFormatting sqref="H312:H313 F312:F313">
    <cfRule type="expression" dxfId="1494" priority="111">
      <formula>F312&gt;0</formula>
    </cfRule>
    <cfRule type="expression" dxfId="1493" priority="112">
      <formula>F312&lt;0</formula>
    </cfRule>
  </conditionalFormatting>
  <conditionalFormatting sqref="H308:H311 F308:F311">
    <cfRule type="expression" dxfId="1492" priority="107">
      <formula>F308&gt;0</formula>
    </cfRule>
    <cfRule type="expression" dxfId="1491" priority="108">
      <formula>F308&lt;0</formula>
    </cfRule>
  </conditionalFormatting>
  <conditionalFormatting sqref="F327:F330 H327:H330">
    <cfRule type="expression" dxfId="1490" priority="105">
      <formula>F327&gt;0</formula>
    </cfRule>
    <cfRule type="expression" dxfId="1489" priority="106">
      <formula>F327&lt;0</formula>
    </cfRule>
  </conditionalFormatting>
  <conditionalFormatting sqref="F325:F326 H325:H326">
    <cfRule type="expression" dxfId="1488" priority="103">
      <formula>F325&gt;0</formula>
    </cfRule>
    <cfRule type="expression" dxfId="1487" priority="104">
      <formula>F325&lt;0</formula>
    </cfRule>
  </conditionalFormatting>
  <conditionalFormatting sqref="F331:F333 H331:H333 K331:K334">
    <cfRule type="expression" dxfId="1486" priority="97">
      <formula>F331&gt;0</formula>
    </cfRule>
    <cfRule type="expression" dxfId="1485" priority="98">
      <formula>F331&lt;0</formula>
    </cfRule>
  </conditionalFormatting>
  <conditionalFormatting sqref="H338:H340 F338:F340 K338:K341">
    <cfRule type="expression" dxfId="1484" priority="93">
      <formula>F338&gt;0</formula>
    </cfRule>
    <cfRule type="expression" dxfId="1483" priority="94">
      <formula>F338&lt;0</formula>
    </cfRule>
  </conditionalFormatting>
  <conditionalFormatting sqref="H341:H344 F341:F344 K342:K344">
    <cfRule type="expression" dxfId="1482" priority="91">
      <formula>F341&gt;0</formula>
    </cfRule>
    <cfRule type="expression" dxfId="1481" priority="92">
      <formula>F341&lt;0</formula>
    </cfRule>
  </conditionalFormatting>
  <conditionalFormatting sqref="H345:H346 F345:F346 K345:K346">
    <cfRule type="expression" dxfId="1480" priority="89">
      <formula>F345&gt;0</formula>
    </cfRule>
    <cfRule type="expression" dxfId="1479" priority="90">
      <formula>F345&lt;0</formula>
    </cfRule>
  </conditionalFormatting>
  <conditionalFormatting sqref="K362 F362 H362">
    <cfRule type="expression" dxfId="1478" priority="87">
      <formula>F362&gt;0</formula>
    </cfRule>
    <cfRule type="expression" dxfId="1477" priority="88">
      <formula>F362&lt;0</formula>
    </cfRule>
  </conditionalFormatting>
  <conditionalFormatting sqref="K350:K352 F350:F352 H350:H352">
    <cfRule type="expression" dxfId="1476" priority="85">
      <formula>F350&gt;0</formula>
    </cfRule>
    <cfRule type="expression" dxfId="1475" priority="86">
      <formula>F350&lt;0</formula>
    </cfRule>
  </conditionalFormatting>
  <conditionalFormatting sqref="F354:F356 H354:H356 K354:K356">
    <cfRule type="expression" dxfId="1474" priority="81">
      <formula>F354&gt;0</formula>
    </cfRule>
    <cfRule type="expression" dxfId="1473" priority="82">
      <formula>F354&lt;0</formula>
    </cfRule>
  </conditionalFormatting>
  <conditionalFormatting sqref="K353 F353 H353">
    <cfRule type="expression" dxfId="1472" priority="79">
      <formula>F353&gt;0</formula>
    </cfRule>
    <cfRule type="expression" dxfId="1471" priority="80">
      <formula>F353&lt;0</formula>
    </cfRule>
  </conditionalFormatting>
  <conditionalFormatting sqref="K357:K358 F357:F358 H357:H358">
    <cfRule type="expression" dxfId="1470" priority="77">
      <formula>F357&gt;0</formula>
    </cfRule>
    <cfRule type="expression" dxfId="1469" priority="78">
      <formula>F357&lt;0</formula>
    </cfRule>
  </conditionalFormatting>
  <conditionalFormatting sqref="K359:K361 F359:F361 H359:H361">
    <cfRule type="expression" dxfId="1468" priority="71">
      <formula>F359&gt;0</formula>
    </cfRule>
    <cfRule type="expression" dxfId="1467" priority="72">
      <formula>F359&lt;0</formula>
    </cfRule>
  </conditionalFormatting>
  <conditionalFormatting sqref="F367:F369 H367:H369">
    <cfRule type="expression" dxfId="1466" priority="69">
      <formula>F367&gt;0</formula>
    </cfRule>
    <cfRule type="expression" dxfId="1465" priority="70">
      <formula>F367&lt;0</formula>
    </cfRule>
  </conditionalFormatting>
  <conditionalFormatting sqref="F366 H366">
    <cfRule type="expression" dxfId="1464" priority="67">
      <formula>F366&gt;0</formula>
    </cfRule>
    <cfRule type="expression" dxfId="1463" priority="68">
      <formula>F366&lt;0</formula>
    </cfRule>
  </conditionalFormatting>
  <conditionalFormatting sqref="F363:F365 H363:H365 K363:K369">
    <cfRule type="expression" dxfId="1462" priority="65">
      <formula>F363&gt;0</formula>
    </cfRule>
    <cfRule type="expression" dxfId="1461" priority="66">
      <formula>F363&lt;0</formula>
    </cfRule>
  </conditionalFormatting>
  <conditionalFormatting sqref="K370 F370 H370">
    <cfRule type="expression" dxfId="1460" priority="63">
      <formula>F370&gt;0</formula>
    </cfRule>
    <cfRule type="expression" dxfId="1459" priority="64">
      <formula>F370&lt;0</formula>
    </cfRule>
  </conditionalFormatting>
  <conditionalFormatting sqref="K371:K373 F371:F373 H371:H373">
    <cfRule type="expression" dxfId="1458" priority="61">
      <formula>F371&gt;0</formula>
    </cfRule>
    <cfRule type="expression" dxfId="1457" priority="62">
      <formula>F371&lt;0</formula>
    </cfRule>
  </conditionalFormatting>
  <conditionalFormatting sqref="K378 F378 H378">
    <cfRule type="expression" dxfId="1456" priority="59">
      <formula>F378&gt;0</formula>
    </cfRule>
    <cfRule type="expression" dxfId="1455" priority="60">
      <formula>F378&lt;0</formula>
    </cfRule>
  </conditionalFormatting>
  <conditionalFormatting sqref="F375:F377 H375:H377 K375:K377">
    <cfRule type="expression" dxfId="1454" priority="57">
      <formula>F375&gt;0</formula>
    </cfRule>
    <cfRule type="expression" dxfId="1453" priority="58">
      <formula>F375&lt;0</formula>
    </cfRule>
  </conditionalFormatting>
  <conditionalFormatting sqref="K374 F374 H374">
    <cfRule type="expression" dxfId="1452" priority="55">
      <formula>F374&gt;0</formula>
    </cfRule>
    <cfRule type="expression" dxfId="1451" priority="56">
      <formula>F374&lt;0</formula>
    </cfRule>
  </conditionalFormatting>
  <conditionalFormatting sqref="F383:F385 H383:H385 K383:K385">
    <cfRule type="expression" dxfId="1450" priority="53">
      <formula>F383&gt;0</formula>
    </cfRule>
    <cfRule type="expression" dxfId="1449" priority="54">
      <formula>F383&lt;0</formula>
    </cfRule>
  </conditionalFormatting>
  <conditionalFormatting sqref="K382 F382 H382">
    <cfRule type="expression" dxfId="1448" priority="51">
      <formula>F382&gt;0</formula>
    </cfRule>
    <cfRule type="expression" dxfId="1447" priority="52">
      <formula>F382&lt;0</formula>
    </cfRule>
  </conditionalFormatting>
  <conditionalFormatting sqref="K379:K381 F379:F381 H379:H381">
    <cfRule type="expression" dxfId="1446" priority="49">
      <formula>F379&gt;0</formula>
    </cfRule>
    <cfRule type="expression" dxfId="1445" priority="50">
      <formula>F379&lt;0</formula>
    </cfRule>
  </conditionalFormatting>
  <conditionalFormatting sqref="K392 F392 H392">
    <cfRule type="expression" dxfId="1444" priority="47">
      <formula>F392&gt;0</formula>
    </cfRule>
    <cfRule type="expression" dxfId="1443" priority="48">
      <formula>F392&lt;0</formula>
    </cfRule>
  </conditionalFormatting>
  <conditionalFormatting sqref="K387 F387 H387">
    <cfRule type="expression" dxfId="1442" priority="45">
      <formula>F387&gt;0</formula>
    </cfRule>
    <cfRule type="expression" dxfId="1441" priority="46">
      <formula>F387&lt;0</formula>
    </cfRule>
  </conditionalFormatting>
  <conditionalFormatting sqref="K386 F386 H386">
    <cfRule type="expression" dxfId="1440" priority="43">
      <formula>F386&gt;0</formula>
    </cfRule>
    <cfRule type="expression" dxfId="1439" priority="44">
      <formula>F386&lt;0</formula>
    </cfRule>
  </conditionalFormatting>
  <conditionalFormatting sqref="F388:F390 H388:H390 K388:K390">
    <cfRule type="expression" dxfId="1438" priority="41">
      <formula>F388&gt;0</formula>
    </cfRule>
    <cfRule type="expression" dxfId="1437" priority="42">
      <formula>F388&lt;0</formula>
    </cfRule>
  </conditionalFormatting>
  <conditionalFormatting sqref="K391 F391 H391">
    <cfRule type="expression" dxfId="1436" priority="39">
      <formula>F391&gt;0</formula>
    </cfRule>
    <cfRule type="expression" dxfId="1435" priority="40">
      <formula>F391&lt;0</formula>
    </cfRule>
  </conditionalFormatting>
  <conditionalFormatting sqref="H396 F396 K396">
    <cfRule type="expression" dxfId="1434" priority="33">
      <formula>F396&gt;0</formula>
    </cfRule>
    <cfRule type="expression" dxfId="1433" priority="34">
      <formula>F396&lt;0</formula>
    </cfRule>
  </conditionalFormatting>
  <conditionalFormatting sqref="H397:H399 F397:F399 K397:K399">
    <cfRule type="expression" dxfId="1432" priority="31">
      <formula>F397&gt;0</formula>
    </cfRule>
    <cfRule type="expression" dxfId="1431" priority="32">
      <formula>F397&lt;0</formula>
    </cfRule>
  </conditionalFormatting>
  <conditionalFormatting sqref="K404 F404 H404">
    <cfRule type="expression" dxfId="1430" priority="27">
      <formula>F404&gt;0</formula>
    </cfRule>
    <cfRule type="expression" dxfId="1429" priority="28">
      <formula>F404&lt;0</formula>
    </cfRule>
  </conditionalFormatting>
  <conditionalFormatting sqref="K401:K403 F401:F403 H401:H403">
    <cfRule type="expression" dxfId="1428" priority="25">
      <formula>F401&gt;0</formula>
    </cfRule>
    <cfRule type="expression" dxfId="1427" priority="26">
      <formula>F401&lt;0</formula>
    </cfRule>
  </conditionalFormatting>
  <conditionalFormatting sqref="H406:H408 F406:F408 K406:K408">
    <cfRule type="expression" dxfId="1426" priority="23">
      <formula>F406&gt;0</formula>
    </cfRule>
    <cfRule type="expression" dxfId="1425" priority="24">
      <formula>F406&lt;0</formula>
    </cfRule>
  </conditionalFormatting>
  <conditionalFormatting sqref="K414:K416 F414:F416 H414:H416">
    <cfRule type="expression" dxfId="1424" priority="21">
      <formula>F414&gt;0</formula>
    </cfRule>
    <cfRule type="expression" dxfId="1423" priority="22">
      <formula>F414&lt;0</formula>
    </cfRule>
  </conditionalFormatting>
  <conditionalFormatting sqref="K413 F413 H413">
    <cfRule type="expression" dxfId="1422" priority="19">
      <formula>F413&gt;0</formula>
    </cfRule>
    <cfRule type="expression" dxfId="1421" priority="20">
      <formula>F413&lt;0</formula>
    </cfRule>
  </conditionalFormatting>
  <conditionalFormatting sqref="K410:K412 F410:F412 H410:H412">
    <cfRule type="expression" dxfId="1420" priority="17">
      <formula>F410&gt;0</formula>
    </cfRule>
    <cfRule type="expression" dxfId="1419" priority="18">
      <formula>F410&lt;0</formula>
    </cfRule>
  </conditionalFormatting>
  <conditionalFormatting sqref="K421 F421 H421">
    <cfRule type="expression" dxfId="1418" priority="15">
      <formula>F421&gt;0</formula>
    </cfRule>
    <cfRule type="expression" dxfId="1417" priority="16">
      <formula>F421&lt;0</formula>
    </cfRule>
  </conditionalFormatting>
  <conditionalFormatting sqref="K418:K420 F418:F420 H418:H420">
    <cfRule type="expression" dxfId="1416" priority="13">
      <formula>F418&gt;0</formula>
    </cfRule>
    <cfRule type="expression" dxfId="1415" priority="14">
      <formula>F418&lt;0</formula>
    </cfRule>
  </conditionalFormatting>
  <conditionalFormatting sqref="K417 F417 H417">
    <cfRule type="expression" dxfId="1414" priority="11">
      <formula>F417&gt;0</formula>
    </cfRule>
    <cfRule type="expression" dxfId="1413" priority="12">
      <formula>F417&lt;0</formula>
    </cfRule>
  </conditionalFormatting>
  <conditionalFormatting sqref="K422:K424 F422:F424 H422:H424">
    <cfRule type="expression" dxfId="1412" priority="9">
      <formula>F422&gt;0</formula>
    </cfRule>
    <cfRule type="expression" dxfId="1411" priority="10">
      <formula>F422&lt;0</formula>
    </cfRule>
  </conditionalFormatting>
  <conditionalFormatting sqref="H432:H434 F432:F434 K432:K434">
    <cfRule type="expression" dxfId="1410" priority="5">
      <formula>F432&gt;0</formula>
    </cfRule>
    <cfRule type="expression" dxfId="1409" priority="6">
      <formula>F432&lt;0</formula>
    </cfRule>
  </conditionalFormatting>
  <conditionalFormatting sqref="H428:H430 F428:F430 K428:K430">
    <cfRule type="expression" dxfId="1408" priority="3">
      <formula>F428&gt;0</formula>
    </cfRule>
    <cfRule type="expression" dxfId="1407" priority="4">
      <formula>F428&lt;0</formula>
    </cfRule>
  </conditionalFormatting>
  <conditionalFormatting sqref="H425:H427 F425:F427 K425:K427">
    <cfRule type="expression" dxfId="1406" priority="1">
      <formula>F425&gt;0</formula>
    </cfRule>
    <cfRule type="expression" dxfId="1405"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2" t="s">
        <v>78</v>
      </c>
      <c r="P42" s="892"/>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404" priority="29">
      <formula>N19&gt;0</formula>
    </cfRule>
    <cfRule type="expression" dxfId="1403"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02" priority="23">
      <formula>F22&gt;0</formula>
    </cfRule>
    <cfRule type="expression" dxfId="1401" priority="24">
      <formula>F22&lt;0</formula>
    </cfRule>
  </conditionalFormatting>
  <conditionalFormatting sqref="H22:H31">
    <cfRule type="expression" dxfId="1400" priority="21">
      <formula>H22&gt;0</formula>
    </cfRule>
    <cfRule type="expression" dxfId="1399" priority="22">
      <formula>H22&lt;0</formula>
    </cfRule>
  </conditionalFormatting>
  <conditionalFormatting sqref="I21:J31">
    <cfRule type="expression" dxfId="1398" priority="19">
      <formula>I21&gt;0</formula>
    </cfRule>
    <cfRule type="expression" dxfId="1397" priority="20">
      <formula>I21&lt;0</formula>
    </cfRule>
  </conditionalFormatting>
  <conditionalFormatting sqref="Q8">
    <cfRule type="expression" dxfId="1396" priority="11">
      <formula>Q8&gt;0</formula>
    </cfRule>
    <cfRule type="expression" dxfId="1395" priority="12">
      <formula>Q8&lt;0</formula>
    </cfRule>
  </conditionalFormatting>
  <conditionalFormatting sqref="Q7">
    <cfRule type="expression" dxfId="1394" priority="13">
      <formula>Q7&gt;0</formula>
    </cfRule>
    <cfRule type="expression" dxfId="1393" priority="14">
      <formula>Q7&lt;0</formula>
    </cfRule>
  </conditionalFormatting>
  <conditionalFormatting sqref="F56:F66">
    <cfRule type="expression" dxfId="1392" priority="9">
      <formula>F56&gt;0</formula>
    </cfRule>
    <cfRule type="expression" dxfId="1391" priority="10">
      <formula>F56&lt;0</formula>
    </cfRule>
  </conditionalFormatting>
  <conditionalFormatting sqref="H56:H66">
    <cfRule type="expression" dxfId="1390" priority="7">
      <formula>H56&gt;0</formula>
    </cfRule>
    <cfRule type="expression" dxfId="1389" priority="8">
      <formula>H56&lt;0</formula>
    </cfRule>
  </conditionalFormatting>
  <conditionalFormatting sqref="I56:I66">
    <cfRule type="expression" dxfId="1388" priority="5">
      <formula>I56&gt;0</formula>
    </cfRule>
    <cfRule type="expression" dxfId="1387" priority="6">
      <formula>I56&lt;0</formula>
    </cfRule>
  </conditionalFormatting>
  <conditionalFormatting sqref="F21">
    <cfRule type="expression" dxfId="1386" priority="3">
      <formula>F21&gt;0</formula>
    </cfRule>
    <cfRule type="expression" dxfId="1385" priority="4">
      <formula>F21&lt;0</formula>
    </cfRule>
  </conditionalFormatting>
  <conditionalFormatting sqref="H21">
    <cfRule type="expression" dxfId="1384" priority="1">
      <formula>H21&gt;0</formula>
    </cfRule>
    <cfRule type="expression" dxfId="1383"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2" t="s">
        <v>78</v>
      </c>
      <c r="P40" s="892"/>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82" priority="9">
      <formula>F39&gt;0</formula>
    </cfRule>
    <cfRule type="expression" dxfId="1381" priority="10">
      <formula>F39&lt;0</formula>
    </cfRule>
  </conditionalFormatting>
  <conditionalFormatting sqref="F25:F38">
    <cfRule type="expression" dxfId="1380" priority="7">
      <formula>F25&gt;0</formula>
    </cfRule>
    <cfRule type="expression" dxfId="1379" priority="8">
      <formula>F25&lt;0</formula>
    </cfRule>
  </conditionalFormatting>
  <conditionalFormatting sqref="H25:H38">
    <cfRule type="expression" dxfId="1378" priority="5">
      <formula>H25&gt;0</formula>
    </cfRule>
    <cfRule type="expression" dxfId="1377" priority="6">
      <formula>H25&lt;0</formula>
    </cfRule>
  </conditionalFormatting>
  <conditionalFormatting sqref="Q7">
    <cfRule type="expression" dxfId="1376" priority="3">
      <formula>Q7&gt;0</formula>
    </cfRule>
    <cfRule type="expression" dxfId="1375" priority="4">
      <formula>Q7&lt;0</formula>
    </cfRule>
  </conditionalFormatting>
  <conditionalFormatting sqref="Q8">
    <cfRule type="expression" dxfId="1374" priority="1">
      <formula>Q8&gt;0</formula>
    </cfRule>
    <cfRule type="expression" dxfId="137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2"/>
      <c r="H13" s="4"/>
      <c r="I13" s="3"/>
      <c r="J13" s="3"/>
      <c r="K13" s="3"/>
      <c r="L13" s="4"/>
      <c r="M13" s="4"/>
      <c r="N13" s="4"/>
      <c r="T13" s="1"/>
    </row>
    <row r="14" spans="1:33" x14ac:dyDescent="0.25">
      <c r="B14" s="402"/>
      <c r="C14" s="4"/>
      <c r="D14" s="3"/>
      <c r="E14" s="3"/>
      <c r="F14" s="3"/>
      <c r="G14" s="902"/>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72" priority="137">
      <formula>F30&gt;0</formula>
    </cfRule>
    <cfRule type="expression" dxfId="1371" priority="138">
      <formula>F30&lt;0</formula>
    </cfRule>
  </conditionalFormatting>
  <conditionalFormatting sqref="H47:H58">
    <cfRule type="expression" dxfId="1370" priority="129">
      <formula>H47&gt;0</formula>
    </cfRule>
    <cfRule type="expression" dxfId="1369" priority="130">
      <formula>H47&lt;0</formula>
    </cfRule>
  </conditionalFormatting>
  <conditionalFormatting sqref="H59">
    <cfRule type="expression" dxfId="1368" priority="119">
      <formula>H59&gt;0</formula>
    </cfRule>
    <cfRule type="expression" dxfId="1367" priority="120">
      <formula>H59&lt;0</formula>
    </cfRule>
  </conditionalFormatting>
  <conditionalFormatting sqref="H60">
    <cfRule type="expression" dxfId="1366" priority="115">
      <formula>H60&gt;0</formula>
    </cfRule>
    <cfRule type="expression" dxfId="1365" priority="116">
      <formula>H60&lt;0</formula>
    </cfRule>
  </conditionalFormatting>
  <conditionalFormatting sqref="H61:H66">
    <cfRule type="expression" dxfId="1364" priority="111">
      <formula>H61&gt;0</formula>
    </cfRule>
    <cfRule type="expression" dxfId="1363" priority="112">
      <formula>H61&lt;0</formula>
    </cfRule>
  </conditionalFormatting>
  <conditionalFormatting sqref="Q8">
    <cfRule type="expression" dxfId="1362" priority="95">
      <formula>Q8&gt;0</formula>
    </cfRule>
    <cfRule type="expression" dxfId="1361" priority="96">
      <formula>Q8&lt;0</formula>
    </cfRule>
  </conditionalFormatting>
  <conditionalFormatting sqref="Q7">
    <cfRule type="expression" dxfId="1360" priority="97">
      <formula>Q7&gt;0</formula>
    </cfRule>
    <cfRule type="expression" dxfId="1359" priority="98">
      <formula>Q7&lt;0</formula>
    </cfRule>
  </conditionalFormatting>
  <conditionalFormatting sqref="F178 H178">
    <cfRule type="expression" dxfId="1358" priority="93">
      <formula>F178&gt;0</formula>
    </cfRule>
    <cfRule type="expression" dxfId="1357" priority="94">
      <formula>F178&lt;0</formula>
    </cfRule>
  </conditionalFormatting>
  <conditionalFormatting sqref="Q10">
    <cfRule type="expression" dxfId="1356" priority="87">
      <formula>Q10&gt;0</formula>
    </cfRule>
    <cfRule type="expression" dxfId="1355" priority="88">
      <formula>Q10&lt;0</formula>
    </cfRule>
  </conditionalFormatting>
  <conditionalFormatting sqref="Q9">
    <cfRule type="expression" dxfId="1354" priority="81">
      <formula>Q9&gt;0</formula>
    </cfRule>
    <cfRule type="expression" dxfId="1353" priority="82">
      <formula>Q9&lt;0</formula>
    </cfRule>
  </conditionalFormatting>
  <conditionalFormatting sqref="F201:F248">
    <cfRule type="expression" dxfId="1352" priority="41">
      <formula>F201&gt;0</formula>
    </cfRule>
    <cfRule type="expression" dxfId="1351" priority="42">
      <formula>F201&lt;0</formula>
    </cfRule>
  </conditionalFormatting>
  <conditionalFormatting sqref="H201:H248">
    <cfRule type="expression" dxfId="1350" priority="39">
      <formula>H201&gt;0</formula>
    </cfRule>
    <cfRule type="expression" dxfId="1349" priority="40">
      <formula>H201&lt;0</formula>
    </cfRule>
  </conditionalFormatting>
  <conditionalFormatting sqref="J208">
    <cfRule type="expression" dxfId="1348" priority="37">
      <formula>J208&gt;0</formula>
    </cfRule>
    <cfRule type="expression" dxfId="1347" priority="38">
      <formula>J208&lt;0</formula>
    </cfRule>
  </conditionalFormatting>
  <conditionalFormatting sqref="J214:J215">
    <cfRule type="expression" dxfId="1346" priority="35">
      <formula>J214&gt;0</formula>
    </cfRule>
    <cfRule type="expression" dxfId="1345" priority="36">
      <formula>J214&lt;0</formula>
    </cfRule>
  </conditionalFormatting>
  <conditionalFormatting sqref="J216">
    <cfRule type="expression" dxfId="1344" priority="33">
      <formula>J216&gt;0</formula>
    </cfRule>
    <cfRule type="expression" dxfId="1343" priority="34">
      <formula>J216&lt;0</formula>
    </cfRule>
  </conditionalFormatting>
  <conditionalFormatting sqref="J217:J219 J221:J224">
    <cfRule type="expression" dxfId="1342" priority="31">
      <formula>J217&gt;0</formula>
    </cfRule>
    <cfRule type="expression" dxfId="1341" priority="32">
      <formula>J217&lt;0</formula>
    </cfRule>
  </conditionalFormatting>
  <conditionalFormatting sqref="K208">
    <cfRule type="expression" dxfId="1340" priority="29">
      <formula>K208&gt;0</formula>
    </cfRule>
    <cfRule type="expression" dxfId="1339" priority="30">
      <formula>K208&lt;0</formula>
    </cfRule>
  </conditionalFormatting>
  <conditionalFormatting sqref="K214:K215">
    <cfRule type="expression" dxfId="1338" priority="27">
      <formula>K214&gt;0</formula>
    </cfRule>
    <cfRule type="expression" dxfId="1337" priority="28">
      <formula>K214&lt;0</formula>
    </cfRule>
  </conditionalFormatting>
  <conditionalFormatting sqref="K216">
    <cfRule type="expression" dxfId="1336" priority="25">
      <formula>K216&gt;0</formula>
    </cfRule>
    <cfRule type="expression" dxfId="1335" priority="26">
      <formula>K216&lt;0</formula>
    </cfRule>
  </conditionalFormatting>
  <conditionalFormatting sqref="K217:K224">
    <cfRule type="expression" dxfId="1334" priority="23">
      <formula>K217&gt;0</formula>
    </cfRule>
    <cfRule type="expression" dxfId="1333" priority="24">
      <formula>K217&lt;0</formula>
    </cfRule>
  </conditionalFormatting>
  <conditionalFormatting sqref="L208">
    <cfRule type="expression" dxfId="1332" priority="21">
      <formula>L208&gt;0</formula>
    </cfRule>
    <cfRule type="expression" dxfId="1331" priority="22">
      <formula>L208&lt;0</formula>
    </cfRule>
  </conditionalFormatting>
  <conditionalFormatting sqref="L214:L215">
    <cfRule type="expression" dxfId="1330" priority="19">
      <formula>L214&gt;0</formula>
    </cfRule>
    <cfRule type="expression" dxfId="1329" priority="20">
      <formula>L214&lt;0</formula>
    </cfRule>
  </conditionalFormatting>
  <conditionalFormatting sqref="L216">
    <cfRule type="expression" dxfId="1328" priority="17">
      <formula>L216&gt;0</formula>
    </cfRule>
    <cfRule type="expression" dxfId="1327" priority="18">
      <formula>L216&lt;0</formula>
    </cfRule>
  </conditionalFormatting>
  <conditionalFormatting sqref="L217:L224">
    <cfRule type="expression" dxfId="1326" priority="15">
      <formula>L217&gt;0</formula>
    </cfRule>
    <cfRule type="expression" dxfId="1325" priority="16">
      <formula>L217&lt;0</formula>
    </cfRule>
  </conditionalFormatting>
  <conditionalFormatting sqref="K225">
    <cfRule type="expression" dxfId="1324" priority="13">
      <formula>K225&gt;0</formula>
    </cfRule>
    <cfRule type="expression" dxfId="1323" priority="14">
      <formula>K225&lt;0</formula>
    </cfRule>
  </conditionalFormatting>
  <conditionalFormatting sqref="L225:L232">
    <cfRule type="expression" dxfId="1322" priority="11">
      <formula>L225&gt;0</formula>
    </cfRule>
    <cfRule type="expression" dxfId="1321" priority="12">
      <formula>L225&lt;0</formula>
    </cfRule>
  </conditionalFormatting>
  <conditionalFormatting sqref="K226">
    <cfRule type="expression" dxfId="1320" priority="9">
      <formula>K226&gt;0</formula>
    </cfRule>
    <cfRule type="expression" dxfId="1319" priority="10">
      <formula>K226&lt;0</formula>
    </cfRule>
  </conditionalFormatting>
  <conditionalFormatting sqref="K227">
    <cfRule type="expression" dxfId="1318" priority="7">
      <formula>K227&gt;0</formula>
    </cfRule>
    <cfRule type="expression" dxfId="1317" priority="8">
      <formula>K227&lt;0</formula>
    </cfRule>
  </conditionalFormatting>
  <conditionalFormatting sqref="K228:K248">
    <cfRule type="expression" dxfId="1316" priority="5">
      <formula>K228&gt;0</formula>
    </cfRule>
    <cfRule type="expression" dxfId="1315" priority="6">
      <formula>K228&lt;0</formula>
    </cfRule>
  </conditionalFormatting>
  <conditionalFormatting sqref="L233:L237">
    <cfRule type="expression" dxfId="1314" priority="3">
      <formula>L233&gt;0</formula>
    </cfRule>
    <cfRule type="expression" dxfId="1313" priority="4">
      <formula>L233&lt;0</formula>
    </cfRule>
  </conditionalFormatting>
  <conditionalFormatting sqref="L238:L243">
    <cfRule type="expression" dxfId="1312" priority="1">
      <formula>L238&gt;0</formula>
    </cfRule>
    <cfRule type="expression" dxfId="1311"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2" t="s">
        <v>78</v>
      </c>
      <c r="P40" s="892"/>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10" priority="11">
      <formula>F27&gt;0</formula>
    </cfRule>
    <cfRule type="expression" dxfId="1309" priority="12">
      <formula>F27&lt;0</formula>
    </cfRule>
  </conditionalFormatting>
  <conditionalFormatting sqref="H27:H29">
    <cfRule type="expression" dxfId="1308" priority="9">
      <formula>H27&gt;0</formula>
    </cfRule>
    <cfRule type="expression" dxfId="1307" priority="10">
      <formula>H27&lt;0</formula>
    </cfRule>
  </conditionalFormatting>
  <conditionalFormatting sqref="F23:F26">
    <cfRule type="expression" dxfId="1306" priority="7">
      <formula>F23&gt;0</formula>
    </cfRule>
    <cfRule type="expression" dxfId="1305" priority="8">
      <formula>F23&lt;0</formula>
    </cfRule>
  </conditionalFormatting>
  <conditionalFormatting sqref="H23:H26">
    <cfRule type="expression" dxfId="1304" priority="5">
      <formula>H23&gt;0</formula>
    </cfRule>
    <cfRule type="expression" dxfId="1303" priority="6">
      <formula>H23&lt;0</formula>
    </cfRule>
  </conditionalFormatting>
  <conditionalFormatting sqref="Q8">
    <cfRule type="expression" dxfId="1302" priority="1">
      <formula>Q8&gt;0</formula>
    </cfRule>
    <cfRule type="expression" dxfId="1301" priority="2">
      <formula>Q8&lt;0</formula>
    </cfRule>
  </conditionalFormatting>
  <conditionalFormatting sqref="Q7">
    <cfRule type="expression" dxfId="1300" priority="3">
      <formula>Q7&gt;0</formula>
    </cfRule>
    <cfRule type="expression" dxfId="1299"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2" t="s">
        <v>78</v>
      </c>
      <c r="P40" s="892"/>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8" priority="7">
      <formula>F21&gt;0</formula>
    </cfRule>
    <cfRule type="expression" dxfId="1297" priority="8">
      <formula>F21&lt;0</formula>
    </cfRule>
  </conditionalFormatting>
  <conditionalFormatting sqref="F22">
    <cfRule type="expression" dxfId="1296" priority="5">
      <formula>F22&gt;0</formula>
    </cfRule>
    <cfRule type="expression" dxfId="1295" priority="6">
      <formula>F22&lt;0</formula>
    </cfRule>
  </conditionalFormatting>
  <conditionalFormatting sqref="Q8">
    <cfRule type="expression" dxfId="1294" priority="1">
      <formula>Q8&gt;0</formula>
    </cfRule>
    <cfRule type="expression" dxfId="1293" priority="2">
      <formula>Q8&lt;0</formula>
    </cfRule>
  </conditionalFormatting>
  <conditionalFormatting sqref="Q7">
    <cfRule type="expression" dxfId="1292" priority="3">
      <formula>Q7&gt;0</formula>
    </cfRule>
    <cfRule type="expression" dxfId="1291"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2" t="s">
        <v>78</v>
      </c>
      <c r="P46" s="892"/>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90" priority="11">
      <formula>F24&gt;0</formula>
    </cfRule>
    <cfRule type="expression" dxfId="1289" priority="12">
      <formula>F24&lt;0</formula>
    </cfRule>
  </conditionalFormatting>
  <conditionalFormatting sqref="H27:H30">
    <cfRule type="expression" dxfId="1288" priority="9">
      <formula>H27&gt;0</formula>
    </cfRule>
    <cfRule type="expression" dxfId="1287" priority="10">
      <formula>H27&lt;0</formula>
    </cfRule>
  </conditionalFormatting>
  <conditionalFormatting sqref="F25">
    <cfRule type="expression" dxfId="1286" priority="7">
      <formula>F25&gt;0</formula>
    </cfRule>
    <cfRule type="expression" dxfId="1285" priority="8">
      <formula>F25&lt;0</formula>
    </cfRule>
  </conditionalFormatting>
  <conditionalFormatting sqref="H24:H26">
    <cfRule type="expression" dxfId="1284" priority="5">
      <formula>H24&gt;0</formula>
    </cfRule>
    <cfRule type="expression" dxfId="1283" priority="6">
      <formula>H24&lt;0</formula>
    </cfRule>
  </conditionalFormatting>
  <conditionalFormatting sqref="Q7">
    <cfRule type="expression" dxfId="1282" priority="3">
      <formula>Q7&gt;0</formula>
    </cfRule>
    <cfRule type="expression" dxfId="1281" priority="4">
      <formula>Q7&lt;0</formula>
    </cfRule>
  </conditionalFormatting>
  <conditionalFormatting sqref="Q8">
    <cfRule type="expression" dxfId="1280" priority="1">
      <formula>Q8&gt;0</formula>
    </cfRule>
    <cfRule type="expression" dxfId="1279"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2" t="s">
        <v>78</v>
      </c>
      <c r="Q39" s="892"/>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8" priority="17">
      <formula>F28&gt;0</formula>
    </cfRule>
    <cfRule type="expression" dxfId="1277" priority="18">
      <formula>F28&lt;0</formula>
    </cfRule>
  </conditionalFormatting>
  <conditionalFormatting sqref="F28 F33:F35">
    <cfRule type="expression" dxfId="1276" priority="19">
      <formula>F28&gt;0</formula>
    </cfRule>
    <cfRule type="expression" dxfId="1275" priority="20">
      <formula>F28&lt;0</formula>
    </cfRule>
  </conditionalFormatting>
  <conditionalFormatting sqref="H28 H33:H35">
    <cfRule type="expression" dxfId="1274" priority="15">
      <formula>H28&gt;0</formula>
    </cfRule>
    <cfRule type="expression" dxfId="1273" priority="16">
      <formula>H28&lt;0</formula>
    </cfRule>
  </conditionalFormatting>
  <conditionalFormatting sqref="F21:F27">
    <cfRule type="expression" dxfId="1272" priority="13">
      <formula>F21&gt;0</formula>
    </cfRule>
    <cfRule type="expression" dxfId="1271" priority="14">
      <formula>F21&lt;0</formula>
    </cfRule>
  </conditionalFormatting>
  <conditionalFormatting sqref="H21:H27">
    <cfRule type="expression" dxfId="1270" priority="11">
      <formula>H21&gt;0</formula>
    </cfRule>
    <cfRule type="expression" dxfId="1269" priority="12">
      <formula>H21&lt;0</formula>
    </cfRule>
  </conditionalFormatting>
  <conditionalFormatting sqref="Q8">
    <cfRule type="expression" dxfId="1268" priority="7">
      <formula>Q8&gt;0</formula>
    </cfRule>
    <cfRule type="expression" dxfId="1267" priority="8">
      <formula>Q8&lt;0</formula>
    </cfRule>
  </conditionalFormatting>
  <conditionalFormatting sqref="Q7">
    <cfRule type="expression" dxfId="1266" priority="9">
      <formula>Q7&gt;0</formula>
    </cfRule>
    <cfRule type="expression" dxfId="1265" priority="10">
      <formula>Q7&lt;0</formula>
    </cfRule>
  </conditionalFormatting>
  <conditionalFormatting sqref="F29:F32">
    <cfRule type="expression" dxfId="1264" priority="5">
      <formula>F29&gt;0</formula>
    </cfRule>
    <cfRule type="expression" dxfId="1263" priority="6">
      <formula>F29&lt;0</formula>
    </cfRule>
  </conditionalFormatting>
  <conditionalFormatting sqref="H29:H32">
    <cfRule type="expression" dxfId="1262" priority="3">
      <formula>H29&gt;0</formula>
    </cfRule>
    <cfRule type="expression" dxfId="1261" priority="4">
      <formula>H29&lt;0</formula>
    </cfRule>
  </conditionalFormatting>
  <conditionalFormatting sqref="M37">
    <cfRule type="expression" dxfId="1260" priority="1">
      <formula>M37&gt;0</formula>
    </cfRule>
    <cfRule type="expression" dxfId="1259"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8" priority="29">
      <formula>F40&gt;0</formula>
    </cfRule>
    <cfRule type="expression" dxfId="1257" priority="30">
      <formula>F40&lt;0</formula>
    </cfRule>
  </conditionalFormatting>
  <conditionalFormatting sqref="F40:F45">
    <cfRule type="expression" dxfId="1256" priority="31">
      <formula>F40&gt;0</formula>
    </cfRule>
    <cfRule type="expression" dxfId="1255" priority="32">
      <formula>F40&lt;0</formula>
    </cfRule>
  </conditionalFormatting>
  <conditionalFormatting sqref="H40:H45">
    <cfRule type="expression" dxfId="1254" priority="27">
      <formula>H40&gt;0</formula>
    </cfRule>
    <cfRule type="expression" dxfId="1253" priority="28">
      <formula>H40&lt;0</formula>
    </cfRule>
  </conditionalFormatting>
  <conditionalFormatting sqref="F23:F39">
    <cfRule type="expression" dxfId="1252" priority="13">
      <formula>F23&gt;0</formula>
    </cfRule>
    <cfRule type="expression" dxfId="1251" priority="14">
      <formula>F23&lt;0</formula>
    </cfRule>
  </conditionalFormatting>
  <conditionalFormatting sqref="H23:H39">
    <cfRule type="expression" dxfId="1250" priority="11">
      <formula>H23&gt;0</formula>
    </cfRule>
    <cfRule type="expression" dxfId="1249" priority="12">
      <formula>H23&lt;0</formula>
    </cfRule>
  </conditionalFormatting>
  <conditionalFormatting sqref="Q7">
    <cfRule type="expression" dxfId="1248" priority="9">
      <formula>Q7&gt;0</formula>
    </cfRule>
    <cfRule type="expression" dxfId="1247" priority="10">
      <formula>Q7&lt;0</formula>
    </cfRule>
  </conditionalFormatting>
  <conditionalFormatting sqref="Q8">
    <cfRule type="expression" dxfId="1246" priority="7">
      <formula>Q8&gt;0</formula>
    </cfRule>
    <cfRule type="expression" dxfId="1245" priority="8">
      <formula>Q8&lt;0</formula>
    </cfRule>
  </conditionalFormatting>
  <conditionalFormatting sqref="Q10">
    <cfRule type="expression" dxfId="1244" priority="1">
      <formula>Q10&gt;0</formula>
    </cfRule>
    <cfRule type="expression" dxfId="1243"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42" priority="39">
      <formula>Q12&gt;0</formula>
    </cfRule>
    <cfRule type="expression" dxfId="1241"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40" priority="33">
      <formula>F25&gt;0</formula>
    </cfRule>
    <cfRule type="expression" dxfId="1239" priority="34">
      <formula>F25&lt;0</formula>
    </cfRule>
  </conditionalFormatting>
  <conditionalFormatting sqref="F30">
    <cfRule type="expression" dxfId="1238" priority="31">
      <formula>F30&gt;0</formula>
    </cfRule>
    <cfRule type="expression" dxfId="1237" priority="32">
      <formula>F30&lt;0</formula>
    </cfRule>
  </conditionalFormatting>
  <conditionalFormatting sqref="F31">
    <cfRule type="expression" dxfId="1236" priority="29">
      <formula>F31&gt;0</formula>
    </cfRule>
    <cfRule type="expression" dxfId="1235" priority="30">
      <formula>F31&lt;0</formula>
    </cfRule>
  </conditionalFormatting>
  <conditionalFormatting sqref="F32:F34">
    <cfRule type="expression" dxfId="1234" priority="27">
      <formula>F32&gt;0</formula>
    </cfRule>
    <cfRule type="expression" dxfId="1233" priority="28">
      <formula>F32&lt;0</formula>
    </cfRule>
  </conditionalFormatting>
  <conditionalFormatting sqref="H25:H29">
    <cfRule type="expression" dxfId="1232" priority="25">
      <formula>H25&gt;0</formula>
    </cfRule>
    <cfRule type="expression" dxfId="1231" priority="26">
      <formula>H25&lt;0</formula>
    </cfRule>
  </conditionalFormatting>
  <conditionalFormatting sqref="H30">
    <cfRule type="expression" dxfId="1230" priority="23">
      <formula>H30&gt;0</formula>
    </cfRule>
    <cfRule type="expression" dxfId="1229" priority="24">
      <formula>H30&lt;0</formula>
    </cfRule>
  </conditionalFormatting>
  <conditionalFormatting sqref="H31">
    <cfRule type="expression" dxfId="1228" priority="21">
      <formula>H31&gt;0</formula>
    </cfRule>
    <cfRule type="expression" dxfId="1227" priority="22">
      <formula>H31&lt;0</formula>
    </cfRule>
  </conditionalFormatting>
  <conditionalFormatting sqref="H32:H34">
    <cfRule type="expression" dxfId="1226" priority="19">
      <formula>H32&gt;0</formula>
    </cfRule>
    <cfRule type="expression" dxfId="1225" priority="20">
      <formula>H32&lt;0</formula>
    </cfRule>
  </conditionalFormatting>
  <conditionalFormatting sqref="F35">
    <cfRule type="expression" dxfId="1224" priority="17">
      <formula>F35&gt;0</formula>
    </cfRule>
    <cfRule type="expression" dxfId="1223" priority="18">
      <formula>F35&lt;0</formula>
    </cfRule>
  </conditionalFormatting>
  <conditionalFormatting sqref="H35">
    <cfRule type="expression" dxfId="1222" priority="15">
      <formula>H35&gt;0</formula>
    </cfRule>
    <cfRule type="expression" dxfId="1221" priority="16">
      <formula>H35&lt;0</formula>
    </cfRule>
  </conditionalFormatting>
  <conditionalFormatting sqref="F36">
    <cfRule type="expression" dxfId="1220" priority="13">
      <formula>F36&gt;0</formula>
    </cfRule>
    <cfRule type="expression" dxfId="1219" priority="14">
      <formula>F36&lt;0</formula>
    </cfRule>
  </conditionalFormatting>
  <conditionalFormatting sqref="H36">
    <cfRule type="expression" dxfId="1218" priority="11">
      <formula>H36&gt;0</formula>
    </cfRule>
    <cfRule type="expression" dxfId="1217" priority="12">
      <formula>H36&lt;0</formula>
    </cfRule>
  </conditionalFormatting>
  <conditionalFormatting sqref="H23:H24">
    <cfRule type="expression" dxfId="1216" priority="5">
      <formula>H23&gt;0</formula>
    </cfRule>
    <cfRule type="expression" dxfId="1215" priority="6">
      <formula>H23&lt;0</formula>
    </cfRule>
  </conditionalFormatting>
  <conditionalFormatting sqref="F23:F24">
    <cfRule type="expression" dxfId="1214" priority="7">
      <formula>F23&gt;0</formula>
    </cfRule>
    <cfRule type="expression" dxfId="1213" priority="8">
      <formula>F23&lt;0</formula>
    </cfRule>
  </conditionalFormatting>
  <conditionalFormatting sqref="Q7">
    <cfRule type="expression" dxfId="1212" priority="3">
      <formula>Q7&gt;0</formula>
    </cfRule>
    <cfRule type="expression" dxfId="1211" priority="4">
      <formula>Q7&lt;0</formula>
    </cfRule>
  </conditionalFormatting>
  <conditionalFormatting sqref="Q8">
    <cfRule type="expression" dxfId="1210" priority="1">
      <formula>Q8&gt;0</formula>
    </cfRule>
    <cfRule type="expression" dxfId="1209"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8" priority="84">
      <formula>F7&gt;0</formula>
    </cfRule>
    <cfRule type="expression" dxfId="1207" priority="85">
      <formula>F7&lt;0</formula>
    </cfRule>
  </conditionalFormatting>
  <conditionalFormatting sqref="Q8">
    <cfRule type="expression" dxfId="1206" priority="82">
      <formula>Q8&gt;0</formula>
    </cfRule>
    <cfRule type="expression" dxfId="1205" priority="83">
      <formula>Q8&lt;0</formula>
    </cfRule>
  </conditionalFormatting>
  <conditionalFormatting sqref="F29:F36">
    <cfRule type="expression" dxfId="1204" priority="62">
      <formula>F29&gt;0</formula>
    </cfRule>
    <cfRule type="expression" dxfId="1203" priority="63">
      <formula>F29&lt;0</formula>
    </cfRule>
  </conditionalFormatting>
  <conditionalFormatting sqref="J32:J38">
    <cfRule type="expression" dxfId="1202" priority="57">
      <formula>J32&gt;0</formula>
    </cfRule>
    <cfRule type="expression" dxfId="1201" priority="58">
      <formula>J32&lt;0</formula>
    </cfRule>
  </conditionalFormatting>
  <conditionalFormatting sqref="M42">
    <cfRule type="expression" dxfId="1200" priority="55">
      <formula>M42&gt;0</formula>
    </cfRule>
    <cfRule type="expression" dxfId="1199" priority="56">
      <formula>M42&lt;0</formula>
    </cfRule>
  </conditionalFormatting>
  <conditionalFormatting sqref="F98:F134 H98:H134 H137:H142 F137:F142 F144:F153 H144:H153">
    <cfRule type="expression" dxfId="1198" priority="53">
      <formula>F98&gt;0</formula>
    </cfRule>
    <cfRule type="expression" dxfId="1197" priority="54">
      <formula>F98&lt;0</formula>
    </cfRule>
  </conditionalFormatting>
  <conditionalFormatting sqref="F90:F97">
    <cfRule type="expression" dxfId="1196" priority="51">
      <formula>F90&gt;0</formula>
    </cfRule>
    <cfRule type="expression" dxfId="1195" priority="52">
      <formula>F90&lt;0</formula>
    </cfRule>
  </conditionalFormatting>
  <conditionalFormatting sqref="H90:H97">
    <cfRule type="expression" dxfId="1194" priority="49">
      <formula>H90&gt;0</formula>
    </cfRule>
    <cfRule type="expression" dxfId="1193" priority="50">
      <formula>H90&lt;0</formula>
    </cfRule>
  </conditionalFormatting>
  <conditionalFormatting sqref="F135:F136 H135:H136">
    <cfRule type="expression" dxfId="1192" priority="47">
      <formula>F135&gt;0</formula>
    </cfRule>
    <cfRule type="expression" dxfId="1191" priority="48">
      <formula>F135&lt;0</formula>
    </cfRule>
  </conditionalFormatting>
  <conditionalFormatting sqref="H143 F143">
    <cfRule type="expression" dxfId="1190" priority="45">
      <formula>F143&gt;0</formula>
    </cfRule>
    <cfRule type="expression" dxfId="1189" priority="46">
      <formula>F143&lt;0</formula>
    </cfRule>
  </conditionalFormatting>
  <conditionalFormatting sqref="F154:F161">
    <cfRule type="expression" dxfId="1188" priority="31">
      <formula>F154&gt;0</formula>
    </cfRule>
    <cfRule type="expression" dxfId="1187" priority="32">
      <formula>F154&lt;0</formula>
    </cfRule>
  </conditionalFormatting>
  <conditionalFormatting sqref="H154:H161">
    <cfRule type="expression" dxfId="1186" priority="29">
      <formula>H154&gt;0</formula>
    </cfRule>
    <cfRule type="expression" dxfId="1185" priority="30">
      <formula>H154&lt;0</formula>
    </cfRule>
  </conditionalFormatting>
  <conditionalFormatting sqref="Q10">
    <cfRule type="expression" dxfId="1184" priority="27">
      <formula>Q10&gt;0</formula>
    </cfRule>
    <cfRule type="expression" dxfId="1183" priority="28">
      <formula>Q10&lt;0</formula>
    </cfRule>
  </conditionalFormatting>
  <conditionalFormatting sqref="F37:F38">
    <cfRule type="expression" dxfId="1182" priority="25">
      <formula>F37&gt;0</formula>
    </cfRule>
    <cfRule type="expression" dxfId="1181" priority="26">
      <formula>F37&lt;0</formula>
    </cfRule>
  </conditionalFormatting>
  <conditionalFormatting sqref="H37:H38">
    <cfRule type="expression" dxfId="1180" priority="23">
      <formula>H37&gt;0</formula>
    </cfRule>
    <cfRule type="expression" dxfId="1179" priority="24">
      <formula>H37&lt;0</formula>
    </cfRule>
  </conditionalFormatting>
  <conditionalFormatting sqref="F167">
    <cfRule type="expression" dxfId="1178" priority="21">
      <formula>F167&gt;0</formula>
    </cfRule>
    <cfRule type="expression" dxfId="1177" priority="22">
      <formula>F167&lt;0</formula>
    </cfRule>
  </conditionalFormatting>
  <conditionalFormatting sqref="F168:F179">
    <cfRule type="expression" dxfId="1176" priority="19">
      <formula>F168&gt;0</formula>
    </cfRule>
    <cfRule type="expression" dxfId="1175" priority="20">
      <formula>F168&lt;0</formula>
    </cfRule>
  </conditionalFormatting>
  <conditionalFormatting sqref="H167:H179">
    <cfRule type="expression" dxfId="1174" priority="17">
      <formula>H167&gt;0</formula>
    </cfRule>
    <cfRule type="expression" dxfId="1173" priority="18">
      <formula>H167&lt;0</formula>
    </cfRule>
  </conditionalFormatting>
  <conditionalFormatting sqref="J175:J197 J201">
    <cfRule type="expression" dxfId="1172" priority="15">
      <formula>J175&gt;0</formula>
    </cfRule>
    <cfRule type="expression" dxfId="1171" priority="16">
      <formula>J175&lt;0</formula>
    </cfRule>
  </conditionalFormatting>
  <conditionalFormatting sqref="F180:F197 F201">
    <cfRule type="expression" dxfId="1170" priority="13">
      <formula>F180&gt;0</formula>
    </cfRule>
    <cfRule type="expression" dxfId="1169" priority="14">
      <formula>F180&lt;0</formula>
    </cfRule>
  </conditionalFormatting>
  <conditionalFormatting sqref="H180:H197 H201">
    <cfRule type="expression" dxfId="1168" priority="11">
      <formula>H180&gt;0</formula>
    </cfRule>
    <cfRule type="expression" dxfId="1167" priority="12">
      <formula>H180&lt;0</formula>
    </cfRule>
  </conditionalFormatting>
  <conditionalFormatting sqref="I32:J35">
    <cfRule type="expression" dxfId="1166" priority="9">
      <formula>I32&gt;0</formula>
    </cfRule>
    <cfRule type="expression" dxfId="1165" priority="10">
      <formula>I32&lt;0</formula>
    </cfRule>
  </conditionalFormatting>
  <conditionalFormatting sqref="F198:F200">
    <cfRule type="expression" dxfId="1164" priority="7">
      <formula>F198&gt;0</formula>
    </cfRule>
    <cfRule type="expression" dxfId="1163" priority="8">
      <formula>F198&lt;0</formula>
    </cfRule>
  </conditionalFormatting>
  <conditionalFormatting sqref="H198:H200">
    <cfRule type="expression" dxfId="1162" priority="5">
      <formula>H198&gt;0</formula>
    </cfRule>
    <cfRule type="expression" dxfId="1161" priority="6">
      <formula>H198&lt;0</formula>
    </cfRule>
  </conditionalFormatting>
  <conditionalFormatting sqref="J198:J200">
    <cfRule type="expression" dxfId="1160" priority="3">
      <formula>J198&gt;0</formula>
    </cfRule>
    <cfRule type="expression" dxfId="1159" priority="4">
      <formula>J198&lt;0</formula>
    </cfRule>
  </conditionalFormatting>
  <conditionalFormatting sqref="F202:F211 H202:H211 J202:J211">
    <cfRule type="expression" dxfId="1158" priority="1">
      <formula>F202&gt;0</formula>
    </cfRule>
    <cfRule type="expression" dxfId="1157"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2" t="s">
        <v>78</v>
      </c>
      <c r="P40" s="892"/>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6" priority="80">
      <formula>Q7&gt;0</formula>
    </cfRule>
    <cfRule type="expression" dxfId="1155" priority="81">
      <formula>Q7&lt;0</formula>
    </cfRule>
  </conditionalFormatting>
  <conditionalFormatting sqref="Q8">
    <cfRule type="expression" dxfId="1154" priority="78">
      <formula>Q8&gt;0</formula>
    </cfRule>
    <cfRule type="expression" dxfId="1153" priority="79">
      <formula>Q8&lt;0</formula>
    </cfRule>
  </conditionalFormatting>
  <conditionalFormatting sqref="F29:F43">
    <cfRule type="expression" dxfId="1152" priority="62">
      <formula>F29&gt;0</formula>
    </cfRule>
    <cfRule type="expression" dxfId="1151" priority="63">
      <formula>F29&lt;0</formula>
    </cfRule>
  </conditionalFormatting>
  <conditionalFormatting sqref="H45 H47:H48 H50:H51 H53 H29:H43">
    <cfRule type="expression" dxfId="1150" priority="60">
      <formula>H29&gt;0</formula>
    </cfRule>
    <cfRule type="expression" dxfId="1149" priority="61">
      <formula>H29&lt;0</formula>
    </cfRule>
  </conditionalFormatting>
  <conditionalFormatting sqref="J35">
    <cfRule type="expression" dxfId="1148" priority="56">
      <formula>J35&gt;0</formula>
    </cfRule>
    <cfRule type="expression" dxfId="1147" priority="57">
      <formula>J35&lt;0</formula>
    </cfRule>
  </conditionalFormatting>
  <conditionalFormatting sqref="J36:J37">
    <cfRule type="expression" dxfId="1146" priority="54">
      <formula>J36&gt;0</formula>
    </cfRule>
    <cfRule type="expression" dxfId="1145" priority="55">
      <formula>J36&lt;0</formula>
    </cfRule>
  </conditionalFormatting>
  <conditionalFormatting sqref="J38:J45 J48 J51">
    <cfRule type="expression" dxfId="1144" priority="52">
      <formula>J38&gt;0</formula>
    </cfRule>
    <cfRule type="expression" dxfId="1143"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42" priority="49">
      <formula>M59&gt;0</formula>
    </cfRule>
    <cfRule type="expression" dxfId="1141" priority="50">
      <formula>M59&lt;0</formula>
    </cfRule>
  </conditionalFormatting>
  <conditionalFormatting sqref="Q10">
    <cfRule type="expression" dxfId="1140" priority="47">
      <formula>Q10&gt;0</formula>
    </cfRule>
    <cfRule type="expression" dxfId="1139" priority="48">
      <formula>Q10&lt;0</formula>
    </cfRule>
  </conditionalFormatting>
  <conditionalFormatting sqref="F84:F103">
    <cfRule type="expression" dxfId="1138" priority="45">
      <formula>F84&gt;0</formula>
    </cfRule>
    <cfRule type="expression" dxfId="1137" priority="46">
      <formula>F84&lt;0</formula>
    </cfRule>
  </conditionalFormatting>
  <conditionalFormatting sqref="H107 H84:H103">
    <cfRule type="expression" dxfId="1136" priority="43">
      <formula>H84&gt;0</formula>
    </cfRule>
    <cfRule type="expression" dxfId="1135" priority="44">
      <formula>H84&lt;0</formula>
    </cfRule>
  </conditionalFormatting>
  <conditionalFormatting sqref="J89">
    <cfRule type="expression" dxfId="1134" priority="41">
      <formula>J89&gt;0</formula>
    </cfRule>
    <cfRule type="expression" dxfId="1133" priority="42">
      <formula>J89&lt;0</formula>
    </cfRule>
  </conditionalFormatting>
  <conditionalFormatting sqref="J90:J95">
    <cfRule type="expression" dxfId="1132" priority="39">
      <formula>J90&gt;0</formula>
    </cfRule>
    <cfRule type="expression" dxfId="1131" priority="40">
      <formula>J90&lt;0</formula>
    </cfRule>
  </conditionalFormatting>
  <conditionalFormatting sqref="J96:J97">
    <cfRule type="expression" dxfId="1130" priority="37">
      <formula>J96&gt;0</formula>
    </cfRule>
    <cfRule type="expression" dxfId="1129" priority="38">
      <formula>J96&lt;0</formula>
    </cfRule>
  </conditionalFormatting>
  <conditionalFormatting sqref="J98:J104">
    <cfRule type="expression" dxfId="1128" priority="35">
      <formula>J98&gt;0</formula>
    </cfRule>
    <cfRule type="expression" dxfId="1127" priority="36">
      <formula>J98&lt;0</formula>
    </cfRule>
  </conditionalFormatting>
  <conditionalFormatting sqref="J25">
    <cfRule type="expression" dxfId="1126" priority="31">
      <formula>J25&gt;0</formula>
    </cfRule>
    <cfRule type="expression" dxfId="1125" priority="32">
      <formula>J25&lt;0</formula>
    </cfRule>
  </conditionalFormatting>
  <conditionalFormatting sqref="F105:F106">
    <cfRule type="expression" dxfId="1124" priority="29">
      <formula>F105&gt;0</formula>
    </cfRule>
    <cfRule type="expression" dxfId="1123" priority="30">
      <formula>F105&lt;0</formula>
    </cfRule>
  </conditionalFormatting>
  <conditionalFormatting sqref="H105:H106">
    <cfRule type="expression" dxfId="1122" priority="27">
      <formula>H105&gt;0</formula>
    </cfRule>
    <cfRule type="expression" dxfId="1121" priority="28">
      <formula>H105&lt;0</formula>
    </cfRule>
  </conditionalFormatting>
  <conditionalFormatting sqref="J105">
    <cfRule type="expression" dxfId="1120" priority="25">
      <formula>J105&gt;0</formula>
    </cfRule>
    <cfRule type="expression" dxfId="1119" priority="26">
      <formula>J105&lt;0</formula>
    </cfRule>
  </conditionalFormatting>
  <conditionalFormatting sqref="J106">
    <cfRule type="expression" dxfId="1118" priority="23">
      <formula>J106&gt;0</formula>
    </cfRule>
    <cfRule type="expression" dxfId="1117" priority="24">
      <formula>J106&lt;0</formula>
    </cfRule>
  </conditionalFormatting>
  <conditionalFormatting sqref="F24 F27:F28">
    <cfRule type="expression" dxfId="1116" priority="21">
      <formula>F24&gt;0</formula>
    </cfRule>
    <cfRule type="expression" dxfId="1115" priority="22">
      <formula>F24&lt;0</formula>
    </cfRule>
  </conditionalFormatting>
  <conditionalFormatting sqref="H24:H28">
    <cfRule type="expression" dxfId="1114" priority="19">
      <formula>H24&gt;0</formula>
    </cfRule>
    <cfRule type="expression" dxfId="1113" priority="20">
      <formula>H24&lt;0</formula>
    </cfRule>
  </conditionalFormatting>
  <conditionalFormatting sqref="J26:J34">
    <cfRule type="expression" dxfId="1112" priority="17">
      <formula>J26&gt;0</formula>
    </cfRule>
    <cfRule type="expression" dxfId="1111" priority="18">
      <formula>J26&lt;0</formula>
    </cfRule>
  </conditionalFormatting>
  <conditionalFormatting sqref="F113">
    <cfRule type="expression" dxfId="1110" priority="15">
      <formula>F113&gt;0</formula>
    </cfRule>
    <cfRule type="expression" dxfId="1109" priority="16">
      <formula>F113&lt;0</formula>
    </cfRule>
  </conditionalFormatting>
  <conditionalFormatting sqref="H113">
    <cfRule type="expression" dxfId="1108" priority="13">
      <formula>H113&gt;0</formula>
    </cfRule>
    <cfRule type="expression" dxfId="1107" priority="14">
      <formula>H113&lt;0</formula>
    </cfRule>
  </conditionalFormatting>
  <conditionalFormatting sqref="J109">
    <cfRule type="expression" dxfId="1106" priority="11">
      <formula>J109&gt;0</formula>
    </cfRule>
    <cfRule type="expression" dxfId="1105" priority="12">
      <formula>J109&lt;0</formula>
    </cfRule>
  </conditionalFormatting>
  <conditionalFormatting sqref="F108:F112">
    <cfRule type="expression" dxfId="1104" priority="9">
      <formula>F108&gt;0</formula>
    </cfRule>
    <cfRule type="expression" dxfId="1103" priority="10">
      <formula>F108&lt;0</formula>
    </cfRule>
  </conditionalFormatting>
  <conditionalFormatting sqref="H108:H112">
    <cfRule type="expression" dxfId="1102" priority="7">
      <formula>H108&gt;0</formula>
    </cfRule>
    <cfRule type="expression" dxfId="1101" priority="8">
      <formula>H108&lt;0</formula>
    </cfRule>
  </conditionalFormatting>
  <conditionalFormatting sqref="J110:J113">
    <cfRule type="expression" dxfId="1100" priority="5">
      <formula>J110&gt;0</formula>
    </cfRule>
    <cfRule type="expression" dxfId="1099" priority="6">
      <formula>J110&lt;0</formula>
    </cfRule>
  </conditionalFormatting>
  <conditionalFormatting sqref="F25:F26">
    <cfRule type="expression" dxfId="1098" priority="3">
      <formula>F25&gt;0</formula>
    </cfRule>
    <cfRule type="expression" dxfId="1097" priority="4">
      <formula>F25&lt;0</formula>
    </cfRule>
  </conditionalFormatting>
  <conditionalFormatting sqref="Q9">
    <cfRule type="expression" dxfId="1096" priority="1">
      <formula>Q9&gt;0</formula>
    </cfRule>
    <cfRule type="expression" dxfId="1095"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900"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900"/>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900"/>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900"/>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900"/>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1"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1"/>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1"/>
      <c r="B32" s="363">
        <v>43378</v>
      </c>
      <c r="C32" s="7">
        <v>100</v>
      </c>
      <c r="D32" s="43">
        <v>19.39</v>
      </c>
      <c r="E32" s="43">
        <v>0</v>
      </c>
      <c r="F32" s="43">
        <f t="shared" si="2"/>
        <v>1939</v>
      </c>
      <c r="O32" s="79">
        <v>0.97</v>
      </c>
      <c r="P32" s="79">
        <f t="shared" si="3"/>
        <v>17.382400000000001</v>
      </c>
    </row>
    <row r="33" spans="1:21" x14ac:dyDescent="0.25">
      <c r="A33" s="901"/>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83" priority="109">
      <formula>F50&gt;0</formula>
    </cfRule>
    <cfRule type="expression" dxfId="1082" priority="110">
      <formula>F50&lt;0</formula>
    </cfRule>
  </conditionalFormatting>
  <conditionalFormatting sqref="H50:H52">
    <cfRule type="expression" dxfId="1081" priority="107">
      <formula>H50&gt;0</formula>
    </cfRule>
    <cfRule type="expression" dxfId="1080" priority="108">
      <formula>H50&lt;0</formula>
    </cfRule>
  </conditionalFormatting>
  <conditionalFormatting sqref="H53">
    <cfRule type="expression" dxfId="1079" priority="105">
      <formula>H53&gt;0</formula>
    </cfRule>
    <cfRule type="expression" dxfId="1078" priority="106">
      <formula>H53&lt;0</formula>
    </cfRule>
  </conditionalFormatting>
  <conditionalFormatting sqref="H54">
    <cfRule type="expression" dxfId="1077" priority="103">
      <formula>H54&gt;0</formula>
    </cfRule>
    <cfRule type="expression" dxfId="1076" priority="104">
      <formula>H54&lt;0</formula>
    </cfRule>
  </conditionalFormatting>
  <conditionalFormatting sqref="F46:F49">
    <cfRule type="expression" dxfId="1075" priority="99">
      <formula>F46&gt;0</formula>
    </cfRule>
    <cfRule type="expression" dxfId="1074" priority="100">
      <formula>F46&lt;0</formula>
    </cfRule>
  </conditionalFormatting>
  <conditionalFormatting sqref="H46:H49">
    <cfRule type="expression" dxfId="1073" priority="97">
      <formula>H46&gt;0</formula>
    </cfRule>
    <cfRule type="expression" dxfId="1072" priority="98">
      <formula>H46&lt;0</formula>
    </cfRule>
  </conditionalFormatting>
  <conditionalFormatting sqref="F55:F56">
    <cfRule type="expression" dxfId="1071" priority="93">
      <formula>F55&gt;0</formula>
    </cfRule>
    <cfRule type="expression" dxfId="1070" priority="94">
      <formula>F55&lt;0</formula>
    </cfRule>
  </conditionalFormatting>
  <conditionalFormatting sqref="I50:L52">
    <cfRule type="expression" dxfId="1069" priority="91">
      <formula>I50&gt;0</formula>
    </cfRule>
    <cfRule type="expression" dxfId="1068" priority="92">
      <formula>I50&lt;0</formula>
    </cfRule>
  </conditionalFormatting>
  <conditionalFormatting sqref="I59:I64 I56:L57">
    <cfRule type="expression" dxfId="1067" priority="85">
      <formula>I56&gt;0</formula>
    </cfRule>
    <cfRule type="expression" dxfId="1066" priority="86">
      <formula>I56&lt;0</formula>
    </cfRule>
  </conditionalFormatting>
  <conditionalFormatting sqref="I46:L49">
    <cfRule type="expression" dxfId="1065" priority="83">
      <formula>I46&gt;0</formula>
    </cfRule>
    <cfRule type="expression" dxfId="1064" priority="84">
      <formula>I46&lt;0</formula>
    </cfRule>
  </conditionalFormatting>
  <conditionalFormatting sqref="F57:F68">
    <cfRule type="expression" dxfId="1063" priority="81">
      <formula>F57&gt;0</formula>
    </cfRule>
    <cfRule type="expression" dxfId="1062" priority="82">
      <formula>F57&lt;0</formula>
    </cfRule>
  </conditionalFormatting>
  <conditionalFormatting sqref="Q8">
    <cfRule type="expression" dxfId="1061" priority="77">
      <formula>Q8&gt;0</formula>
    </cfRule>
    <cfRule type="expression" dxfId="1060" priority="78">
      <formula>Q8&lt;0</formula>
    </cfRule>
  </conditionalFormatting>
  <conditionalFormatting sqref="Q7">
    <cfRule type="expression" dxfId="1059" priority="79">
      <formula>Q7&gt;0</formula>
    </cfRule>
    <cfRule type="expression" dxfId="1058" priority="80">
      <formula>Q7&lt;0</formula>
    </cfRule>
  </conditionalFormatting>
  <conditionalFormatting sqref="F161:F165">
    <cfRule type="expression" dxfId="1057" priority="75">
      <formula>F161&gt;0</formula>
    </cfRule>
    <cfRule type="expression" dxfId="1056" priority="76">
      <formula>F161&lt;0</formula>
    </cfRule>
  </conditionalFormatting>
  <conditionalFormatting sqref="H161:H163">
    <cfRule type="expression" dxfId="1055" priority="73">
      <formula>H161&gt;0</formula>
    </cfRule>
    <cfRule type="expression" dxfId="1054" priority="74">
      <formula>H161&lt;0</formula>
    </cfRule>
  </conditionalFormatting>
  <conditionalFormatting sqref="H164">
    <cfRule type="expression" dxfId="1053" priority="71">
      <formula>H164&gt;0</formula>
    </cfRule>
    <cfRule type="expression" dxfId="1052" priority="72">
      <formula>H164&lt;0</formula>
    </cfRule>
  </conditionalFormatting>
  <conditionalFormatting sqref="H165">
    <cfRule type="expression" dxfId="1051" priority="69">
      <formula>H165&gt;0</formula>
    </cfRule>
    <cfRule type="expression" dxfId="1050" priority="70">
      <formula>H165&lt;0</formula>
    </cfRule>
  </conditionalFormatting>
  <conditionalFormatting sqref="H166:H175">
    <cfRule type="expression" dxfId="1049" priority="67">
      <formula>H166&gt;0</formula>
    </cfRule>
    <cfRule type="expression" dxfId="1048" priority="68">
      <formula>H166&lt;0</formula>
    </cfRule>
  </conditionalFormatting>
  <conditionalFormatting sqref="F157:F160">
    <cfRule type="expression" dxfId="1047" priority="65">
      <formula>F157&gt;0</formula>
    </cfRule>
    <cfRule type="expression" dxfId="1046" priority="66">
      <formula>F157&lt;0</formula>
    </cfRule>
  </conditionalFormatting>
  <conditionalFormatting sqref="H157:H160">
    <cfRule type="expression" dxfId="1045" priority="63">
      <formula>H157&gt;0</formula>
    </cfRule>
    <cfRule type="expression" dxfId="1044" priority="64">
      <formula>H157&lt;0</formula>
    </cfRule>
  </conditionalFormatting>
  <conditionalFormatting sqref="F166:F167">
    <cfRule type="expression" dxfId="1043" priority="61">
      <formula>F166&gt;0</formula>
    </cfRule>
    <cfRule type="expression" dxfId="1042" priority="62">
      <formula>F166&lt;0</formula>
    </cfRule>
  </conditionalFormatting>
  <conditionalFormatting sqref="I161:I163">
    <cfRule type="expression" dxfId="1041" priority="59">
      <formula>I161&gt;0</formula>
    </cfRule>
    <cfRule type="expression" dxfId="1040" priority="60">
      <formula>I161&lt;0</formula>
    </cfRule>
  </conditionalFormatting>
  <conditionalFormatting sqref="I164">
    <cfRule type="expression" dxfId="1039" priority="57">
      <formula>I164&gt;0</formula>
    </cfRule>
    <cfRule type="expression" dxfId="1038" priority="58">
      <formula>I164&lt;0</formula>
    </cfRule>
  </conditionalFormatting>
  <conditionalFormatting sqref="I165">
    <cfRule type="expression" dxfId="1037" priority="55">
      <formula>I165&gt;0</formula>
    </cfRule>
    <cfRule type="expression" dxfId="1036" priority="56">
      <formula>I165&lt;0</formula>
    </cfRule>
  </conditionalFormatting>
  <conditionalFormatting sqref="I166:I175">
    <cfRule type="expression" dxfId="1035" priority="53">
      <formula>I166&gt;0</formula>
    </cfRule>
    <cfRule type="expression" dxfId="1034" priority="54">
      <formula>I166&lt;0</formula>
    </cfRule>
  </conditionalFormatting>
  <conditionalFormatting sqref="I157:I160">
    <cfRule type="expression" dxfId="1033" priority="51">
      <formula>I157&gt;0</formula>
    </cfRule>
    <cfRule type="expression" dxfId="1032" priority="52">
      <formula>I157&lt;0</formula>
    </cfRule>
  </conditionalFormatting>
  <conditionalFormatting sqref="F168">
    <cfRule type="expression" dxfId="1031" priority="49">
      <formula>F168&gt;0</formula>
    </cfRule>
    <cfRule type="expression" dxfId="1030" priority="50">
      <formula>F168&lt;0</formula>
    </cfRule>
  </conditionalFormatting>
  <conditionalFormatting sqref="F71:F73 H72:H73 H71:L71">
    <cfRule type="expression" dxfId="1029" priority="47">
      <formula>F71&gt;0</formula>
    </cfRule>
    <cfRule type="expression" dxfId="1028" priority="48">
      <formula>F71&lt;0</formula>
    </cfRule>
  </conditionalFormatting>
  <conditionalFormatting sqref="R4">
    <cfRule type="expression" dxfId="1027" priority="45">
      <formula>R4&gt;0</formula>
    </cfRule>
    <cfRule type="expression" dxfId="1026" priority="46">
      <formula>R4&lt;0</formula>
    </cfRule>
  </conditionalFormatting>
  <conditionalFormatting sqref="F77:F80 H77:K78 H79:J80">
    <cfRule type="expression" dxfId="1025" priority="43">
      <formula>F77&gt;0</formula>
    </cfRule>
    <cfRule type="expression" dxfId="1024" priority="44">
      <formula>F77&lt;0</formula>
    </cfRule>
  </conditionalFormatting>
  <conditionalFormatting sqref="H85:H89 F84:F89 H84:J84 J85:J89">
    <cfRule type="expression" dxfId="1023" priority="39">
      <formula>F84&gt;0</formula>
    </cfRule>
    <cfRule type="expression" dxfId="1022" priority="40">
      <formula>F84&lt;0</formula>
    </cfRule>
  </conditionalFormatting>
  <conditionalFormatting sqref="I97:J97">
    <cfRule type="expression" dxfId="1021" priority="37">
      <formula>I97&gt;0</formula>
    </cfRule>
    <cfRule type="expression" dxfId="1020" priority="38">
      <formula>I97&lt;0</formula>
    </cfRule>
  </conditionalFormatting>
  <conditionalFormatting sqref="H93:J94 J96:K96 J95 K79:K95 F93:F97 H95:H97 K97">
    <cfRule type="expression" dxfId="1019" priority="35">
      <formula>F79&gt;0</formula>
    </cfRule>
    <cfRule type="expression" dxfId="1018" priority="36">
      <formula>F79&lt;0</formula>
    </cfRule>
  </conditionalFormatting>
  <conditionalFormatting sqref="H91:J92 F90:F92 H90 J90">
    <cfRule type="expression" dxfId="1017" priority="33">
      <formula>F90&gt;0</formula>
    </cfRule>
    <cfRule type="expression" dxfId="1016" priority="34">
      <formula>F90&lt;0</formula>
    </cfRule>
  </conditionalFormatting>
  <conditionalFormatting sqref="H98:K102 F98:F102">
    <cfRule type="expression" dxfId="1015" priority="29">
      <formula>F98&gt;0</formula>
    </cfRule>
    <cfRule type="expression" dxfId="1014" priority="30">
      <formula>F98&lt;0</formula>
    </cfRule>
  </conditionalFormatting>
  <conditionalFormatting sqref="H111:K111 F111">
    <cfRule type="expression" dxfId="1013" priority="27">
      <formula>F111&gt;0</formula>
    </cfRule>
    <cfRule type="expression" dxfId="1012" priority="28">
      <formula>F111&lt;0</formula>
    </cfRule>
  </conditionalFormatting>
  <conditionalFormatting sqref="H106:K110 F106:F110">
    <cfRule type="expression" dxfId="1011" priority="25">
      <formula>F106&gt;0</formula>
    </cfRule>
    <cfRule type="expression" dxfId="1010" priority="26">
      <formula>F106&lt;0</formula>
    </cfRule>
  </conditionalFormatting>
  <conditionalFormatting sqref="H105:K105 F103:F105 H103:H104 J103:K104">
    <cfRule type="expression" dxfId="1009" priority="23">
      <formula>F103&gt;0</formula>
    </cfRule>
    <cfRule type="expression" dxfId="1008" priority="24">
      <formula>F103&lt;0</formula>
    </cfRule>
  </conditionalFormatting>
  <conditionalFormatting sqref="H112:K114 F112:F114">
    <cfRule type="expression" dxfId="1007" priority="21">
      <formula>F112&gt;0</formula>
    </cfRule>
    <cfRule type="expression" dxfId="1006" priority="22">
      <formula>F112&lt;0</formula>
    </cfRule>
  </conditionalFormatting>
  <conditionalFormatting sqref="H115:K117 F115:F117">
    <cfRule type="expression" dxfId="1005" priority="19">
      <formula>F115&gt;0</formula>
    </cfRule>
    <cfRule type="expression" dxfId="1004" priority="20">
      <formula>F115&lt;0</formula>
    </cfRule>
  </conditionalFormatting>
  <conditionalFormatting sqref="Q10">
    <cfRule type="expression" dxfId="1003" priority="17">
      <formula>Q10&gt;0</formula>
    </cfRule>
    <cfRule type="expression" dxfId="1002" priority="18">
      <formula>Q10&lt;0</formula>
    </cfRule>
  </conditionalFormatting>
  <conditionalFormatting sqref="H119:K120 F119:F121 H121:I121 K121">
    <cfRule type="expression" dxfId="1001" priority="15">
      <formula>F119&gt;0</formula>
    </cfRule>
    <cfRule type="expression" dxfId="1000" priority="16">
      <formula>F119&lt;0</formula>
    </cfRule>
  </conditionalFormatting>
  <conditionalFormatting sqref="F122 H122:K122 J121">
    <cfRule type="expression" dxfId="999" priority="13">
      <formula>F121&gt;0</formula>
    </cfRule>
    <cfRule type="expression" dxfId="998" priority="14">
      <formula>F121&lt;0</formula>
    </cfRule>
  </conditionalFormatting>
  <conditionalFormatting sqref="F124:F126 H124:K126">
    <cfRule type="expression" dxfId="997" priority="9">
      <formula>F124&gt;0</formula>
    </cfRule>
    <cfRule type="expression" dxfId="996" priority="10">
      <formula>F124&lt;0</formula>
    </cfRule>
  </conditionalFormatting>
  <conditionalFormatting sqref="F128:F130 H128:K130">
    <cfRule type="expression" dxfId="995" priority="7">
      <formula>F128&gt;0</formula>
    </cfRule>
    <cfRule type="expression" dxfId="994" priority="8">
      <formula>F128&lt;0</formula>
    </cfRule>
  </conditionalFormatting>
  <conditionalFormatting sqref="F134:F135 H134:K135">
    <cfRule type="expression" dxfId="993" priority="5">
      <formula>F134&gt;0</formula>
    </cfRule>
    <cfRule type="expression" dxfId="992" priority="6">
      <formula>F134&lt;0</formula>
    </cfRule>
  </conditionalFormatting>
  <conditionalFormatting sqref="F132:F133 H132:K133">
    <cfRule type="expression" dxfId="991" priority="3">
      <formula>F132&gt;0</formula>
    </cfRule>
    <cfRule type="expression" dxfId="990" priority="4">
      <formula>F132&lt;0</formula>
    </cfRule>
  </conditionalFormatting>
  <conditionalFormatting sqref="F131 H131:K131">
    <cfRule type="expression" dxfId="989" priority="1">
      <formula>F131&gt;0</formula>
    </cfRule>
    <cfRule type="expression" dxfId="988"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664</v>
      </c>
      <c r="AJ2">
        <f>$Q$2*$Q$4</f>
        <v>6844</v>
      </c>
      <c r="AK2">
        <f ca="1">AJ2*EXP(-$X$2 * AI2/365.25)</f>
        <v>48751.692388270843</v>
      </c>
      <c r="AM2" s="2">
        <f>Q10</f>
        <v>0</v>
      </c>
      <c r="AO2">
        <f ca="1" xml:space="preserve"> (SUM(AB:AB) - SUM(AE:AE) - SUM(AH:AH) - SUM(AK:AK))/SUM(AB:AB)</f>
        <v>-2.1732053837562391</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664</v>
      </c>
      <c r="AJ3">
        <f t="shared" ref="AJ3:AJ17" si="11">$Q$2*$Q$4</f>
        <v>6844</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17.11</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664</v>
      </c>
      <c r="AJ4">
        <f t="shared" si="11"/>
        <v>6844</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6844</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664</v>
      </c>
      <c r="AJ5">
        <f t="shared" si="11"/>
        <v>6844</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664</v>
      </c>
      <c r="AJ6">
        <f t="shared" si="11"/>
        <v>6844</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-3368.489999999998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664</v>
      </c>
      <c r="AJ7">
        <f t="shared" si="11"/>
        <v>6844</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-3368.489999999998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664</v>
      </c>
      <c r="AJ8">
        <f t="shared" si="11"/>
        <v>6844</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-0.32984022505774779</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664</v>
      </c>
      <c r="AJ9">
        <f t="shared" si="11"/>
        <v>6844</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664</v>
      </c>
      <c r="AJ10">
        <f t="shared" si="11"/>
        <v>6844</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6.078316773816482E-2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664</v>
      </c>
      <c r="AJ11">
        <f t="shared" si="11"/>
        <v>6844</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664</v>
      </c>
      <c r="AJ12">
        <f t="shared" si="11"/>
        <v>6844</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10.064705882352941</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664</v>
      </c>
      <c r="AJ13">
        <f t="shared" si="11"/>
        <v>6844</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664</v>
      </c>
      <c r="AJ14">
        <f t="shared" si="11"/>
        <v>6844</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664</v>
      </c>
      <c r="AJ15">
        <f t="shared" si="11"/>
        <v>6844</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664</v>
      </c>
      <c r="AJ16">
        <f t="shared" si="11"/>
        <v>6844</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664</v>
      </c>
      <c r="AJ17">
        <f t="shared" si="11"/>
        <v>6844</v>
      </c>
      <c r="AM17" s="2"/>
    </row>
    <row r="18" spans="1:39" ht="20.25" thickBot="1" x14ac:dyDescent="0.35">
      <c r="B18" s="363">
        <v>43319</v>
      </c>
      <c r="C18" s="7">
        <v>100</v>
      </c>
      <c r="D18" s="43">
        <v>22.68</v>
      </c>
      <c r="E18" s="43">
        <v>0</v>
      </c>
      <c r="F18" s="43">
        <f t="shared" si="12"/>
        <v>2268</v>
      </c>
      <c r="H18" s="68"/>
      <c r="O18" s="892" t="s">
        <v>78</v>
      </c>
      <c r="P18" s="892"/>
      <c r="T18" s="1">
        <v>43236</v>
      </c>
      <c r="U18" t="s">
        <v>1058</v>
      </c>
      <c r="W18" s="132"/>
    </row>
    <row r="19" spans="1:39" ht="15.75" thickTop="1" x14ac:dyDescent="0.25">
      <c r="B19" s="363">
        <v>43336</v>
      </c>
      <c r="C19" s="7">
        <v>200</v>
      </c>
      <c r="D19" s="43">
        <v>23.15</v>
      </c>
      <c r="E19" s="43">
        <v>0</v>
      </c>
      <c r="F19" s="43">
        <f t="shared" si="12"/>
        <v>4630</v>
      </c>
      <c r="O19" s="79">
        <v>1.1000000000000001</v>
      </c>
      <c r="P19" s="79">
        <f>O19*$Q$4</f>
        <v>18.821000000000002</v>
      </c>
      <c r="W19" s="132"/>
    </row>
    <row r="20" spans="1:39" x14ac:dyDescent="0.25">
      <c r="B20" s="70">
        <v>43440</v>
      </c>
      <c r="C20" s="7">
        <v>100</v>
      </c>
      <c r="D20" s="43">
        <v>23.38</v>
      </c>
      <c r="E20" s="43">
        <v>0</v>
      </c>
      <c r="F20" s="43">
        <f t="shared" si="12"/>
        <v>2338</v>
      </c>
      <c r="G20" s="4"/>
      <c r="H20" s="68"/>
      <c r="O20" s="79">
        <v>1.0900000000000001</v>
      </c>
      <c r="P20" s="79">
        <f t="shared" ref="P20:P39" si="13">O20*$Q$4</f>
        <v>18.649900000000002</v>
      </c>
      <c r="T20" s="1">
        <v>43244</v>
      </c>
      <c r="U20" t="s">
        <v>1072</v>
      </c>
      <c r="W20" s="132"/>
    </row>
    <row r="21" spans="1:39" x14ac:dyDescent="0.25">
      <c r="B21" s="70">
        <v>43647</v>
      </c>
      <c r="C21" s="7">
        <v>100</v>
      </c>
      <c r="D21" s="43">
        <v>22.215</v>
      </c>
      <c r="E21" s="43">
        <v>0</v>
      </c>
      <c r="F21" s="43">
        <f t="shared" si="12"/>
        <v>2221.5</v>
      </c>
      <c r="O21" s="79">
        <v>1.08</v>
      </c>
      <c r="P21" s="79">
        <f t="shared" si="13"/>
        <v>18.4788</v>
      </c>
      <c r="W21" s="132"/>
    </row>
    <row r="22" spans="1:39" x14ac:dyDescent="0.25">
      <c r="B22" s="70">
        <v>43657</v>
      </c>
      <c r="C22" s="4">
        <v>100</v>
      </c>
      <c r="D22" s="3">
        <v>21.35</v>
      </c>
      <c r="E22" s="3">
        <v>0</v>
      </c>
      <c r="F22" s="3">
        <f t="shared" si="12"/>
        <v>2135</v>
      </c>
      <c r="H22" s="68"/>
      <c r="O22" s="79">
        <v>1.07</v>
      </c>
      <c r="P22" s="79">
        <f t="shared" si="13"/>
        <v>18.307700000000001</v>
      </c>
      <c r="T22" s="688">
        <v>43288</v>
      </c>
      <c r="U22" t="s">
        <v>1153</v>
      </c>
      <c r="W22" s="132"/>
    </row>
    <row r="23" spans="1:39" x14ac:dyDescent="0.25">
      <c r="B23" s="70">
        <v>43682</v>
      </c>
      <c r="C23" s="4">
        <v>100</v>
      </c>
      <c r="D23" s="2">
        <v>18.600000000000001</v>
      </c>
      <c r="E23" s="2">
        <v>0</v>
      </c>
      <c r="F23" s="2">
        <f t="shared" si="12"/>
        <v>1860.0000000000002</v>
      </c>
      <c r="O23" s="79">
        <v>1.06</v>
      </c>
      <c r="P23" s="79">
        <f t="shared" si="13"/>
        <v>18.136600000000001</v>
      </c>
      <c r="T23" s="703"/>
      <c r="W23" s="132"/>
    </row>
    <row r="24" spans="1:39" x14ac:dyDescent="0.25">
      <c r="A24" t="s">
        <v>1407</v>
      </c>
      <c r="C24" s="4"/>
      <c r="D24" s="3"/>
      <c r="E24" s="3"/>
      <c r="F24" s="3"/>
      <c r="H24" s="68"/>
      <c r="O24" s="79">
        <v>1.05</v>
      </c>
      <c r="P24" s="79">
        <f t="shared" si="13"/>
        <v>17.965499999999999</v>
      </c>
      <c r="T24" s="703"/>
      <c r="W24" s="132"/>
    </row>
    <row r="25" spans="1:39" x14ac:dyDescent="0.25">
      <c r="O25" s="79">
        <v>1.04</v>
      </c>
      <c r="P25" s="79">
        <f t="shared" si="13"/>
        <v>17.7944</v>
      </c>
      <c r="T25" s="688">
        <v>43318</v>
      </c>
      <c r="U25" t="s">
        <v>1158</v>
      </c>
      <c r="W25" s="132"/>
    </row>
    <row r="26" spans="1:39" x14ac:dyDescent="0.25">
      <c r="C26" s="4"/>
      <c r="D26" s="3"/>
      <c r="E26" s="3"/>
      <c r="F26" s="3"/>
      <c r="H26" s="68"/>
      <c r="O26" s="79">
        <v>1.03</v>
      </c>
      <c r="P26" s="79">
        <f t="shared" si="13"/>
        <v>17.6233</v>
      </c>
      <c r="T26" s="703"/>
      <c r="W26" s="132"/>
    </row>
    <row r="27" spans="1:39" x14ac:dyDescent="0.25">
      <c r="O27" s="79">
        <v>1.02</v>
      </c>
      <c r="P27" s="79">
        <f t="shared" si="13"/>
        <v>17.452200000000001</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17.281099999999999</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17.11</v>
      </c>
      <c r="U29" t="s">
        <v>1258</v>
      </c>
      <c r="W29" s="132"/>
    </row>
    <row r="30" spans="1:39" x14ac:dyDescent="0.25">
      <c r="O30" s="79">
        <v>0.99</v>
      </c>
      <c r="P30" s="79">
        <f t="shared" si="13"/>
        <v>16.9389</v>
      </c>
      <c r="W30" s="132"/>
    </row>
    <row r="31" spans="1:39" x14ac:dyDescent="0.25">
      <c r="O31" s="79">
        <v>0.98</v>
      </c>
      <c r="P31" s="79">
        <f t="shared" si="13"/>
        <v>16.767799999999998</v>
      </c>
      <c r="T31" s="1">
        <v>43432</v>
      </c>
      <c r="U31" t="s">
        <v>1318</v>
      </c>
      <c r="W31" s="132"/>
    </row>
    <row r="32" spans="1:39" x14ac:dyDescent="0.25">
      <c r="O32" s="79">
        <v>0.97</v>
      </c>
      <c r="P32" s="79">
        <f t="shared" si="13"/>
        <v>16.596699999999998</v>
      </c>
      <c r="U32" t="s">
        <v>1316</v>
      </c>
      <c r="W32" s="132"/>
    </row>
    <row r="33" spans="1:23" x14ac:dyDescent="0.25">
      <c r="O33" s="79">
        <v>0.96</v>
      </c>
      <c r="P33" s="79">
        <f t="shared" si="13"/>
        <v>16.425599999999999</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16.2545</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16.083399999999997</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15.9123</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15.741200000000001</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15.5701</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15.398999999999999</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7" priority="43">
      <formula>F35&gt;0</formula>
    </cfRule>
    <cfRule type="expression" dxfId="986" priority="44">
      <formula>F35&lt;0</formula>
    </cfRule>
  </conditionalFormatting>
  <conditionalFormatting sqref="Q7">
    <cfRule type="expression" dxfId="985" priority="41">
      <formula>Q7&gt;0</formula>
    </cfRule>
    <cfRule type="expression" dxfId="984" priority="42">
      <formula>Q7&lt;0</formula>
    </cfRule>
  </conditionalFormatting>
  <conditionalFormatting sqref="Q8">
    <cfRule type="expression" dxfId="983" priority="39">
      <formula>Q8&gt;0</formula>
    </cfRule>
    <cfRule type="expression" dxfId="982" priority="40">
      <formula>Q8&lt;0</formula>
    </cfRule>
  </conditionalFormatting>
  <conditionalFormatting sqref="F128:F149">
    <cfRule type="expression" dxfId="981" priority="33">
      <formula>F128&gt;0</formula>
    </cfRule>
    <cfRule type="expression" dxfId="980" priority="34">
      <formula>F128&lt;0</formula>
    </cfRule>
  </conditionalFormatting>
  <conditionalFormatting sqref="H128:H149">
    <cfRule type="expression" dxfId="979" priority="31">
      <formula>H128&gt;0</formula>
    </cfRule>
    <cfRule type="expression" dxfId="978" priority="32">
      <formula>H128&lt;0</formula>
    </cfRule>
  </conditionalFormatting>
  <conditionalFormatting sqref="Q10">
    <cfRule type="expression" dxfId="977" priority="29">
      <formula>Q10&gt;0</formula>
    </cfRule>
    <cfRule type="expression" dxfId="976" priority="30">
      <formula>Q10&lt;0</formula>
    </cfRule>
  </conditionalFormatting>
  <conditionalFormatting sqref="J35:J48">
    <cfRule type="expression" dxfId="975" priority="27">
      <formula>J35&gt;0</formula>
    </cfRule>
    <cfRule type="expression" dxfId="974" priority="28">
      <formula>J35&lt;0</formula>
    </cfRule>
  </conditionalFormatting>
  <conditionalFormatting sqref="K35:K48">
    <cfRule type="expression" dxfId="973" priority="25">
      <formula>K35&gt;0</formula>
    </cfRule>
    <cfRule type="expression" dxfId="972" priority="26">
      <formula>K35&lt;0</formula>
    </cfRule>
  </conditionalFormatting>
  <conditionalFormatting sqref="L35:L48">
    <cfRule type="expression" dxfId="971" priority="23">
      <formula>L35&gt;0</formula>
    </cfRule>
    <cfRule type="expression" dxfId="970" priority="24">
      <formula>L35&lt;0</formula>
    </cfRule>
  </conditionalFormatting>
  <conditionalFormatting sqref="H70:H76 F70:F76">
    <cfRule type="expression" dxfId="969" priority="21">
      <formula>F70&gt;0</formula>
    </cfRule>
    <cfRule type="expression" dxfId="968" priority="22">
      <formula>F70&lt;0</formula>
    </cfRule>
  </conditionalFormatting>
  <conditionalFormatting sqref="H77:H80 F77:F80">
    <cfRule type="expression" dxfId="967" priority="19">
      <formula>F77&gt;0</formula>
    </cfRule>
    <cfRule type="expression" dxfId="966" priority="20">
      <formula>F77&lt;0</formula>
    </cfRule>
  </conditionalFormatting>
  <conditionalFormatting sqref="F87:F89 H87:H89">
    <cfRule type="expression" dxfId="965" priority="17">
      <formula>F87&gt;0</formula>
    </cfRule>
    <cfRule type="expression" dxfId="964" priority="18">
      <formula>F87&lt;0</formula>
    </cfRule>
  </conditionalFormatting>
  <conditionalFormatting sqref="F86 H86">
    <cfRule type="expression" dxfId="963" priority="15">
      <formula>F86&gt;0</formula>
    </cfRule>
    <cfRule type="expression" dxfId="962" priority="16">
      <formula>F86&lt;0</formula>
    </cfRule>
  </conditionalFormatting>
  <conditionalFormatting sqref="F83:F85 H83:H85">
    <cfRule type="expression" dxfId="961" priority="13">
      <formula>F83&gt;0</formula>
    </cfRule>
    <cfRule type="expression" dxfId="960" priority="14">
      <formula>F83&lt;0</formula>
    </cfRule>
  </conditionalFormatting>
  <conditionalFormatting sqref="F91:F93 H91:H93">
    <cfRule type="expression" dxfId="959" priority="9">
      <formula>F91&gt;0</formula>
    </cfRule>
    <cfRule type="expression" dxfId="958" priority="10">
      <formula>F91&lt;0</formula>
    </cfRule>
  </conditionalFormatting>
  <conditionalFormatting sqref="F90 H90">
    <cfRule type="expression" dxfId="957" priority="7">
      <formula>F90&gt;0</formula>
    </cfRule>
    <cfRule type="expression" dxfId="956" priority="8">
      <formula>F90&lt;0</formula>
    </cfRule>
  </conditionalFormatting>
  <conditionalFormatting sqref="F99:F101 H99:H101">
    <cfRule type="expression" dxfId="955" priority="5">
      <formula>F99&gt;0</formula>
    </cfRule>
    <cfRule type="expression" dxfId="954" priority="6">
      <formula>F99&lt;0</formula>
    </cfRule>
  </conditionalFormatting>
  <conditionalFormatting sqref="F97:F98 H97:H98">
    <cfRule type="expression" dxfId="953" priority="3">
      <formula>F97&gt;0</formula>
    </cfRule>
    <cfRule type="expression" dxfId="952" priority="4">
      <formula>F97&lt;0</formula>
    </cfRule>
  </conditionalFormatting>
  <conditionalFormatting sqref="F94:F96 H94:H96">
    <cfRule type="expression" dxfId="951" priority="1">
      <formula>F94&gt;0</formula>
    </cfRule>
    <cfRule type="expression" dxfId="950"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9" priority="33">
      <formula>F54&gt;0</formula>
    </cfRule>
    <cfRule type="expression" dxfId="948" priority="34">
      <formula>F54&lt;0</formula>
    </cfRule>
  </conditionalFormatting>
  <conditionalFormatting sqref="Q7">
    <cfRule type="expression" dxfId="947" priority="31">
      <formula>Q7&gt;0</formula>
    </cfRule>
    <cfRule type="expression" dxfId="946" priority="32">
      <formula>Q7&lt;0</formula>
    </cfRule>
  </conditionalFormatting>
  <conditionalFormatting sqref="Q8">
    <cfRule type="expression" dxfId="945" priority="29">
      <formula>Q8&gt;0</formula>
    </cfRule>
    <cfRule type="expression" dxfId="944" priority="30">
      <formula>Q8&lt;0</formula>
    </cfRule>
  </conditionalFormatting>
  <conditionalFormatting sqref="F31:F53">
    <cfRule type="expression" dxfId="943" priority="27">
      <formula>F31&gt;0</formula>
    </cfRule>
    <cfRule type="expression" dxfId="942" priority="28">
      <formula>F31&lt;0</formula>
    </cfRule>
  </conditionalFormatting>
  <conditionalFormatting sqref="H31:H53">
    <cfRule type="expression" dxfId="941" priority="25">
      <formula>H31&gt;0</formula>
    </cfRule>
    <cfRule type="expression" dxfId="940" priority="26">
      <formula>H31&lt;0</formula>
    </cfRule>
  </conditionalFormatting>
  <conditionalFormatting sqref="Q10">
    <cfRule type="expression" dxfId="939" priority="23">
      <formula>Q10&gt;0</formula>
    </cfRule>
    <cfRule type="expression" dxfId="938" priority="24">
      <formula>Q10&lt;0</formula>
    </cfRule>
  </conditionalFormatting>
  <conditionalFormatting sqref="J25:J38">
    <cfRule type="expression" dxfId="937" priority="21">
      <formula>J25&gt;0</formula>
    </cfRule>
    <cfRule type="expression" dxfId="936" priority="22">
      <formula>J25&lt;0</formula>
    </cfRule>
  </conditionalFormatting>
  <conditionalFormatting sqref="L25:L38">
    <cfRule type="expression" dxfId="935" priority="17">
      <formula>L25&gt;0</formula>
    </cfRule>
    <cfRule type="expression" dxfId="934" priority="18">
      <formula>L25&lt;0</formula>
    </cfRule>
  </conditionalFormatting>
  <conditionalFormatting sqref="F89:F110">
    <cfRule type="expression" dxfId="933" priority="15">
      <formula>F89&gt;0</formula>
    </cfRule>
    <cfRule type="expression" dxfId="932" priority="16">
      <formula>F89&lt;0</formula>
    </cfRule>
  </conditionalFormatting>
  <conditionalFormatting sqref="H89:H110">
    <cfRule type="expression" dxfId="931" priority="13">
      <formula>H89&gt;0</formula>
    </cfRule>
    <cfRule type="expression" dxfId="930" priority="14">
      <formula>H89&lt;0</formula>
    </cfRule>
  </conditionalFormatting>
  <conditionalFormatting sqref="J89:J102">
    <cfRule type="expression" dxfId="929" priority="11">
      <formula>J89&gt;0</formula>
    </cfRule>
    <cfRule type="expression" dxfId="928" priority="12">
      <formula>J89&lt;0</formula>
    </cfRule>
  </conditionalFormatting>
  <conditionalFormatting sqref="K89:K102">
    <cfRule type="expression" dxfId="927" priority="9">
      <formula>K89&gt;0</formula>
    </cfRule>
    <cfRule type="expression" dxfId="926" priority="10">
      <formula>K89&lt;0</formula>
    </cfRule>
  </conditionalFormatting>
  <conditionalFormatting sqref="L89:L102">
    <cfRule type="expression" dxfId="925" priority="7">
      <formula>L89&gt;0</formula>
    </cfRule>
    <cfRule type="expression" dxfId="924" priority="8">
      <formula>L89&lt;0</formula>
    </cfRule>
  </conditionalFormatting>
  <conditionalFormatting sqref="F25:F30">
    <cfRule type="expression" dxfId="923" priority="5">
      <formula>F25&gt;0</formula>
    </cfRule>
    <cfRule type="expression" dxfId="922" priority="6">
      <formula>F25&lt;0</formula>
    </cfRule>
  </conditionalFormatting>
  <conditionalFormatting sqref="H25:H30">
    <cfRule type="expression" dxfId="921" priority="3">
      <formula>H25&gt;0</formula>
    </cfRule>
    <cfRule type="expression" dxfId="920" priority="4">
      <formula>H25&lt;0</formula>
    </cfRule>
  </conditionalFormatting>
  <conditionalFormatting sqref="J45">
    <cfRule type="expression" dxfId="919" priority="1">
      <formula>J45&gt;0</formula>
    </cfRule>
    <cfRule type="expression" dxfId="91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0"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900"/>
      <c r="B12" s="401">
        <v>43383</v>
      </c>
      <c r="C12" s="7">
        <v>10</v>
      </c>
      <c r="D12" s="43">
        <v>173.28</v>
      </c>
      <c r="E12" s="43">
        <v>0</v>
      </c>
      <c r="F12" s="43">
        <f t="shared" si="0"/>
        <v>1732.8</v>
      </c>
      <c r="G12" s="401">
        <v>43430</v>
      </c>
      <c r="H12" s="78">
        <v>20</v>
      </c>
      <c r="I12" s="43">
        <v>162.84</v>
      </c>
      <c r="J12" s="43">
        <v>0.04</v>
      </c>
      <c r="K12" s="43">
        <f t="shared" si="1"/>
        <v>3256.76</v>
      </c>
    </row>
    <row r="13" spans="1:21" x14ac:dyDescent="0.25">
      <c r="A13" s="900"/>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0"/>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7" priority="59">
      <formula>F49&gt;0</formula>
    </cfRule>
    <cfRule type="expression" dxfId="916" priority="60">
      <formula>F49&lt;0</formula>
    </cfRule>
  </conditionalFormatting>
  <conditionalFormatting sqref="Q7">
    <cfRule type="expression" dxfId="915" priority="57">
      <formula>Q7&gt;0</formula>
    </cfRule>
    <cfRule type="expression" dxfId="914" priority="58">
      <formula>Q7&lt;0</formula>
    </cfRule>
  </conditionalFormatting>
  <conditionalFormatting sqref="Q8">
    <cfRule type="expression" dxfId="913" priority="55">
      <formula>Q8&gt;0</formula>
    </cfRule>
    <cfRule type="expression" dxfId="912" priority="56">
      <formula>Q8&lt;0</formula>
    </cfRule>
  </conditionalFormatting>
  <conditionalFormatting sqref="F34:F46">
    <cfRule type="expression" dxfId="911" priority="53">
      <formula>F34&gt;0</formula>
    </cfRule>
    <cfRule type="expression" dxfId="910" priority="54">
      <formula>F34&lt;0</formula>
    </cfRule>
  </conditionalFormatting>
  <conditionalFormatting sqref="H34:H46">
    <cfRule type="expression" dxfId="909" priority="51">
      <formula>H34&gt;0</formula>
    </cfRule>
    <cfRule type="expression" dxfId="908" priority="52">
      <formula>H34&lt;0</formula>
    </cfRule>
  </conditionalFormatting>
  <conditionalFormatting sqref="Q10">
    <cfRule type="expression" dxfId="907" priority="49">
      <formula>Q10&gt;0</formula>
    </cfRule>
    <cfRule type="expression" dxfId="906" priority="50">
      <formula>Q10&lt;0</formula>
    </cfRule>
  </conditionalFormatting>
  <conditionalFormatting sqref="J28:J41">
    <cfRule type="expression" dxfId="905" priority="47">
      <formula>J28&gt;0</formula>
    </cfRule>
    <cfRule type="expression" dxfId="904" priority="48">
      <formula>J28&lt;0</formula>
    </cfRule>
  </conditionalFormatting>
  <conditionalFormatting sqref="K28:K41">
    <cfRule type="expression" dxfId="903" priority="45">
      <formula>K28&gt;0</formula>
    </cfRule>
    <cfRule type="expression" dxfId="902" priority="46">
      <formula>K28&lt;0</formula>
    </cfRule>
  </conditionalFormatting>
  <conditionalFormatting sqref="L28:L41">
    <cfRule type="expression" dxfId="901" priority="43">
      <formula>L28&gt;0</formula>
    </cfRule>
    <cfRule type="expression" dxfId="900" priority="44">
      <formula>L28&lt;0</formula>
    </cfRule>
  </conditionalFormatting>
  <conditionalFormatting sqref="F94:F115">
    <cfRule type="expression" dxfId="899" priority="41">
      <formula>F94&gt;0</formula>
    </cfRule>
    <cfRule type="expression" dxfId="898" priority="42">
      <formula>F94&lt;0</formula>
    </cfRule>
  </conditionalFormatting>
  <conditionalFormatting sqref="H94:H115">
    <cfRule type="expression" dxfId="897" priority="39">
      <formula>H94&gt;0</formula>
    </cfRule>
    <cfRule type="expression" dxfId="896" priority="40">
      <formula>H94&lt;0</formula>
    </cfRule>
  </conditionalFormatting>
  <conditionalFormatting sqref="J94:J107">
    <cfRule type="expression" dxfId="895" priority="37">
      <formula>J94&gt;0</formula>
    </cfRule>
    <cfRule type="expression" dxfId="894" priority="38">
      <formula>J94&lt;0</formula>
    </cfRule>
  </conditionalFormatting>
  <conditionalFormatting sqref="K94:K107">
    <cfRule type="expression" dxfId="893" priority="35">
      <formula>K94&gt;0</formula>
    </cfRule>
    <cfRule type="expression" dxfId="892" priority="36">
      <formula>K94&lt;0</formula>
    </cfRule>
  </conditionalFormatting>
  <conditionalFormatting sqref="L94:L107">
    <cfRule type="expression" dxfId="891" priority="33">
      <formula>L94&gt;0</formula>
    </cfRule>
    <cfRule type="expression" dxfId="890" priority="34">
      <formula>L94&lt;0</formula>
    </cfRule>
  </conditionalFormatting>
  <conditionalFormatting sqref="F28:F31">
    <cfRule type="expression" dxfId="889" priority="31">
      <formula>F28&gt;0</formula>
    </cfRule>
    <cfRule type="expression" dxfId="888" priority="32">
      <formula>F28&lt;0</formula>
    </cfRule>
  </conditionalFormatting>
  <conditionalFormatting sqref="H28:H31">
    <cfRule type="expression" dxfId="887" priority="29">
      <formula>H28&gt;0</formula>
    </cfRule>
    <cfRule type="expression" dxfId="886" priority="30">
      <formula>H28&lt;0</formula>
    </cfRule>
  </conditionalFormatting>
  <conditionalFormatting sqref="F32:F33">
    <cfRule type="expression" dxfId="885" priority="25">
      <formula>F32&gt;0</formula>
    </cfRule>
    <cfRule type="expression" dxfId="884" priority="26">
      <formula>F32&lt;0</formula>
    </cfRule>
  </conditionalFormatting>
  <conditionalFormatting sqref="H32:H33">
    <cfRule type="expression" dxfId="883" priority="23">
      <formula>H32&gt;0</formula>
    </cfRule>
    <cfRule type="expression" dxfId="882" priority="24">
      <formula>H32&lt;0</formula>
    </cfRule>
  </conditionalFormatting>
  <conditionalFormatting sqref="J48">
    <cfRule type="expression" dxfId="881" priority="21">
      <formula>J48&gt;0</formula>
    </cfRule>
    <cfRule type="expression" dxfId="880" priority="22">
      <formula>J48&lt;0</formula>
    </cfRule>
  </conditionalFormatting>
  <conditionalFormatting sqref="F47:F48">
    <cfRule type="expression" dxfId="879" priority="19">
      <formula>F47&gt;0</formula>
    </cfRule>
    <cfRule type="expression" dxfId="878" priority="20">
      <formula>F47&lt;0</formula>
    </cfRule>
  </conditionalFormatting>
  <conditionalFormatting sqref="H47:H48">
    <cfRule type="expression" dxfId="877" priority="17">
      <formula>H47&gt;0</formula>
    </cfRule>
    <cfRule type="expression" dxfId="876" priority="18">
      <formula>H47&lt;0</formula>
    </cfRule>
  </conditionalFormatting>
  <conditionalFormatting sqref="J49:J53">
    <cfRule type="expression" dxfId="875" priority="15">
      <formula>J49&gt;0</formula>
    </cfRule>
    <cfRule type="expression" dxfId="874" priority="16">
      <formula>J49&lt;0</formula>
    </cfRule>
  </conditionalFormatting>
  <conditionalFormatting sqref="J54:J62">
    <cfRule type="expression" dxfId="873" priority="13">
      <formula>J54&gt;0</formula>
    </cfRule>
    <cfRule type="expression" dxfId="872" priority="14">
      <formula>J54&lt;0</formula>
    </cfRule>
  </conditionalFormatting>
  <conditionalFormatting sqref="J63">
    <cfRule type="expression" dxfId="871" priority="5">
      <formula>J63&gt;0</formula>
    </cfRule>
    <cfRule type="expression" dxfId="870" priority="6">
      <formula>J63&lt;0</formula>
    </cfRule>
  </conditionalFormatting>
  <conditionalFormatting sqref="H64:H65 F64:F65">
    <cfRule type="expression" dxfId="869" priority="3">
      <formula>F64&gt;0</formula>
    </cfRule>
    <cfRule type="expression" dxfId="868" priority="4">
      <formula>F64&lt;0</formula>
    </cfRule>
  </conditionalFormatting>
  <conditionalFormatting sqref="J64">
    <cfRule type="expression" dxfId="867" priority="1">
      <formula>J64&gt;0</formula>
    </cfRule>
    <cfRule type="expression" dxfId="86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2" t="s">
        <v>78</v>
      </c>
      <c r="Q17" s="892"/>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5" priority="51">
      <formula>F26&gt;0</formula>
    </cfRule>
    <cfRule type="expression" dxfId="86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63" priority="39">
      <formula>F22&gt;0</formula>
    </cfRule>
    <cfRule type="expression" dxfId="862" priority="40">
      <formula>F22&lt;0</formula>
    </cfRule>
  </conditionalFormatting>
  <conditionalFormatting sqref="H22:H25">
    <cfRule type="expression" dxfId="861" priority="37">
      <formula>H22&gt;0</formula>
    </cfRule>
    <cfRule type="expression" dxfId="860" priority="38">
      <formula>H22&lt;0</formula>
    </cfRule>
  </conditionalFormatting>
  <conditionalFormatting sqref="Q8">
    <cfRule type="expression" dxfId="859" priority="33">
      <formula>Q8&gt;0</formula>
    </cfRule>
    <cfRule type="expression" dxfId="858" priority="34">
      <formula>Q8&lt;0</formula>
    </cfRule>
  </conditionalFormatting>
  <conditionalFormatting sqref="Q7">
    <cfRule type="expression" dxfId="857" priority="35">
      <formula>Q7&gt;0</formula>
    </cfRule>
    <cfRule type="expression" dxfId="856" priority="36">
      <formula>Q7&lt;0</formula>
    </cfRule>
  </conditionalFormatting>
  <conditionalFormatting sqref="F74:F76">
    <cfRule type="expression" dxfId="855" priority="31">
      <formula>F74&gt;0</formula>
    </cfRule>
    <cfRule type="expression" dxfId="854" priority="32">
      <formula>F74&lt;0</formula>
    </cfRule>
  </conditionalFormatting>
  <conditionalFormatting sqref="F77:F84">
    <cfRule type="expression" dxfId="853" priority="27">
      <formula>F77&gt;0</formula>
    </cfRule>
    <cfRule type="expression" dxfId="852" priority="28">
      <formula>F77&lt;0</formula>
    </cfRule>
  </conditionalFormatting>
  <conditionalFormatting sqref="F77:F84">
    <cfRule type="expression" dxfId="851" priority="29">
      <formula>F77&gt;0</formula>
    </cfRule>
    <cfRule type="expression" dxfId="850" priority="30">
      <formula>F77&lt;0</formula>
    </cfRule>
  </conditionalFormatting>
  <conditionalFormatting sqref="H74:H84">
    <cfRule type="expression" dxfId="849" priority="25">
      <formula>H74&gt;0</formula>
    </cfRule>
    <cfRule type="expression" dxfId="848" priority="26">
      <formula>H74&lt;0</formula>
    </cfRule>
  </conditionalFormatting>
  <conditionalFormatting sqref="F70:F73">
    <cfRule type="expression" dxfId="847" priority="23">
      <formula>F70&gt;0</formula>
    </cfRule>
    <cfRule type="expression" dxfId="846" priority="24">
      <formula>F70&lt;0</formula>
    </cfRule>
  </conditionalFormatting>
  <conditionalFormatting sqref="H70:H73">
    <cfRule type="expression" dxfId="845" priority="21">
      <formula>H70&gt;0</formula>
    </cfRule>
    <cfRule type="expression" dxfId="844" priority="22">
      <formula>H70&lt;0</formula>
    </cfRule>
  </conditionalFormatting>
  <conditionalFormatting sqref="Q10">
    <cfRule type="expression" dxfId="843" priority="19">
      <formula>Q10&gt;0</formula>
    </cfRule>
    <cfRule type="expression" dxfId="842" priority="20">
      <formula>Q10&lt;0</formula>
    </cfRule>
  </conditionalFormatting>
  <conditionalFormatting sqref="H43 F43">
    <cfRule type="expression" dxfId="841" priority="15">
      <formula>F43&gt;0</formula>
    </cfRule>
    <cfRule type="expression" dxfId="840" priority="16">
      <formula>F43&lt;0</formula>
    </cfRule>
  </conditionalFormatting>
  <conditionalFormatting sqref="H37:H39 F37:F39">
    <cfRule type="expression" dxfId="839" priority="13">
      <formula>F37&gt;0</formula>
    </cfRule>
    <cfRule type="expression" dxfId="838" priority="14">
      <formula>F37&lt;0</formula>
    </cfRule>
  </conditionalFormatting>
  <conditionalFormatting sqref="H35:H36 F35:F36">
    <cfRule type="expression" dxfId="837" priority="11">
      <formula>F35&gt;0</formula>
    </cfRule>
    <cfRule type="expression" dxfId="836" priority="12">
      <formula>F35&lt;0</formula>
    </cfRule>
  </conditionalFormatting>
  <conditionalFormatting sqref="H41:H42 F41:F42 J40:J41">
    <cfRule type="expression" dxfId="835" priority="9">
      <formula>F40&gt;0</formula>
    </cfRule>
    <cfRule type="expression" dxfId="834" priority="10">
      <formula>F40&lt;0</formula>
    </cfRule>
  </conditionalFormatting>
  <conditionalFormatting sqref="H40 F40">
    <cfRule type="expression" dxfId="833" priority="7">
      <formula>F40&gt;0</formula>
    </cfRule>
    <cfRule type="expression" dxfId="832" priority="8">
      <formula>F40&lt;0</formula>
    </cfRule>
  </conditionalFormatting>
  <conditionalFormatting sqref="H45 F45 J44:J45">
    <cfRule type="expression" dxfId="831" priority="3">
      <formula>F44&gt;0</formula>
    </cfRule>
    <cfRule type="expression" dxfId="830" priority="4">
      <formula>F44&lt;0</formula>
    </cfRule>
  </conditionalFormatting>
  <conditionalFormatting sqref="H44 F44">
    <cfRule type="expression" dxfId="829" priority="1">
      <formula>F44&gt;0</formula>
    </cfRule>
    <cfRule type="expression" dxfId="82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2" t="s">
        <v>78</v>
      </c>
      <c r="P35" s="892"/>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7" priority="19">
      <formula>F27&gt;0</formula>
    </cfRule>
    <cfRule type="expression" dxfId="826" priority="20">
      <formula>F27&lt;0</formula>
    </cfRule>
  </conditionalFormatting>
  <conditionalFormatting sqref="F37:F38">
    <cfRule type="expression" dxfId="825" priority="17">
      <formula>F37&gt;0</formula>
    </cfRule>
    <cfRule type="expression" dxfId="824" priority="18">
      <formula>F37&lt;0</formula>
    </cfRule>
  </conditionalFormatting>
  <conditionalFormatting sqref="H27:H32">
    <cfRule type="expression" dxfId="823" priority="15">
      <formula>H27&gt;0</formula>
    </cfRule>
    <cfRule type="expression" dxfId="822" priority="16">
      <formula>H27&lt;0</formula>
    </cfRule>
  </conditionalFormatting>
  <conditionalFormatting sqref="Q7">
    <cfRule type="expression" dxfId="821" priority="3">
      <formula>Q7&gt;0</formula>
    </cfRule>
    <cfRule type="expression" dxfId="820" priority="4">
      <formula>Q7&lt;0</formula>
    </cfRule>
  </conditionalFormatting>
  <conditionalFormatting sqref="Q8">
    <cfRule type="expression" dxfId="819" priority="1">
      <formula>Q8&gt;0</formula>
    </cfRule>
    <cfRule type="expression" dxfId="81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7" priority="25">
      <formula>F24&gt;0</formula>
    </cfRule>
    <cfRule type="expression" dxfId="816" priority="26">
      <formula>F24&lt;0</formula>
    </cfRule>
  </conditionalFormatting>
  <conditionalFormatting sqref="H21:H27">
    <cfRule type="expression" dxfId="815" priority="19">
      <formula>H21&gt;0</formula>
    </cfRule>
    <cfRule type="expression" dxfId="814" priority="20">
      <formula>H21&lt;0</formula>
    </cfRule>
  </conditionalFormatting>
  <conditionalFormatting sqref="F21:F23">
    <cfRule type="expression" dxfId="813" priority="5">
      <formula>F21&gt;0</formula>
    </cfRule>
    <cfRule type="expression" dxfId="812" priority="6">
      <formula>F21&lt;0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3">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3"/>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3">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4"/>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2" t="s">
        <v>78</v>
      </c>
      <c r="P41" s="892"/>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7" priority="11">
      <formula>F21&gt;0</formula>
    </cfRule>
    <cfRule type="expression" dxfId="806" priority="12">
      <formula>F21&lt;0</formula>
    </cfRule>
  </conditionalFormatting>
  <conditionalFormatting sqref="H21:H23">
    <cfRule type="expression" dxfId="805" priority="9">
      <formula>H21&gt;0</formula>
    </cfRule>
    <cfRule type="expression" dxfId="804" priority="10">
      <formula>H21&lt;0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2" t="s">
        <v>78</v>
      </c>
      <c r="P40" s="892"/>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9" priority="15">
      <formula>F29&gt;0</formula>
    </cfRule>
    <cfRule type="expression" dxfId="798" priority="16">
      <formula>F29&lt;0</formula>
    </cfRule>
  </conditionalFormatting>
  <conditionalFormatting sqref="F34:F62">
    <cfRule type="expression" dxfId="797" priority="11">
      <formula>F34&gt;0</formula>
    </cfRule>
    <cfRule type="expression" dxfId="796" priority="12">
      <formula>F34&lt;0</formula>
    </cfRule>
  </conditionalFormatting>
  <conditionalFormatting sqref="F34:F62">
    <cfRule type="expression" dxfId="795" priority="13">
      <formula>F34&gt;0</formula>
    </cfRule>
    <cfRule type="expression" dxfId="794" priority="14">
      <formula>F34&lt;0</formula>
    </cfRule>
  </conditionalFormatting>
  <conditionalFormatting sqref="H29:H62">
    <cfRule type="expression" dxfId="793" priority="9">
      <formula>H29&gt;0</formula>
    </cfRule>
    <cfRule type="expression" dxfId="792" priority="10">
      <formula>H29&lt;0</formula>
    </cfRule>
  </conditionalFormatting>
  <conditionalFormatting sqref="F25:F28">
    <cfRule type="expression" dxfId="791" priority="7">
      <formula>F25&gt;0</formula>
    </cfRule>
    <cfRule type="expression" dxfId="790" priority="8">
      <formula>F25&lt;0</formula>
    </cfRule>
  </conditionalFormatting>
  <conditionalFormatting sqref="H25:H28">
    <cfRule type="expression" dxfId="789" priority="5">
      <formula>H25&gt;0</formula>
    </cfRule>
    <cfRule type="expression" dxfId="788" priority="6">
      <formula>H25&lt;0</formula>
    </cfRule>
  </conditionalFormatting>
  <conditionalFormatting sqref="Q7">
    <cfRule type="expression" dxfId="787" priority="3">
      <formula>Q7&gt;0</formula>
    </cfRule>
    <cfRule type="expression" dxfId="786" priority="4">
      <formula>Q7&lt;0</formula>
    </cfRule>
  </conditionalFormatting>
  <conditionalFormatting sqref="Q8">
    <cfRule type="expression" dxfId="785" priority="1">
      <formula>Q8&gt;0</formula>
    </cfRule>
    <cfRule type="expression" dxfId="78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83" priority="87">
      <formula>F29&gt;0</formula>
    </cfRule>
    <cfRule type="expression" dxfId="782" priority="88">
      <formula>F29&lt;0</formula>
    </cfRule>
  </conditionalFormatting>
  <conditionalFormatting sqref="F57:F64 F66">
    <cfRule type="expression" dxfId="781" priority="83">
      <formula>F57&gt;0</formula>
    </cfRule>
    <cfRule type="expression" dxfId="780" priority="84">
      <formula>F57&lt;0</formula>
    </cfRule>
  </conditionalFormatting>
  <conditionalFormatting sqref="F57:F64 F66">
    <cfRule type="expression" dxfId="779" priority="85">
      <formula>F57&gt;0</formula>
    </cfRule>
    <cfRule type="expression" dxfId="778" priority="86">
      <formula>F57&lt;0</formula>
    </cfRule>
  </conditionalFormatting>
  <conditionalFormatting sqref="H57:H64 H66">
    <cfRule type="expression" dxfId="777" priority="81">
      <formula>H57&gt;0</formula>
    </cfRule>
    <cfRule type="expression" dxfId="776" priority="82">
      <formula>H57&lt;0</formula>
    </cfRule>
  </conditionalFormatting>
  <conditionalFormatting sqref="Q7">
    <cfRule type="expression" dxfId="775" priority="63">
      <formula>Q7&gt;0</formula>
    </cfRule>
    <cfRule type="expression" dxfId="774" priority="64">
      <formula>Q7&lt;0</formula>
    </cfRule>
  </conditionalFormatting>
  <conditionalFormatting sqref="Q8">
    <cfRule type="expression" dxfId="773" priority="61">
      <formula>Q8&gt;0</formula>
    </cfRule>
    <cfRule type="expression" dxfId="772" priority="62">
      <formula>Q8&lt;0</formula>
    </cfRule>
  </conditionalFormatting>
  <conditionalFormatting sqref="F93:F97 H93:H97 H99:H124 F99:F124">
    <cfRule type="expression" dxfId="771" priority="33">
      <formula>F93&gt;0</formula>
    </cfRule>
    <cfRule type="expression" dxfId="770" priority="34">
      <formula>F93&lt;0</formula>
    </cfRule>
  </conditionalFormatting>
  <conditionalFormatting sqref="F125:F132 F134">
    <cfRule type="expression" dxfId="769" priority="31">
      <formula>F125&gt;0</formula>
    </cfRule>
    <cfRule type="expression" dxfId="768" priority="32">
      <formula>F125&lt;0</formula>
    </cfRule>
  </conditionalFormatting>
  <conditionalFormatting sqref="M67">
    <cfRule type="expression" dxfId="767" priority="43">
      <formula>M67&gt;0</formula>
    </cfRule>
    <cfRule type="expression" dxfId="766" priority="44">
      <formula>M67&lt;0</formula>
    </cfRule>
  </conditionalFormatting>
  <conditionalFormatting sqref="F65">
    <cfRule type="expression" dxfId="765" priority="39">
      <formula>F65&gt;0</formula>
    </cfRule>
    <cfRule type="expression" dxfId="764" priority="40">
      <formula>F65&lt;0</formula>
    </cfRule>
  </conditionalFormatting>
  <conditionalFormatting sqref="F65">
    <cfRule type="expression" dxfId="763" priority="41">
      <formula>F65&gt;0</formula>
    </cfRule>
    <cfRule type="expression" dxfId="762" priority="42">
      <formula>F65&lt;0</formula>
    </cfRule>
  </conditionalFormatting>
  <conditionalFormatting sqref="H65">
    <cfRule type="expression" dxfId="761" priority="37">
      <formula>H65&gt;0</formula>
    </cfRule>
    <cfRule type="expression" dxfId="760" priority="38">
      <formula>H65&lt;0</formula>
    </cfRule>
  </conditionalFormatting>
  <conditionalFormatting sqref="F125:F132 F134">
    <cfRule type="expression" dxfId="759" priority="29">
      <formula>F125&gt;0</formula>
    </cfRule>
    <cfRule type="expression" dxfId="758" priority="30">
      <formula>F125&lt;0</formula>
    </cfRule>
  </conditionalFormatting>
  <conditionalFormatting sqref="H125:H132 H134">
    <cfRule type="expression" dxfId="757" priority="27">
      <formula>H125&gt;0</formula>
    </cfRule>
    <cfRule type="expression" dxfId="756" priority="28">
      <formula>H125&lt;0</formula>
    </cfRule>
  </conditionalFormatting>
  <conditionalFormatting sqref="F92">
    <cfRule type="expression" dxfId="755" priority="25">
      <formula>F92&gt;0</formula>
    </cfRule>
    <cfRule type="expression" dxfId="754" priority="26">
      <formula>F92&lt;0</formula>
    </cfRule>
  </conditionalFormatting>
  <conditionalFormatting sqref="H92">
    <cfRule type="expression" dxfId="753" priority="23">
      <formula>H92&gt;0</formula>
    </cfRule>
    <cfRule type="expression" dxfId="752" priority="24">
      <formula>H92&lt;0</formula>
    </cfRule>
  </conditionalFormatting>
  <conditionalFormatting sqref="F133">
    <cfRule type="expression" dxfId="751" priority="19">
      <formula>F133&gt;0</formula>
    </cfRule>
    <cfRule type="expression" dxfId="750" priority="20">
      <formula>F133&lt;0</formula>
    </cfRule>
  </conditionalFormatting>
  <conditionalFormatting sqref="F133">
    <cfRule type="expression" dxfId="749" priority="21">
      <formula>F133&gt;0</formula>
    </cfRule>
    <cfRule type="expression" dxfId="748" priority="22">
      <formula>F133&lt;0</formula>
    </cfRule>
  </conditionalFormatting>
  <conditionalFormatting sqref="H133">
    <cfRule type="expression" dxfId="747" priority="17">
      <formula>H133&gt;0</formula>
    </cfRule>
    <cfRule type="expression" dxfId="746" priority="18">
      <formula>H133&lt;0</formula>
    </cfRule>
  </conditionalFormatting>
  <conditionalFormatting sqref="F98 H98">
    <cfRule type="expression" dxfId="745" priority="15">
      <formula>F98&gt;0</formula>
    </cfRule>
    <cfRule type="expression" dxfId="744" priority="16">
      <formula>F98&lt;0</formula>
    </cfRule>
  </conditionalFormatting>
  <conditionalFormatting sqref="J25:J66">
    <cfRule type="expression" dxfId="743" priority="13">
      <formula>J25&gt;0</formula>
    </cfRule>
    <cfRule type="expression" dxfId="742" priority="14">
      <formula>J25&lt;0</formula>
    </cfRule>
  </conditionalFormatting>
  <conditionalFormatting sqref="K41 K45:K66">
    <cfRule type="expression" dxfId="741" priority="11">
      <formula>K41&gt;0</formula>
    </cfRule>
    <cfRule type="expression" dxfId="740" priority="12">
      <formula>K41&lt;0</formula>
    </cfRule>
  </conditionalFormatting>
  <conditionalFormatting sqref="L25">
    <cfRule type="expression" dxfId="739" priority="9">
      <formula>L25&gt;0</formula>
    </cfRule>
    <cfRule type="expression" dxfId="738" priority="10">
      <formula>L25&lt;0</formula>
    </cfRule>
  </conditionalFormatting>
  <conditionalFormatting sqref="F25:F28">
    <cfRule type="expression" dxfId="737" priority="7">
      <formula>F25&gt;0</formula>
    </cfRule>
    <cfRule type="expression" dxfId="736" priority="8">
      <formula>F25&lt;0</formula>
    </cfRule>
  </conditionalFormatting>
  <conditionalFormatting sqref="H25:H28">
    <cfRule type="expression" dxfId="735" priority="5">
      <formula>H25&gt;0</formula>
    </cfRule>
    <cfRule type="expression" dxfId="73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2" t="s">
        <v>78</v>
      </c>
      <c r="P42" s="892"/>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33" priority="65">
      <formula>F45&gt;0</formula>
    </cfRule>
    <cfRule type="expression" dxfId="73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1" priority="67">
      <formula>F44&gt;0</formula>
    </cfRule>
    <cfRule type="expression" dxfId="730" priority="68">
      <formula>F44&lt;0</formula>
    </cfRule>
  </conditionalFormatting>
  <conditionalFormatting sqref="F61:F91 F93:F102 F45:F59">
    <cfRule type="expression" dxfId="729" priority="63">
      <formula>F45&gt;0</formula>
    </cfRule>
    <cfRule type="expression" dxfId="728" priority="64">
      <formula>F45&lt;0</formula>
    </cfRule>
  </conditionalFormatting>
  <conditionalFormatting sqref="H61:H91 H93:H102 H43:H59">
    <cfRule type="expression" dxfId="727" priority="61">
      <formula>H43&gt;0</formula>
    </cfRule>
    <cfRule type="expression" dxfId="726" priority="62">
      <formula>H43&lt;0</formula>
    </cfRule>
  </conditionalFormatting>
  <conditionalFormatting sqref="F36:F43">
    <cfRule type="expression" dxfId="725" priority="59">
      <formula>F36&gt;0</formula>
    </cfRule>
    <cfRule type="expression" dxfId="724" priority="60">
      <formula>F36&lt;0</formula>
    </cfRule>
  </conditionalFormatting>
  <conditionalFormatting sqref="H36:H42">
    <cfRule type="expression" dxfId="723" priority="57">
      <formula>H36&gt;0</formula>
    </cfRule>
    <cfRule type="expression" dxfId="722" priority="58">
      <formula>H36&lt;0</formula>
    </cfRule>
  </conditionalFormatting>
  <conditionalFormatting sqref="Q7">
    <cfRule type="expression" dxfId="721" priority="51">
      <formula>Q7&gt;0</formula>
    </cfRule>
    <cfRule type="expression" dxfId="720" priority="52">
      <formula>Q7&lt;0</formula>
    </cfRule>
  </conditionalFormatting>
  <conditionalFormatting sqref="Q8">
    <cfRule type="expression" dxfId="719" priority="49">
      <formula>Q8&gt;0</formula>
    </cfRule>
    <cfRule type="expression" dxfId="718" priority="50">
      <formula>Q8&lt;0</formula>
    </cfRule>
  </conditionalFormatting>
  <conditionalFormatting sqref="Q10">
    <cfRule type="expression" dxfId="717" priority="47">
      <formula>Q10&gt;0</formula>
    </cfRule>
    <cfRule type="expression" dxfId="716" priority="48">
      <formula>Q10&lt;0</formula>
    </cfRule>
  </conditionalFormatting>
  <conditionalFormatting sqref="F60">
    <cfRule type="expression" dxfId="715" priority="45">
      <formula>F60&gt;0</formula>
    </cfRule>
    <cfRule type="expression" dxfId="714" priority="46">
      <formula>F60&lt;0</formula>
    </cfRule>
  </conditionalFormatting>
  <conditionalFormatting sqref="F60">
    <cfRule type="expression" dxfId="713" priority="43">
      <formula>F60&gt;0</formula>
    </cfRule>
    <cfRule type="expression" dxfId="712" priority="44">
      <formula>F60&lt;0</formula>
    </cfRule>
  </conditionalFormatting>
  <conditionalFormatting sqref="H60">
    <cfRule type="expression" dxfId="711" priority="41">
      <formula>H60&gt;0</formula>
    </cfRule>
    <cfRule type="expression" dxfId="710" priority="42">
      <formula>H60&lt;0</formula>
    </cfRule>
  </conditionalFormatting>
  <conditionalFormatting sqref="F92">
    <cfRule type="expression" dxfId="709" priority="39">
      <formula>F92&gt;0</formula>
    </cfRule>
    <cfRule type="expression" dxfId="708" priority="40">
      <formula>F92&lt;0</formula>
    </cfRule>
  </conditionalFormatting>
  <conditionalFormatting sqref="F92">
    <cfRule type="expression" dxfId="707" priority="37">
      <formula>F92&gt;0</formula>
    </cfRule>
    <cfRule type="expression" dxfId="706" priority="38">
      <formula>F92&lt;0</formula>
    </cfRule>
  </conditionalFormatting>
  <conditionalFormatting sqref="H92">
    <cfRule type="expression" dxfId="705" priority="35">
      <formula>H92&gt;0</formula>
    </cfRule>
    <cfRule type="expression" dxfId="704" priority="36">
      <formula>H92&lt;0</formula>
    </cfRule>
  </conditionalFormatting>
  <conditionalFormatting sqref="F169:F183 F185:F215 F217:F226">
    <cfRule type="expression" dxfId="703" priority="31">
      <formula>F169&gt;0</formula>
    </cfRule>
    <cfRule type="expression" dxfId="702" priority="32">
      <formula>F169&lt;0</formula>
    </cfRule>
  </conditionalFormatting>
  <conditionalFormatting sqref="F164:F168">
    <cfRule type="expression" dxfId="701" priority="33">
      <formula>F164&gt;0</formula>
    </cfRule>
    <cfRule type="expression" dxfId="700" priority="34">
      <formula>F164&lt;0</formula>
    </cfRule>
  </conditionalFormatting>
  <conditionalFormatting sqref="F169:F183 F185:F215 F217:F226">
    <cfRule type="expression" dxfId="699" priority="29">
      <formula>F169&gt;0</formula>
    </cfRule>
    <cfRule type="expression" dxfId="698" priority="30">
      <formula>F169&lt;0</formula>
    </cfRule>
  </conditionalFormatting>
  <conditionalFormatting sqref="H164:H183 H185:H215 H217:H226">
    <cfRule type="expression" dxfId="697" priority="27">
      <formula>H164&gt;0</formula>
    </cfRule>
    <cfRule type="expression" dxfId="696" priority="28">
      <formula>H164&lt;0</formula>
    </cfRule>
  </conditionalFormatting>
  <conditionalFormatting sqref="F160:F163">
    <cfRule type="expression" dxfId="695" priority="25">
      <formula>F160&gt;0</formula>
    </cfRule>
    <cfRule type="expression" dxfId="694" priority="26">
      <formula>F160&lt;0</formula>
    </cfRule>
  </conditionalFormatting>
  <conditionalFormatting sqref="H160:H163">
    <cfRule type="expression" dxfId="693" priority="23">
      <formula>H160&gt;0</formula>
    </cfRule>
    <cfRule type="expression" dxfId="692" priority="24">
      <formula>H160&lt;0</formula>
    </cfRule>
  </conditionalFormatting>
  <conditionalFormatting sqref="F184">
    <cfRule type="expression" dxfId="691" priority="21">
      <formula>F184&gt;0</formula>
    </cfRule>
    <cfRule type="expression" dxfId="690" priority="22">
      <formula>F184&lt;0</formula>
    </cfRule>
  </conditionalFormatting>
  <conditionalFormatting sqref="F184">
    <cfRule type="expression" dxfId="689" priority="19">
      <formula>F184&gt;0</formula>
    </cfRule>
    <cfRule type="expression" dxfId="688" priority="20">
      <formula>F184&lt;0</formula>
    </cfRule>
  </conditionalFormatting>
  <conditionalFormatting sqref="H184">
    <cfRule type="expression" dxfId="687" priority="17">
      <formula>H184&gt;0</formula>
    </cfRule>
    <cfRule type="expression" dxfId="686" priority="18">
      <formula>H184&lt;0</formula>
    </cfRule>
  </conditionalFormatting>
  <conditionalFormatting sqref="F216">
    <cfRule type="expression" dxfId="685" priority="15">
      <formula>F216&gt;0</formula>
    </cfRule>
    <cfRule type="expression" dxfId="684" priority="16">
      <formula>F216&lt;0</formula>
    </cfRule>
  </conditionalFormatting>
  <conditionalFormatting sqref="F216">
    <cfRule type="expression" dxfId="683" priority="13">
      <formula>F216&gt;0</formula>
    </cfRule>
    <cfRule type="expression" dxfId="682" priority="14">
      <formula>F216&lt;0</formula>
    </cfRule>
  </conditionalFormatting>
  <conditionalFormatting sqref="H216">
    <cfRule type="expression" dxfId="681" priority="11">
      <formula>H216&gt;0</formula>
    </cfRule>
    <cfRule type="expression" dxfId="680" priority="12">
      <formula>H216&lt;0</formula>
    </cfRule>
  </conditionalFormatting>
  <conditionalFormatting sqref="J38:J39">
    <cfRule type="expression" dxfId="679" priority="9">
      <formula>J38&gt;0</formula>
    </cfRule>
    <cfRule type="expression" dxfId="678" priority="10">
      <formula>J38&lt;0</formula>
    </cfRule>
  </conditionalFormatting>
  <conditionalFormatting sqref="J41:J54">
    <cfRule type="expression" dxfId="677" priority="7">
      <formula>J41&gt;0</formula>
    </cfRule>
    <cfRule type="expression" dxfId="676" priority="8">
      <formula>J41&lt;0</formula>
    </cfRule>
  </conditionalFormatting>
  <conditionalFormatting sqref="J55">
    <cfRule type="expression" dxfId="675" priority="3">
      <formula>J55&gt;0</formula>
    </cfRule>
    <cfRule type="expression" dxfId="674" priority="4">
      <formula>J55&lt;0</formula>
    </cfRule>
  </conditionalFormatting>
  <conditionalFormatting sqref="J56">
    <cfRule type="expression" dxfId="673" priority="1">
      <formula>J56&gt;0</formula>
    </cfRule>
    <cfRule type="expression" dxfId="67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5"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2" t="s">
        <v>78</v>
      </c>
      <c r="P17" s="892"/>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1" priority="67">
      <formula>F37&gt;0</formula>
    </cfRule>
    <cfRule type="expression" dxfId="670" priority="68">
      <formula>F37&lt;0</formula>
    </cfRule>
  </conditionalFormatting>
  <conditionalFormatting sqref="Q7">
    <cfRule type="expression" dxfId="669" priority="65">
      <formula>Q7&gt;0</formula>
    </cfRule>
    <cfRule type="expression" dxfId="668" priority="66">
      <formula>Q7&lt;0</formula>
    </cfRule>
  </conditionalFormatting>
  <conditionalFormatting sqref="Q8">
    <cfRule type="expression" dxfId="667" priority="63">
      <formula>Q8&gt;0</formula>
    </cfRule>
    <cfRule type="expression" dxfId="666" priority="64">
      <formula>Q8&lt;0</formula>
    </cfRule>
  </conditionalFormatting>
  <conditionalFormatting sqref="Q10">
    <cfRule type="expression" dxfId="665" priority="57">
      <formula>Q10&gt;0</formula>
    </cfRule>
    <cfRule type="expression" dxfId="664" priority="58">
      <formula>Q10&lt;0</formula>
    </cfRule>
  </conditionalFormatting>
  <conditionalFormatting sqref="H32:H36">
    <cfRule type="expression" dxfId="663" priority="37">
      <formula>H32&gt;0</formula>
    </cfRule>
    <cfRule type="expression" dxfId="662" priority="38">
      <formula>H32&lt;0</formula>
    </cfRule>
  </conditionalFormatting>
  <conditionalFormatting sqref="K32:K45">
    <cfRule type="expression" dxfId="661" priority="53">
      <formula>K32&gt;0</formula>
    </cfRule>
    <cfRule type="expression" dxfId="660" priority="54">
      <formula>K32&lt;0</formula>
    </cfRule>
  </conditionalFormatting>
  <conditionalFormatting sqref="L32:L40">
    <cfRule type="expression" dxfId="659" priority="51">
      <formula>L32&gt;0</formula>
    </cfRule>
    <cfRule type="expression" dxfId="658" priority="52">
      <formula>L32&lt;0</formula>
    </cfRule>
  </conditionalFormatting>
  <conditionalFormatting sqref="F117:F138">
    <cfRule type="expression" dxfId="657" priority="49">
      <formula>F117&gt;0</formula>
    </cfRule>
    <cfRule type="expression" dxfId="656" priority="50">
      <formula>F117&lt;0</formula>
    </cfRule>
  </conditionalFormatting>
  <conditionalFormatting sqref="H117:H138">
    <cfRule type="expression" dxfId="655" priority="47">
      <formula>H117&gt;0</formula>
    </cfRule>
    <cfRule type="expression" dxfId="654" priority="48">
      <formula>H117&lt;0</formula>
    </cfRule>
  </conditionalFormatting>
  <conditionalFormatting sqref="J117:J130">
    <cfRule type="expression" dxfId="653" priority="45">
      <formula>J117&gt;0</formula>
    </cfRule>
    <cfRule type="expression" dxfId="652" priority="46">
      <formula>J117&lt;0</formula>
    </cfRule>
  </conditionalFormatting>
  <conditionalFormatting sqref="K117:K130">
    <cfRule type="expression" dxfId="651" priority="43">
      <formula>K117&gt;0</formula>
    </cfRule>
    <cfRule type="expression" dxfId="650" priority="44">
      <formula>K117&lt;0</formula>
    </cfRule>
  </conditionalFormatting>
  <conditionalFormatting sqref="L117:L130">
    <cfRule type="expression" dxfId="649" priority="41">
      <formula>L117&gt;0</formula>
    </cfRule>
    <cfRule type="expression" dxfId="648" priority="42">
      <formula>L117&lt;0</formula>
    </cfRule>
  </conditionalFormatting>
  <conditionalFormatting sqref="F32:F36">
    <cfRule type="expression" dxfId="647" priority="39">
      <formula>F32&gt;0</formula>
    </cfRule>
    <cfRule type="expression" dxfId="646" priority="40">
      <formula>F32&lt;0</formula>
    </cfRule>
  </conditionalFormatting>
  <conditionalFormatting sqref="Q9">
    <cfRule type="expression" dxfId="645" priority="35">
      <formula>Q9&gt;0</formula>
    </cfRule>
    <cfRule type="expression" dxfId="644" priority="36">
      <formula>Q9&lt;0</formula>
    </cfRule>
  </conditionalFormatting>
  <conditionalFormatting sqref="H67:H69 F67:F69">
    <cfRule type="expression" dxfId="643" priority="33">
      <formula>F67&gt;0</formula>
    </cfRule>
    <cfRule type="expression" dxfId="642" priority="34">
      <formula>F67&lt;0</formula>
    </cfRule>
  </conditionalFormatting>
  <conditionalFormatting sqref="H70:H72 F70:F72">
    <cfRule type="expression" dxfId="641" priority="31">
      <formula>F70&gt;0</formula>
    </cfRule>
    <cfRule type="expression" dxfId="640" priority="32">
      <formula>F70&lt;0</formula>
    </cfRule>
  </conditionalFormatting>
  <conditionalFormatting sqref="F77 H77">
    <cfRule type="expression" dxfId="639" priority="27">
      <formula>F77&gt;0</formula>
    </cfRule>
    <cfRule type="expression" dxfId="638" priority="28">
      <formula>F77&lt;0</formula>
    </cfRule>
  </conditionalFormatting>
  <conditionalFormatting sqref="F74:F76 H74:H76">
    <cfRule type="expression" dxfId="637" priority="25">
      <formula>F74&gt;0</formula>
    </cfRule>
    <cfRule type="expression" dxfId="636" priority="26">
      <formula>F74&lt;0</formula>
    </cfRule>
  </conditionalFormatting>
  <conditionalFormatting sqref="H79:H81 F79:F81">
    <cfRule type="expression" dxfId="635" priority="23">
      <formula>F79&gt;0</formula>
    </cfRule>
    <cfRule type="expression" dxfId="634" priority="24">
      <formula>F79&lt;0</formula>
    </cfRule>
  </conditionalFormatting>
  <conditionalFormatting sqref="H82:H84 F82:F84">
    <cfRule type="expression" dxfId="633" priority="21">
      <formula>F82&gt;0</formula>
    </cfRule>
    <cfRule type="expression" dxfId="632" priority="22">
      <formula>F82&lt;0</formula>
    </cfRule>
  </conditionalFormatting>
  <conditionalFormatting sqref="H85:H87 F85:F87">
    <cfRule type="expression" dxfId="631" priority="19">
      <formula>F85&gt;0</formula>
    </cfRule>
    <cfRule type="expression" dxfId="630" priority="20">
      <formula>F85&lt;0</formula>
    </cfRule>
  </conditionalFormatting>
  <conditionalFormatting sqref="J37:J66 J73 J78">
    <cfRule type="expression" dxfId="629" priority="17">
      <formula>J37&gt;0</formula>
    </cfRule>
    <cfRule type="expression" dxfId="628" priority="18">
      <formula>J37&lt;0</formula>
    </cfRule>
  </conditionalFormatting>
  <conditionalFormatting sqref="J32:J36">
    <cfRule type="expression" dxfId="627" priority="15">
      <formula>J32&gt;0</formula>
    </cfRule>
    <cfRule type="expression" dxfId="626" priority="16">
      <formula>J32&lt;0</formula>
    </cfRule>
  </conditionalFormatting>
  <conditionalFormatting sqref="J67:J69">
    <cfRule type="expression" dxfId="625" priority="13">
      <formula>J67&gt;0</formula>
    </cfRule>
    <cfRule type="expression" dxfId="624" priority="14">
      <formula>J67&lt;0</formula>
    </cfRule>
  </conditionalFormatting>
  <conditionalFormatting sqref="J70:J72">
    <cfRule type="expression" dxfId="623" priority="11">
      <formula>J70&gt;0</formula>
    </cfRule>
    <cfRule type="expression" dxfId="622" priority="12">
      <formula>J70&lt;0</formula>
    </cfRule>
  </conditionalFormatting>
  <conditionalFormatting sqref="J77">
    <cfRule type="expression" dxfId="621" priority="9">
      <formula>J77&gt;0</formula>
    </cfRule>
    <cfRule type="expression" dxfId="620" priority="10">
      <formula>J77&lt;0</formula>
    </cfRule>
  </conditionalFormatting>
  <conditionalFormatting sqref="J74:J76">
    <cfRule type="expression" dxfId="619" priority="7">
      <formula>J74&gt;0</formula>
    </cfRule>
    <cfRule type="expression" dxfId="618" priority="8">
      <formula>J74&lt;0</formula>
    </cfRule>
  </conditionalFormatting>
  <conditionalFormatting sqref="J79:J81">
    <cfRule type="expression" dxfId="617" priority="5">
      <formula>J79&gt;0</formula>
    </cfRule>
    <cfRule type="expression" dxfId="616" priority="6">
      <formula>J79&lt;0</formula>
    </cfRule>
  </conditionalFormatting>
  <conditionalFormatting sqref="J82:J84">
    <cfRule type="expression" dxfId="615" priority="3">
      <formula>J82&gt;0</formula>
    </cfRule>
    <cfRule type="expression" dxfId="614" priority="4">
      <formula>J82&lt;0</formula>
    </cfRule>
  </conditionalFormatting>
  <conditionalFormatting sqref="J85:J87">
    <cfRule type="expression" dxfId="613" priority="1">
      <formula>J85&gt;0</formula>
    </cfRule>
    <cfRule type="expression" dxfId="61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2" t="s">
        <v>78</v>
      </c>
      <c r="P40" s="892"/>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1" priority="15">
      <formula>F25&gt;0</formula>
    </cfRule>
    <cfRule type="expression" dxfId="610" priority="16">
      <formula>F25&lt;0</formula>
    </cfRule>
  </conditionalFormatting>
  <conditionalFormatting sqref="F32:F70">
    <cfRule type="expression" dxfId="609" priority="11">
      <formula>F32&gt;0</formula>
    </cfRule>
    <cfRule type="expression" dxfId="608" priority="12">
      <formula>F32&lt;0</formula>
    </cfRule>
  </conditionalFormatting>
  <conditionalFormatting sqref="F32:F70">
    <cfRule type="expression" dxfId="607" priority="13">
      <formula>F32&gt;0</formula>
    </cfRule>
    <cfRule type="expression" dxfId="606" priority="14">
      <formula>F32&lt;0</formula>
    </cfRule>
  </conditionalFormatting>
  <conditionalFormatting sqref="H25 H30:H70">
    <cfRule type="expression" dxfId="605" priority="9">
      <formula>H25&gt;0</formula>
    </cfRule>
    <cfRule type="expression" dxfId="604" priority="10">
      <formula>H25&lt;0</formula>
    </cfRule>
  </conditionalFormatting>
  <conditionalFormatting sqref="F26:F29">
    <cfRule type="expression" dxfId="603" priority="7">
      <formula>F26&gt;0</formula>
    </cfRule>
    <cfRule type="expression" dxfId="602" priority="8">
      <formula>F26&lt;0</formula>
    </cfRule>
  </conditionalFormatting>
  <conditionalFormatting sqref="H26:H29">
    <cfRule type="expression" dxfId="601" priority="5">
      <formula>H26&gt;0</formula>
    </cfRule>
    <cfRule type="expression" dxfId="600" priority="6">
      <formula>H26&lt;0</formula>
    </cfRule>
  </conditionalFormatting>
  <conditionalFormatting sqref="Q7">
    <cfRule type="expression" dxfId="599" priority="3">
      <formula>Q7&gt;0</formula>
    </cfRule>
    <cfRule type="expression" dxfId="598" priority="4">
      <formula>Q7&lt;0</formula>
    </cfRule>
  </conditionalFormatting>
  <conditionalFormatting sqref="Q8">
    <cfRule type="expression" dxfId="597" priority="1">
      <formula>Q8&gt;0</formula>
    </cfRule>
    <cfRule type="expression" dxfId="59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2" t="s">
        <v>78</v>
      </c>
      <c r="P40" s="892"/>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5" priority="25">
      <formula>F34&gt;0</formula>
    </cfRule>
    <cfRule type="expression" dxfId="594" priority="26">
      <formula>F34&lt;0</formula>
    </cfRule>
  </conditionalFormatting>
  <conditionalFormatting sqref="H124:H131">
    <cfRule type="expression" dxfId="593" priority="23">
      <formula>H124&gt;0</formula>
    </cfRule>
    <cfRule type="expression" dxfId="592" priority="24">
      <formula>H124&lt;0</formula>
    </cfRule>
  </conditionalFormatting>
  <conditionalFormatting sqref="H132">
    <cfRule type="expression" dxfId="591" priority="21">
      <formula>H132&gt;0</formula>
    </cfRule>
    <cfRule type="expression" dxfId="590" priority="22">
      <formula>H132&lt;0</formula>
    </cfRule>
  </conditionalFormatting>
  <conditionalFormatting sqref="Q8">
    <cfRule type="expression" dxfId="589" priority="11">
      <formula>Q8&gt;0</formula>
    </cfRule>
    <cfRule type="expression" dxfId="588" priority="12">
      <formula>Q8&lt;0</formula>
    </cfRule>
  </conditionalFormatting>
  <conditionalFormatting sqref="Q7">
    <cfRule type="expression" dxfId="587" priority="13">
      <formula>Q7&gt;0</formula>
    </cfRule>
    <cfRule type="expression" dxfId="586" priority="14">
      <formula>Q7&lt;0</formula>
    </cfRule>
  </conditionalFormatting>
  <conditionalFormatting sqref="F36:F39">
    <cfRule type="expression" dxfId="585" priority="9">
      <formula>F36&gt;0</formula>
    </cfRule>
    <cfRule type="expression" dxfId="584" priority="10">
      <formula>F36&lt;0</formula>
    </cfRule>
  </conditionalFormatting>
  <conditionalFormatting sqref="H36:H39">
    <cfRule type="expression" dxfId="583" priority="7">
      <formula>H36&gt;0</formula>
    </cfRule>
    <cfRule type="expression" dxfId="582" priority="8">
      <formula>H36&lt;0</formula>
    </cfRule>
  </conditionalFormatting>
  <conditionalFormatting sqref="K65:K99">
    <cfRule type="expression" dxfId="581" priority="5">
      <formula>K65&gt;0</formula>
    </cfRule>
    <cfRule type="expression" dxfId="580" priority="6">
      <formula>K65&lt;0</formula>
    </cfRule>
  </conditionalFormatting>
  <conditionalFormatting sqref="K72">
    <cfRule type="expression" dxfId="579" priority="3">
      <formula>K72&gt;0</formula>
    </cfRule>
    <cfRule type="expression" dxfId="578" priority="4">
      <formula>K72&lt;0</formula>
    </cfRule>
  </conditionalFormatting>
  <conditionalFormatting sqref="M69">
    <cfRule type="expression" dxfId="577" priority="1">
      <formula>M69&gt;0</formula>
    </cfRule>
    <cfRule type="expression" dxfId="57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1406</v>
      </c>
      <c r="B2" s="401">
        <v>43692</v>
      </c>
      <c r="C2" s="7">
        <v>100</v>
      </c>
      <c r="D2" s="43">
        <v>31.2</v>
      </c>
      <c r="E2" s="43">
        <v>0</v>
      </c>
      <c r="F2" s="43">
        <f>C2*D2+E2</f>
        <v>3120</v>
      </c>
      <c r="G2" s="401">
        <v>43725</v>
      </c>
      <c r="H2" s="7">
        <v>100</v>
      </c>
      <c r="I2" s="43">
        <v>36.25</v>
      </c>
      <c r="J2" s="43">
        <v>0.08</v>
      </c>
      <c r="K2" s="43">
        <f>H2*I2-J2</f>
        <v>3624.92</v>
      </c>
      <c r="L2" s="70"/>
      <c r="M2" s="3"/>
      <c r="O2" s="11" t="s">
        <v>57</v>
      </c>
      <c r="Q2">
        <f>C18-H18</f>
        <v>100</v>
      </c>
      <c r="T2" s="1"/>
    </row>
    <row r="3" spans="1:21" x14ac:dyDescent="0.25">
      <c r="A3" s="22" t="s">
        <v>71</v>
      </c>
      <c r="B3" s="890">
        <v>43740</v>
      </c>
      <c r="C3" s="4">
        <v>100</v>
      </c>
      <c r="D3" s="3">
        <v>32.28</v>
      </c>
      <c r="E3" s="3">
        <v>0</v>
      </c>
      <c r="F3" s="3">
        <f>C3*D3+E3</f>
        <v>3228</v>
      </c>
      <c r="G3" s="70"/>
      <c r="H3" s="159"/>
      <c r="I3" s="3"/>
      <c r="J3" s="3"/>
      <c r="K3" s="3"/>
      <c r="L3" s="4"/>
      <c r="M3" s="4"/>
      <c r="O3" s="11" t="s">
        <v>58</v>
      </c>
      <c r="Q3" s="176">
        <f>IF(Q2=0, Q4, (F18-K18-M18)/Q2)</f>
        <v>27.230799999999999</v>
      </c>
      <c r="T3" s="1"/>
    </row>
    <row r="4" spans="1:21" x14ac:dyDescent="0.25">
      <c r="B4" s="115"/>
      <c r="C4" s="4"/>
      <c r="D4" s="3"/>
      <c r="E4" s="3"/>
      <c r="F4" s="3"/>
      <c r="G4" s="70"/>
      <c r="H4" s="159"/>
      <c r="I4" s="3"/>
      <c r="J4" s="3"/>
      <c r="K4" s="3"/>
      <c r="L4" s="4"/>
      <c r="M4" s="4"/>
      <c r="O4" s="11" t="s">
        <v>66</v>
      </c>
      <c r="Q4" s="53">
        <v>33.020000000000003</v>
      </c>
      <c r="R4" s="420">
        <v>-5.4000000000000003E-3</v>
      </c>
      <c r="T4" s="688"/>
      <c r="U4" s="30"/>
    </row>
    <row r="5" spans="1:21" x14ac:dyDescent="0.25">
      <c r="B5" s="70"/>
      <c r="C5" s="4"/>
      <c r="D5" s="3"/>
      <c r="E5" s="3"/>
      <c r="F5" s="3"/>
      <c r="G5" s="70"/>
      <c r="H5" s="159"/>
      <c r="I5" s="3"/>
      <c r="J5" s="3"/>
      <c r="K5" s="3"/>
      <c r="L5" s="4"/>
      <c r="M5" s="4"/>
      <c r="O5" s="11" t="s">
        <v>67</v>
      </c>
      <c r="Q5" s="3">
        <f>Q4*Q2</f>
        <v>3302.0000000000005</v>
      </c>
    </row>
    <row r="6" spans="1:21" x14ac:dyDescent="0.25">
      <c r="B6" s="70"/>
      <c r="C6" s="4"/>
      <c r="D6" s="3"/>
      <c r="E6" s="3"/>
      <c r="F6" s="3"/>
      <c r="G6" s="70"/>
      <c r="H6" s="159"/>
      <c r="I6" s="3"/>
      <c r="J6" s="3"/>
      <c r="K6" s="3"/>
      <c r="L6" s="4"/>
      <c r="M6" s="4"/>
      <c r="O6" s="11" t="s">
        <v>64</v>
      </c>
      <c r="Q6" s="2">
        <f>Q3*Q2</f>
        <v>2723.08</v>
      </c>
    </row>
    <row r="7" spans="1:21" x14ac:dyDescent="0.25">
      <c r="B7" s="70"/>
      <c r="C7" s="4"/>
      <c r="D7" s="3"/>
      <c r="E7" s="3"/>
      <c r="F7" s="3"/>
      <c r="G7" s="70"/>
      <c r="H7" s="159"/>
      <c r="I7" s="3"/>
      <c r="J7" s="3"/>
      <c r="K7" s="3"/>
      <c r="L7" s="4"/>
      <c r="M7" s="4"/>
      <c r="O7" s="11" t="s">
        <v>177</v>
      </c>
      <c r="Q7" s="2">
        <f>Q10+Q8</f>
        <v>578.92000000000053</v>
      </c>
      <c r="R7" s="29">
        <v>43770</v>
      </c>
      <c r="T7" s="1"/>
    </row>
    <row r="8" spans="1:21" x14ac:dyDescent="0.25">
      <c r="B8" s="70"/>
      <c r="C8" s="4"/>
      <c r="D8" s="3"/>
      <c r="E8" s="3"/>
      <c r="F8" s="3"/>
      <c r="G8" s="70"/>
      <c r="H8" s="159"/>
      <c r="I8" s="3"/>
      <c r="J8" s="3"/>
      <c r="K8" s="3"/>
      <c r="L8" s="4"/>
      <c r="M8" s="4"/>
      <c r="O8" s="11" t="s">
        <v>179</v>
      </c>
      <c r="P8" s="33"/>
      <c r="Q8" s="2">
        <f>K18+M18-F18+Q2*Q4</f>
        <v>578.92000000000053</v>
      </c>
    </row>
    <row r="9" spans="1:21" x14ac:dyDescent="0.25">
      <c r="B9" s="4"/>
      <c r="C9" s="4"/>
      <c r="D9" s="3"/>
      <c r="E9" s="3"/>
      <c r="F9" s="3"/>
      <c r="G9" s="4"/>
      <c r="H9" s="159"/>
      <c r="I9" s="3"/>
      <c r="J9" s="3"/>
      <c r="K9" s="3"/>
      <c r="L9" s="4"/>
      <c r="M9" s="4"/>
      <c r="O9" s="11" t="s">
        <v>204</v>
      </c>
      <c r="Q9" s="132">
        <f>IF(Q2=0, 0, Q8/Q6)</f>
        <v>0.21259749988983084</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2.6650514839491216E-2</v>
      </c>
      <c r="R11">
        <f>0.88/4</f>
        <v>0.22</v>
      </c>
    </row>
    <row r="12" spans="1:21" x14ac:dyDescent="0.25">
      <c r="H12" s="68"/>
      <c r="O12" s="11" t="s">
        <v>921</v>
      </c>
      <c r="Q12" s="1" t="s">
        <v>1403</v>
      </c>
    </row>
    <row r="13" spans="1:21" x14ac:dyDescent="0.25">
      <c r="H13" s="68"/>
      <c r="O13" s="11" t="s">
        <v>947</v>
      </c>
      <c r="Q13" s="2">
        <f>Q4/4.4</f>
        <v>7.5045454545454549</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36.32200000000001</v>
      </c>
    </row>
    <row r="18" spans="1:16" x14ac:dyDescent="0.25">
      <c r="A18" s="31" t="s">
        <v>81</v>
      </c>
      <c r="B18" s="14"/>
      <c r="C18" s="14">
        <f>SUM(C2:C9)</f>
        <v>200</v>
      </c>
      <c r="D18" s="18"/>
      <c r="E18" s="18"/>
      <c r="F18" s="18">
        <f>SUM(F2:F9)</f>
        <v>6348</v>
      </c>
      <c r="G18" s="14"/>
      <c r="H18" s="69">
        <f>SUM(H2:H8)</f>
        <v>100</v>
      </c>
      <c r="I18" s="18"/>
      <c r="J18" s="18"/>
      <c r="K18" s="18">
        <f>SUM(K2:K8)</f>
        <v>3624.92</v>
      </c>
      <c r="L18" s="14"/>
      <c r="M18" s="18">
        <f>SUM(M2:M10)</f>
        <v>0</v>
      </c>
      <c r="O18" s="79">
        <v>1.0900000000000001</v>
      </c>
      <c r="P18" s="79">
        <f t="shared" ref="P18:P37" si="0">O18*$Q$4</f>
        <v>35.991800000000005</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35.661600000000007</v>
      </c>
    </row>
    <row r="20" spans="1:16" x14ac:dyDescent="0.25">
      <c r="O20" s="79">
        <v>1.07</v>
      </c>
      <c r="P20" s="79">
        <f t="shared" si="0"/>
        <v>35.331400000000002</v>
      </c>
    </row>
    <row r="21" spans="1:16" x14ac:dyDescent="0.25">
      <c r="O21" s="79">
        <v>1.06</v>
      </c>
      <c r="P21" s="79">
        <f t="shared" si="0"/>
        <v>35.001200000000004</v>
      </c>
    </row>
    <row r="22" spans="1:16" x14ac:dyDescent="0.25">
      <c r="O22" s="79">
        <v>1.05</v>
      </c>
      <c r="P22" s="79">
        <f t="shared" si="0"/>
        <v>34.671000000000006</v>
      </c>
    </row>
    <row r="23" spans="1:16" x14ac:dyDescent="0.25">
      <c r="O23" s="79">
        <v>1.04</v>
      </c>
      <c r="P23" s="79">
        <f t="shared" si="0"/>
        <v>34.340800000000002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34.010600000000004</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33.680400000000006</v>
      </c>
    </row>
    <row r="26" spans="1:16" x14ac:dyDescent="0.25">
      <c r="B26" s="162">
        <v>43725</v>
      </c>
      <c r="C26" s="10">
        <v>0</v>
      </c>
      <c r="D26" s="39">
        <v>31.2</v>
      </c>
      <c r="E26" s="39">
        <v>36.25</v>
      </c>
      <c r="F26" s="39"/>
      <c r="G26" s="39"/>
      <c r="H26" s="177"/>
      <c r="I26" s="39"/>
      <c r="J26" s="39">
        <v>504.92</v>
      </c>
      <c r="K26" s="39"/>
      <c r="L26" s="39"/>
      <c r="O26" s="79">
        <v>1.01</v>
      </c>
      <c r="P26" s="79">
        <f t="shared" si="0"/>
        <v>33.350200000000001</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33.020000000000003</v>
      </c>
    </row>
    <row r="28" spans="1:16" x14ac:dyDescent="0.25">
      <c r="B28" s="162"/>
      <c r="C28" s="10"/>
      <c r="D28" s="39"/>
      <c r="E28" s="39"/>
      <c r="F28" s="39"/>
      <c r="G28" s="39"/>
      <c r="H28" s="177"/>
      <c r="I28" s="39"/>
      <c r="J28" s="39"/>
      <c r="K28" s="39"/>
      <c r="L28" s="39"/>
      <c r="O28" s="79">
        <v>0.99</v>
      </c>
      <c r="P28" s="79">
        <f t="shared" si="0"/>
        <v>32.689800000000005</v>
      </c>
    </row>
    <row r="29" spans="1:16" x14ac:dyDescent="0.25">
      <c r="B29" s="162"/>
      <c r="C29" s="10"/>
      <c r="D29" s="39"/>
      <c r="E29" s="39"/>
      <c r="F29" s="39"/>
      <c r="G29" s="39"/>
      <c r="H29" s="177"/>
      <c r="I29" s="39"/>
      <c r="J29" s="39"/>
      <c r="K29" s="39"/>
      <c r="L29" s="39"/>
      <c r="O29" s="79">
        <v>0.98</v>
      </c>
      <c r="P29" s="79">
        <f t="shared" si="0"/>
        <v>32.3596</v>
      </c>
    </row>
    <row r="30" spans="1:16" x14ac:dyDescent="0.25">
      <c r="B30" s="162"/>
      <c r="C30" s="10"/>
      <c r="D30" s="39"/>
      <c r="E30" s="39"/>
      <c r="F30" s="39"/>
      <c r="G30" s="39"/>
      <c r="H30" s="177"/>
      <c r="I30" s="39"/>
      <c r="J30" s="39"/>
      <c r="K30" s="39"/>
      <c r="L30" s="39"/>
      <c r="O30" s="79">
        <v>0.97</v>
      </c>
      <c r="P30" s="79">
        <f t="shared" si="0"/>
        <v>32.029400000000003</v>
      </c>
    </row>
    <row r="31" spans="1:16" x14ac:dyDescent="0.25">
      <c r="B31" s="162"/>
      <c r="C31" s="10"/>
      <c r="D31" s="39"/>
      <c r="E31" s="39"/>
      <c r="F31" s="39"/>
      <c r="G31" s="39"/>
      <c r="H31" s="177"/>
      <c r="I31" s="39"/>
      <c r="J31" s="39"/>
      <c r="K31" s="39"/>
      <c r="L31" s="39"/>
      <c r="O31" s="79">
        <v>0.96</v>
      </c>
      <c r="P31" s="79">
        <f t="shared" si="0"/>
        <v>31.699200000000001</v>
      </c>
    </row>
    <row r="32" spans="1:16" x14ac:dyDescent="0.25">
      <c r="B32" s="162"/>
      <c r="C32" s="10"/>
      <c r="D32" s="39"/>
      <c r="E32" s="39"/>
      <c r="F32" s="39"/>
      <c r="G32" s="39"/>
      <c r="H32" s="177"/>
      <c r="I32" s="39"/>
      <c r="J32" s="39"/>
      <c r="K32" s="39"/>
      <c r="L32" s="39"/>
      <c r="O32" s="79">
        <v>0.95</v>
      </c>
      <c r="P32" s="79">
        <f t="shared" si="0"/>
        <v>31.369</v>
      </c>
    </row>
    <row r="33" spans="2:17" x14ac:dyDescent="0.25">
      <c r="B33" s="162"/>
      <c r="C33" s="10"/>
      <c r="D33" s="39"/>
      <c r="E33" s="39"/>
      <c r="F33" s="39"/>
      <c r="G33" s="39"/>
      <c r="H33" s="177"/>
      <c r="I33" s="39"/>
      <c r="J33" s="39"/>
      <c r="K33" s="39"/>
      <c r="L33" s="39"/>
      <c r="O33" s="79">
        <v>0.94</v>
      </c>
      <c r="P33" s="79">
        <f t="shared" si="0"/>
        <v>31.038800000000002</v>
      </c>
    </row>
    <row r="34" spans="2:17" x14ac:dyDescent="0.25">
      <c r="B34" s="162"/>
      <c r="C34" s="10"/>
      <c r="D34" s="39"/>
      <c r="E34" s="39"/>
      <c r="F34" s="39"/>
      <c r="G34" s="39"/>
      <c r="H34" s="177"/>
      <c r="I34" s="39"/>
      <c r="J34" s="39"/>
      <c r="K34" s="39"/>
      <c r="L34" s="39"/>
      <c r="O34" s="79">
        <v>0.93</v>
      </c>
      <c r="P34" s="79">
        <f t="shared" si="0"/>
        <v>30.708600000000004</v>
      </c>
    </row>
    <row r="35" spans="2:17" x14ac:dyDescent="0.25">
      <c r="B35" s="162"/>
      <c r="C35" s="10"/>
      <c r="D35" s="39"/>
      <c r="E35" s="39"/>
      <c r="F35" s="39"/>
      <c r="G35" s="39"/>
      <c r="H35" s="177"/>
      <c r="I35" s="39"/>
      <c r="J35" s="39"/>
      <c r="K35" s="39"/>
      <c r="L35" s="39"/>
      <c r="O35" s="79">
        <v>0.92</v>
      </c>
      <c r="P35" s="79">
        <f t="shared" si="0"/>
        <v>30.378400000000003</v>
      </c>
    </row>
    <row r="36" spans="2:17" x14ac:dyDescent="0.25">
      <c r="B36" s="162"/>
      <c r="C36" s="10"/>
      <c r="D36" s="39"/>
      <c r="E36" s="39"/>
      <c r="F36" s="39"/>
      <c r="G36" s="39"/>
      <c r="H36" s="177"/>
      <c r="I36" s="39"/>
      <c r="J36" s="39"/>
      <c r="K36" s="39"/>
      <c r="L36" s="39"/>
      <c r="O36" s="79">
        <v>0.91</v>
      </c>
      <c r="P36" s="79">
        <f t="shared" si="0"/>
        <v>30.048200000000005</v>
      </c>
    </row>
    <row r="37" spans="2:17" x14ac:dyDescent="0.25">
      <c r="B37" s="162"/>
      <c r="C37" s="10"/>
      <c r="D37" s="39"/>
      <c r="E37" s="39"/>
      <c r="F37" s="39"/>
      <c r="G37" s="39"/>
      <c r="H37" s="177"/>
      <c r="I37" s="39"/>
      <c r="J37" s="39"/>
      <c r="K37" s="39"/>
      <c r="L37" s="39"/>
      <c r="O37" s="79">
        <v>0.9</v>
      </c>
      <c r="P37" s="79">
        <f t="shared" si="0"/>
        <v>29.718000000000004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5" priority="47">
      <formula>F54&gt;0</formula>
    </cfRule>
    <cfRule type="expression" dxfId="574" priority="48">
      <formula>F54&lt;0</formula>
    </cfRule>
  </conditionalFormatting>
  <conditionalFormatting sqref="Q7">
    <cfRule type="expression" dxfId="573" priority="45">
      <formula>Q7&gt;0</formula>
    </cfRule>
    <cfRule type="expression" dxfId="572" priority="46">
      <formula>Q7&lt;0</formula>
    </cfRule>
  </conditionalFormatting>
  <conditionalFormatting sqref="Q8">
    <cfRule type="expression" dxfId="571" priority="43">
      <formula>Q8&gt;0</formula>
    </cfRule>
    <cfRule type="expression" dxfId="570" priority="44">
      <formula>Q8&lt;0</formula>
    </cfRule>
  </conditionalFormatting>
  <conditionalFormatting sqref="F33:F36 F38:F53">
    <cfRule type="expression" dxfId="569" priority="41">
      <formula>F33&gt;0</formula>
    </cfRule>
    <cfRule type="expression" dxfId="568" priority="42">
      <formula>F33&lt;0</formula>
    </cfRule>
  </conditionalFormatting>
  <conditionalFormatting sqref="H33:H36 H38:H53">
    <cfRule type="expression" dxfId="567" priority="39">
      <formula>H33&gt;0</formula>
    </cfRule>
    <cfRule type="expression" dxfId="566" priority="40">
      <formula>H33&lt;0</formula>
    </cfRule>
  </conditionalFormatting>
  <conditionalFormatting sqref="Q10">
    <cfRule type="expression" dxfId="565" priority="37">
      <formula>Q10&gt;0</formula>
    </cfRule>
    <cfRule type="expression" dxfId="564" priority="38">
      <formula>Q10&lt;0</formula>
    </cfRule>
  </conditionalFormatting>
  <conditionalFormatting sqref="J25:J37">
    <cfRule type="expression" dxfId="563" priority="35">
      <formula>J25&gt;0</formula>
    </cfRule>
    <cfRule type="expression" dxfId="562" priority="36">
      <formula>J25&lt;0</formula>
    </cfRule>
  </conditionalFormatting>
  <conditionalFormatting sqref="K25:K38">
    <cfRule type="expression" dxfId="561" priority="33">
      <formula>K25&gt;0</formula>
    </cfRule>
    <cfRule type="expression" dxfId="560" priority="34">
      <formula>K25&lt;0</formula>
    </cfRule>
  </conditionalFormatting>
  <conditionalFormatting sqref="L25">
    <cfRule type="expression" dxfId="559" priority="31">
      <formula>L25&gt;0</formula>
    </cfRule>
    <cfRule type="expression" dxfId="558" priority="32">
      <formula>L25&lt;0</formula>
    </cfRule>
  </conditionalFormatting>
  <conditionalFormatting sqref="F89:F110">
    <cfRule type="expression" dxfId="557" priority="29">
      <formula>F89&gt;0</formula>
    </cfRule>
    <cfRule type="expression" dxfId="556" priority="30">
      <formula>F89&lt;0</formula>
    </cfRule>
  </conditionalFormatting>
  <conditionalFormatting sqref="H89:H110">
    <cfRule type="expression" dxfId="555" priority="27">
      <formula>H89&gt;0</formula>
    </cfRule>
    <cfRule type="expression" dxfId="554" priority="28">
      <formula>H89&lt;0</formula>
    </cfRule>
  </conditionalFormatting>
  <conditionalFormatting sqref="J89:J102">
    <cfRule type="expression" dxfId="553" priority="25">
      <formula>J89&gt;0</formula>
    </cfRule>
    <cfRule type="expression" dxfId="552" priority="26">
      <formula>J89&lt;0</formula>
    </cfRule>
  </conditionalFormatting>
  <conditionalFormatting sqref="K89:K102">
    <cfRule type="expression" dxfId="551" priority="23">
      <formula>K89&gt;0</formula>
    </cfRule>
    <cfRule type="expression" dxfId="550" priority="24">
      <formula>K89&lt;0</formula>
    </cfRule>
  </conditionalFormatting>
  <conditionalFormatting sqref="L89:L102">
    <cfRule type="expression" dxfId="549" priority="21">
      <formula>L89&gt;0</formula>
    </cfRule>
    <cfRule type="expression" dxfId="548" priority="22">
      <formula>L89&lt;0</formula>
    </cfRule>
  </conditionalFormatting>
  <conditionalFormatting sqref="F29:F32">
    <cfRule type="expression" dxfId="547" priority="19">
      <formula>F29&gt;0</formula>
    </cfRule>
    <cfRule type="expression" dxfId="546" priority="20">
      <formula>F29&lt;0</formula>
    </cfRule>
  </conditionalFormatting>
  <conditionalFormatting sqref="H29:H32">
    <cfRule type="expression" dxfId="545" priority="17">
      <formula>H29&gt;0</formula>
    </cfRule>
    <cfRule type="expression" dxfId="544" priority="18">
      <formula>H29&lt;0</formula>
    </cfRule>
  </conditionalFormatting>
  <conditionalFormatting sqref="F37">
    <cfRule type="expression" dxfId="543" priority="15">
      <formula>F37&gt;0</formula>
    </cfRule>
    <cfRule type="expression" dxfId="542" priority="16">
      <formula>F37&lt;0</formula>
    </cfRule>
  </conditionalFormatting>
  <conditionalFormatting sqref="H37">
    <cfRule type="expression" dxfId="541" priority="13">
      <formula>H37&gt;0</formula>
    </cfRule>
    <cfRule type="expression" dxfId="540" priority="14">
      <formula>H37&lt;0</formula>
    </cfRule>
  </conditionalFormatting>
  <conditionalFormatting sqref="J49">
    <cfRule type="expression" dxfId="539" priority="11">
      <formula>J49&gt;0</formula>
    </cfRule>
    <cfRule type="expression" dxfId="538" priority="12">
      <formula>J49&lt;0</formula>
    </cfRule>
  </conditionalFormatting>
  <conditionalFormatting sqref="J38:J48">
    <cfRule type="expression" dxfId="537" priority="9">
      <formula>J38&gt;0</formula>
    </cfRule>
    <cfRule type="expression" dxfId="536" priority="10">
      <formula>J38&lt;0</formula>
    </cfRule>
  </conditionalFormatting>
  <conditionalFormatting sqref="F25:F26 F28">
    <cfRule type="expression" dxfId="535" priority="7">
      <formula>F25&gt;0</formula>
    </cfRule>
    <cfRule type="expression" dxfId="534" priority="8">
      <formula>F25&lt;0</formula>
    </cfRule>
  </conditionalFormatting>
  <conditionalFormatting sqref="H25:H26 H28">
    <cfRule type="expression" dxfId="533" priority="5">
      <formula>H25&gt;0</formula>
    </cfRule>
    <cfRule type="expression" dxfId="532" priority="6">
      <formula>H25&lt;0</formula>
    </cfRule>
  </conditionalFormatting>
  <conditionalFormatting sqref="F27">
    <cfRule type="expression" dxfId="531" priority="3">
      <formula>F27&gt;0</formula>
    </cfRule>
    <cfRule type="expression" dxfId="530" priority="4">
      <formula>F27&lt;0</formula>
    </cfRule>
  </conditionalFormatting>
  <conditionalFormatting sqref="H27">
    <cfRule type="expression" dxfId="529" priority="1">
      <formula>H27&gt;0</formula>
    </cfRule>
    <cfRule type="expression" dxfId="528"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4"/>
  <sheetViews>
    <sheetView workbookViewId="0">
      <pane ySplit="1" topLeftCell="A2" activePane="bottomLeft" state="frozen"/>
      <selection activeCell="M34" sqref="M34"/>
      <selection pane="bottomLeft" activeCell="H18" sqref="H18:K18"/>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7"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11.281380000000011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7.93</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19825</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28203.450000000026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-8093.4800000000214</v>
      </c>
      <c r="R7">
        <v>1500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-8378.4500000000262</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-0.29707181213645911</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M103</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c r="T12" s="1">
        <v>43223</v>
      </c>
      <c r="U12" t="s">
        <v>1021</v>
      </c>
    </row>
    <row r="13" spans="1:29" x14ac:dyDescent="0.25">
      <c r="A13" s="896" t="s">
        <v>1396</v>
      </c>
      <c r="B13" s="363">
        <v>43452</v>
      </c>
      <c r="C13" s="4">
        <v>200</v>
      </c>
      <c r="D13" s="3">
        <v>17.2</v>
      </c>
      <c r="E13" s="3">
        <v>0</v>
      </c>
      <c r="F13" s="3">
        <f t="shared" si="0"/>
        <v>3440</v>
      </c>
      <c r="G13" s="363">
        <v>43633</v>
      </c>
      <c r="H13" s="159">
        <v>1000</v>
      </c>
      <c r="I13" s="2">
        <v>8.27</v>
      </c>
      <c r="J13" s="2">
        <v>0.17</v>
      </c>
      <c r="K13" s="2">
        <f t="shared" si="1"/>
        <v>8269.83</v>
      </c>
      <c r="O13" s="11" t="s">
        <v>947</v>
      </c>
      <c r="Q13" s="2">
        <f>Q4/2.45</f>
        <v>3.2367346938775508</v>
      </c>
      <c r="U13" t="s">
        <v>1023</v>
      </c>
    </row>
    <row r="14" spans="1:29" x14ac:dyDescent="0.25">
      <c r="A14" s="896"/>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6"/>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6"/>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6"/>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8.7230000000000008</v>
      </c>
      <c r="T17" s="1">
        <v>43235</v>
      </c>
      <c r="U17" t="s">
        <v>1051</v>
      </c>
    </row>
    <row r="18" spans="1:21" x14ac:dyDescent="0.25">
      <c r="A18" s="896"/>
      <c r="B18" s="363">
        <v>43608</v>
      </c>
      <c r="C18" s="4">
        <v>400</v>
      </c>
      <c r="D18" s="3">
        <v>11.1</v>
      </c>
      <c r="E18" s="3">
        <v>0</v>
      </c>
      <c r="F18" s="3">
        <f t="shared" si="0"/>
        <v>4440</v>
      </c>
      <c r="H18" s="159"/>
      <c r="I18" s="3"/>
      <c r="J18" s="3"/>
      <c r="K18" s="3"/>
      <c r="O18" s="79">
        <v>1.0900000000000001</v>
      </c>
      <c r="P18" s="79">
        <f t="shared" ref="P18:P37" si="2">O18*$Q$4</f>
        <v>8.6437000000000008</v>
      </c>
      <c r="U18" t="s">
        <v>1052</v>
      </c>
    </row>
    <row r="19" spans="1:21" x14ac:dyDescent="0.25">
      <c r="A19" s="896"/>
      <c r="B19" s="363">
        <v>43613</v>
      </c>
      <c r="C19" s="4">
        <v>400</v>
      </c>
      <c r="D19" s="3">
        <v>9.32</v>
      </c>
      <c r="E19" s="3">
        <v>0</v>
      </c>
      <c r="F19" s="3">
        <f t="shared" si="0"/>
        <v>3728</v>
      </c>
      <c r="O19" s="79">
        <v>1.08</v>
      </c>
      <c r="P19" s="79">
        <f t="shared" si="2"/>
        <v>8.5644000000000009</v>
      </c>
    </row>
    <row r="20" spans="1:21" x14ac:dyDescent="0.25">
      <c r="A20" t="s">
        <v>942</v>
      </c>
      <c r="B20" s="363">
        <v>43628</v>
      </c>
      <c r="C20" s="7">
        <v>600</v>
      </c>
      <c r="D20" s="43">
        <v>8.2799999999999994</v>
      </c>
      <c r="E20" s="43">
        <v>0</v>
      </c>
      <c r="F20" s="43">
        <f t="shared" si="0"/>
        <v>4968</v>
      </c>
      <c r="O20" s="79">
        <v>1.07</v>
      </c>
      <c r="P20" s="79">
        <f t="shared" si="2"/>
        <v>8.485100000000001</v>
      </c>
    </row>
    <row r="21" spans="1:21" x14ac:dyDescent="0.25">
      <c r="A21" t="s">
        <v>942</v>
      </c>
      <c r="B21" s="363">
        <v>43628</v>
      </c>
      <c r="C21" s="7">
        <v>800</v>
      </c>
      <c r="D21" s="43">
        <v>8.2799999999999994</v>
      </c>
      <c r="E21" s="43">
        <v>0</v>
      </c>
      <c r="F21" s="43">
        <f t="shared" ref="F21" si="3">C21*D21+E21</f>
        <v>6623.9999999999991</v>
      </c>
      <c r="O21" s="79">
        <v>1.06</v>
      </c>
      <c r="P21" s="79">
        <f t="shared" si="2"/>
        <v>8.4057999999999993</v>
      </c>
      <c r="T21" s="688">
        <v>43314</v>
      </c>
      <c r="U21" t="s">
        <v>1196</v>
      </c>
    </row>
    <row r="22" spans="1:21" x14ac:dyDescent="0.25">
      <c r="B22" s="363">
        <v>43628</v>
      </c>
      <c r="C22" s="7">
        <v>1400</v>
      </c>
      <c r="D22" s="43">
        <v>8.2799999999999994</v>
      </c>
      <c r="E22" s="43">
        <v>0</v>
      </c>
      <c r="F22" s="43">
        <f t="shared" ref="F22:F28" si="4">C22*D22+E22</f>
        <v>11592</v>
      </c>
      <c r="O22" s="79">
        <v>1.05</v>
      </c>
      <c r="P22" s="79">
        <f t="shared" si="2"/>
        <v>8.3264999999999993</v>
      </c>
    </row>
    <row r="23" spans="1:21" x14ac:dyDescent="0.25">
      <c r="B23" s="363">
        <v>43631</v>
      </c>
      <c r="C23" s="4">
        <v>200</v>
      </c>
      <c r="D23" s="2">
        <v>8.23</v>
      </c>
      <c r="E23" s="2">
        <v>0</v>
      </c>
      <c r="F23" s="2">
        <f t="shared" si="4"/>
        <v>1646</v>
      </c>
      <c r="O23" s="79">
        <v>1.04</v>
      </c>
      <c r="P23" s="79">
        <f t="shared" si="2"/>
        <v>8.2471999999999994</v>
      </c>
      <c r="T23" s="1">
        <v>43358</v>
      </c>
      <c r="U23" t="s">
        <v>1267</v>
      </c>
    </row>
    <row r="24" spans="1:21" x14ac:dyDescent="0.25">
      <c r="B24" s="363">
        <v>43636</v>
      </c>
      <c r="C24" s="7">
        <v>400</v>
      </c>
      <c r="D24" s="43">
        <v>8.1</v>
      </c>
      <c r="E24" s="43">
        <v>0</v>
      </c>
      <c r="F24" s="43">
        <f t="shared" si="4"/>
        <v>3240</v>
      </c>
      <c r="O24" s="79">
        <v>1.03</v>
      </c>
      <c r="P24" s="79">
        <f t="shared" si="2"/>
        <v>8.1678999999999995</v>
      </c>
    </row>
    <row r="25" spans="1:21" x14ac:dyDescent="0.25">
      <c r="B25" s="363">
        <v>43683</v>
      </c>
      <c r="C25" s="7">
        <v>500</v>
      </c>
      <c r="D25" s="43">
        <v>7.45</v>
      </c>
      <c r="E25" s="43">
        <v>0</v>
      </c>
      <c r="F25" s="43">
        <f t="shared" si="4"/>
        <v>3725</v>
      </c>
      <c r="O25" s="79">
        <v>1.02</v>
      </c>
      <c r="P25" s="79">
        <f t="shared" si="2"/>
        <v>8.0885999999999996</v>
      </c>
    </row>
    <row r="26" spans="1:21" x14ac:dyDescent="0.25">
      <c r="B26" s="70">
        <v>43692</v>
      </c>
      <c r="C26" s="7">
        <v>1500</v>
      </c>
      <c r="D26" s="43">
        <v>6.08</v>
      </c>
      <c r="E26" s="43">
        <v>0</v>
      </c>
      <c r="F26" s="43">
        <f t="shared" si="4"/>
        <v>9120</v>
      </c>
      <c r="O26" s="79">
        <v>1.01</v>
      </c>
      <c r="P26" s="79">
        <f t="shared" si="2"/>
        <v>8.0092999999999996</v>
      </c>
    </row>
    <row r="27" spans="1:21" x14ac:dyDescent="0.25">
      <c r="B27" s="399">
        <v>43734</v>
      </c>
      <c r="C27" s="7">
        <v>500</v>
      </c>
      <c r="D27" s="43">
        <v>6.56</v>
      </c>
      <c r="E27" s="43">
        <v>0</v>
      </c>
      <c r="F27" s="43">
        <f t="shared" si="4"/>
        <v>3280</v>
      </c>
      <c r="O27" s="79">
        <v>1</v>
      </c>
      <c r="P27" s="79">
        <f t="shared" si="2"/>
        <v>7.93</v>
      </c>
    </row>
    <row r="28" spans="1:21" x14ac:dyDescent="0.25">
      <c r="B28" s="399">
        <v>43761</v>
      </c>
      <c r="C28" s="4">
        <v>500</v>
      </c>
      <c r="D28" s="3">
        <v>7.72</v>
      </c>
      <c r="E28" s="3">
        <v>0</v>
      </c>
      <c r="F28" s="3">
        <f t="shared" si="4"/>
        <v>3860</v>
      </c>
      <c r="O28" s="79">
        <v>0.99</v>
      </c>
      <c r="P28" s="79">
        <f t="shared" si="2"/>
        <v>7.8506999999999998</v>
      </c>
    </row>
    <row r="29" spans="1:21" x14ac:dyDescent="0.25">
      <c r="O29" s="79">
        <v>0.98</v>
      </c>
      <c r="P29" s="79">
        <f t="shared" si="2"/>
        <v>7.7713999999999999</v>
      </c>
    </row>
    <row r="30" spans="1:21" x14ac:dyDescent="0.25">
      <c r="C30" s="4"/>
      <c r="D30" s="3"/>
      <c r="E30" s="3"/>
      <c r="F30" s="3"/>
      <c r="O30" s="79">
        <v>0.97</v>
      </c>
      <c r="P30" s="79">
        <f t="shared" si="2"/>
        <v>7.6920999999999999</v>
      </c>
    </row>
    <row r="31" spans="1:21" x14ac:dyDescent="0.25">
      <c r="O31" s="79">
        <v>0.96</v>
      </c>
      <c r="P31" s="79">
        <f t="shared" si="2"/>
        <v>7.6127999999999991</v>
      </c>
    </row>
    <row r="32" spans="1:21" x14ac:dyDescent="0.25">
      <c r="C32" s="4"/>
      <c r="D32" s="3"/>
      <c r="E32" s="3"/>
      <c r="F32" s="3"/>
      <c r="O32" s="79">
        <v>0.95</v>
      </c>
      <c r="P32" s="79">
        <f t="shared" si="2"/>
        <v>7.5334999999999992</v>
      </c>
    </row>
    <row r="33" spans="1:18" x14ac:dyDescent="0.25">
      <c r="O33" s="79">
        <v>0.94</v>
      </c>
      <c r="P33" s="79">
        <f t="shared" si="2"/>
        <v>7.4541999999999993</v>
      </c>
    </row>
    <row r="34" spans="1:18" x14ac:dyDescent="0.25">
      <c r="A34" s="31" t="s">
        <v>81</v>
      </c>
      <c r="B34" s="14"/>
      <c r="C34" s="14">
        <f>SUM(C2:C33)</f>
        <v>10400</v>
      </c>
      <c r="D34" s="18"/>
      <c r="E34" s="18"/>
      <c r="F34" s="18">
        <f>SUM(F2:F33)</f>
        <v>112940</v>
      </c>
      <c r="G34" s="14"/>
      <c r="H34" s="69">
        <f>SUM(H2:H18)</f>
        <v>7900</v>
      </c>
      <c r="I34" s="18"/>
      <c r="J34" s="18"/>
      <c r="K34" s="18">
        <f>SUM(K2:K33)</f>
        <v>84736.549999999974</v>
      </c>
      <c r="L34" s="14"/>
      <c r="M34" s="18">
        <f>SUM(M2:M33)</f>
        <v>0</v>
      </c>
      <c r="O34" s="79">
        <v>0.93</v>
      </c>
      <c r="P34" s="79">
        <f t="shared" si="2"/>
        <v>7.3749000000000002</v>
      </c>
    </row>
    <row r="35" spans="1:18" ht="15.75" thickBot="1" x14ac:dyDescent="0.3">
      <c r="A35" s="275" t="s">
        <v>191</v>
      </c>
      <c r="B35" s="276"/>
      <c r="C35" s="277">
        <f>SumByColor($A$35,C2:C33)</f>
        <v>6900</v>
      </c>
      <c r="D35" s="277"/>
      <c r="E35" s="277"/>
      <c r="F35" s="278">
        <f>SumByColor($A$35,F2:F33)</f>
        <v>66746</v>
      </c>
      <c r="G35" s="277"/>
      <c r="H35" s="277">
        <f>SumByColor($A$35,H2:H33)</f>
        <v>6900</v>
      </c>
      <c r="I35" s="277"/>
      <c r="J35" s="277"/>
      <c r="K35" s="278">
        <f>SumByColor($A$35,K3:K33)</f>
        <v>72462</v>
      </c>
      <c r="L35" s="277"/>
      <c r="M35" s="278">
        <f>SumByColor($A$35,M2:M33)</f>
        <v>0</v>
      </c>
      <c r="O35" s="79">
        <v>0.92</v>
      </c>
      <c r="P35" s="79">
        <f t="shared" si="2"/>
        <v>7.2956000000000003</v>
      </c>
    </row>
    <row r="36" spans="1:18" x14ac:dyDescent="0.25">
      <c r="O36" s="79">
        <v>0.91</v>
      </c>
      <c r="P36" s="79">
        <f t="shared" si="2"/>
        <v>7.2163000000000004</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7.1369999999999996</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4" si="12">F57+$Q$10</f>
        <v>1530.9700000000048</v>
      </c>
      <c r="K57" s="178"/>
      <c r="L57" s="39">
        <v>9.58</v>
      </c>
      <c r="Q57" s="79"/>
    </row>
    <row r="58" spans="1:18" x14ac:dyDescent="0.25">
      <c r="A58" s="10">
        <v>200</v>
      </c>
      <c r="B58" s="162">
        <v>43350</v>
      </c>
      <c r="C58" s="10">
        <v>200</v>
      </c>
      <c r="D58" s="39">
        <v>17.25</v>
      </c>
      <c r="E58" s="39">
        <v>21.75</v>
      </c>
      <c r="F58" s="39">
        <f t="shared" ref="F58:F73" si="13">C58*(E58-D58)</f>
        <v>900</v>
      </c>
      <c r="G58" s="39">
        <f t="shared" ref="G58:G73" si="14">D58*C58</f>
        <v>3450</v>
      </c>
      <c r="H58" s="178">
        <f t="shared" ref="H58:H73"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43411</v>
      </c>
      <c r="C65" s="10">
        <v>41</v>
      </c>
      <c r="D65" s="39">
        <v>-17.163399999999999</v>
      </c>
      <c r="E65" s="39">
        <v>23.73</v>
      </c>
      <c r="F65" s="39">
        <f t="shared" si="13"/>
        <v>1676.6294</v>
      </c>
      <c r="G65" s="39">
        <f t="shared" si="14"/>
        <v>-703.69939999999997</v>
      </c>
      <c r="H65" s="178">
        <f t="shared" si="15"/>
        <v>-2.3825931924909982</v>
      </c>
      <c r="I65" s="178"/>
      <c r="J65" s="771">
        <f t="shared" si="12"/>
        <v>1961.5994000000048</v>
      </c>
      <c r="K65" s="178"/>
      <c r="L65" s="39">
        <v>9.69</v>
      </c>
    </row>
    <row r="66" spans="1:15" x14ac:dyDescent="0.25">
      <c r="A66" s="10">
        <v>41</v>
      </c>
      <c r="B66" s="162">
        <v>43423</v>
      </c>
      <c r="C66" s="10">
        <v>241</v>
      </c>
      <c r="D66" s="39">
        <v>15.0718</v>
      </c>
      <c r="E66" s="39">
        <v>22</v>
      </c>
      <c r="F66" s="39">
        <f t="shared" si="13"/>
        <v>1669.6962000000001</v>
      </c>
      <c r="G66" s="39">
        <f t="shared" si="14"/>
        <v>3632.3038000000001</v>
      </c>
      <c r="H66" s="178">
        <f t="shared" si="15"/>
        <v>0.45967966666224341</v>
      </c>
      <c r="I66" s="178"/>
      <c r="J66" s="771">
        <f t="shared" si="12"/>
        <v>1954.6662000000049</v>
      </c>
      <c r="K66" s="178"/>
      <c r="L66" s="39">
        <v>8.98</v>
      </c>
    </row>
    <row r="67" spans="1:15" x14ac:dyDescent="0.25">
      <c r="A67" s="10">
        <v>0</v>
      </c>
      <c r="B67" s="162">
        <v>43427</v>
      </c>
      <c r="C67" s="183">
        <v>200</v>
      </c>
      <c r="D67" s="184">
        <v>13.6065</v>
      </c>
      <c r="E67" s="39">
        <v>22.22</v>
      </c>
      <c r="F67" s="39">
        <f t="shared" si="13"/>
        <v>1722.6999999999996</v>
      </c>
      <c r="G67" s="39">
        <f t="shared" si="14"/>
        <v>2721.3</v>
      </c>
      <c r="H67" s="178">
        <f t="shared" si="15"/>
        <v>0.63304303090434699</v>
      </c>
      <c r="I67" s="178"/>
      <c r="J67" s="770">
        <f t="shared" si="12"/>
        <v>2007.6700000000044</v>
      </c>
      <c r="K67" s="178"/>
      <c r="L67" s="39">
        <v>9</v>
      </c>
    </row>
    <row r="68" spans="1:15" x14ac:dyDescent="0.25">
      <c r="A68" s="10">
        <v>0</v>
      </c>
      <c r="B68" s="162">
        <v>43434</v>
      </c>
      <c r="C68" s="7">
        <v>400</v>
      </c>
      <c r="D68" s="43">
        <v>17.5732</v>
      </c>
      <c r="E68" s="39">
        <v>21.54</v>
      </c>
      <c r="F68" s="39">
        <f t="shared" si="13"/>
        <v>1586.7199999999998</v>
      </c>
      <c r="G68" s="39">
        <f t="shared" si="14"/>
        <v>7029.28</v>
      </c>
      <c r="H68" s="178">
        <f t="shared" si="15"/>
        <v>0.22573008899915775</v>
      </c>
      <c r="I68" s="178"/>
      <c r="J68" s="771">
        <f t="shared" si="12"/>
        <v>1871.6900000000046</v>
      </c>
      <c r="K68" s="178"/>
      <c r="L68" s="178"/>
    </row>
    <row r="69" spans="1:15" x14ac:dyDescent="0.25">
      <c r="A69" s="10">
        <v>0</v>
      </c>
      <c r="B69" s="162">
        <v>43444</v>
      </c>
      <c r="C69" s="10">
        <v>600</v>
      </c>
      <c r="D69" s="39">
        <v>17.848800000000001</v>
      </c>
      <c r="E69" s="39">
        <v>18.440000000000001</v>
      </c>
      <c r="F69" s="39">
        <f t="shared" si="13"/>
        <v>354.72000000000037</v>
      </c>
      <c r="G69" s="39">
        <f t="shared" si="14"/>
        <v>10709.28</v>
      </c>
      <c r="H69" s="178">
        <f t="shared" si="15"/>
        <v>3.3122674913719723E-2</v>
      </c>
      <c r="I69" s="178"/>
      <c r="J69" s="771">
        <f t="shared" si="12"/>
        <v>639.69000000000517</v>
      </c>
      <c r="K69" s="178"/>
      <c r="L69" s="39">
        <v>7.92</v>
      </c>
      <c r="O69" s="33"/>
    </row>
    <row r="70" spans="1:15" x14ac:dyDescent="0.25">
      <c r="A70" s="10">
        <v>0</v>
      </c>
      <c r="B70" s="162">
        <v>43446</v>
      </c>
      <c r="C70" s="7">
        <v>400</v>
      </c>
      <c r="D70" s="43">
        <v>17.2334</v>
      </c>
      <c r="E70" s="39">
        <v>18.989999999999998</v>
      </c>
      <c r="F70" s="39">
        <f t="shared" si="13"/>
        <v>702.63999999999953</v>
      </c>
      <c r="G70" s="39">
        <f t="shared" si="14"/>
        <v>6893.36</v>
      </c>
      <c r="H70" s="178">
        <f t="shared" si="15"/>
        <v>0.101929973191593</v>
      </c>
      <c r="I70" s="178"/>
      <c r="J70" s="771">
        <f t="shared" si="12"/>
        <v>987.61000000000433</v>
      </c>
      <c r="K70" s="178"/>
      <c r="L70" s="178"/>
    </row>
    <row r="71" spans="1:15" x14ac:dyDescent="0.25">
      <c r="A71" s="10">
        <v>0</v>
      </c>
      <c r="B71" s="162">
        <v>43452</v>
      </c>
      <c r="C71" s="10">
        <v>600</v>
      </c>
      <c r="D71" s="39">
        <v>17.222200000000001</v>
      </c>
      <c r="E71" s="39">
        <v>17.010000000000002</v>
      </c>
      <c r="F71" s="39">
        <f t="shared" si="13"/>
        <v>-127.31999999999957</v>
      </c>
      <c r="G71" s="39">
        <f t="shared" si="14"/>
        <v>10333.32</v>
      </c>
      <c r="H71" s="178">
        <f t="shared" si="15"/>
        <v>-1.2321306221040242E-2</v>
      </c>
      <c r="I71" s="178"/>
      <c r="J71" s="771">
        <f t="shared" si="12"/>
        <v>157.65000000000524</v>
      </c>
      <c r="K71" s="178"/>
      <c r="L71" s="39">
        <v>6.94</v>
      </c>
    </row>
    <row r="72" spans="1:15" x14ac:dyDescent="0.25">
      <c r="A72" s="10">
        <v>0</v>
      </c>
      <c r="B72" s="162">
        <v>43472</v>
      </c>
      <c r="C72" s="7">
        <v>400</v>
      </c>
      <c r="D72" s="43">
        <v>16.808499999999999</v>
      </c>
      <c r="E72" s="39">
        <v>17.670000000000002</v>
      </c>
      <c r="F72" s="39">
        <f t="shared" si="13"/>
        <v>344.60000000000122</v>
      </c>
      <c r="G72" s="39">
        <f t="shared" si="14"/>
        <v>6723.4</v>
      </c>
      <c r="H72" s="178">
        <f t="shared" si="15"/>
        <v>5.1253829907487468E-2</v>
      </c>
      <c r="I72" s="178"/>
      <c r="J72" s="771">
        <f t="shared" si="12"/>
        <v>629.57000000000608</v>
      </c>
      <c r="K72" s="178"/>
      <c r="L72" s="39">
        <v>7.21</v>
      </c>
    </row>
    <row r="73" spans="1:15" x14ac:dyDescent="0.25">
      <c r="A73" s="10">
        <v>200</v>
      </c>
      <c r="B73" s="162">
        <v>43476</v>
      </c>
      <c r="C73" s="10">
        <v>400</v>
      </c>
      <c r="D73" s="39">
        <v>16.809999999999999</v>
      </c>
      <c r="E73" s="39">
        <v>18.45</v>
      </c>
      <c r="F73" s="39">
        <f t="shared" si="13"/>
        <v>656.00000000000023</v>
      </c>
      <c r="G73" s="39">
        <f t="shared" si="14"/>
        <v>6723.9999999999991</v>
      </c>
      <c r="H73" s="178">
        <f t="shared" si="15"/>
        <v>9.7560975609756143E-2</v>
      </c>
      <c r="I73" s="178"/>
      <c r="J73" s="771">
        <f t="shared" si="12"/>
        <v>940.97000000000503</v>
      </c>
      <c r="K73" s="178"/>
      <c r="L73" s="39">
        <v>7.53</v>
      </c>
    </row>
    <row r="74" spans="1:15" x14ac:dyDescent="0.25">
      <c r="A74" s="10"/>
      <c r="B74" s="162">
        <v>43491</v>
      </c>
      <c r="C74" s="10">
        <v>400</v>
      </c>
      <c r="D74" s="39">
        <v>16.809999999999999</v>
      </c>
      <c r="E74" s="39">
        <v>19.559999999999999</v>
      </c>
      <c r="F74" s="39">
        <f t="shared" ref="F74:F82" si="16">C74*(E74-D74)</f>
        <v>1100</v>
      </c>
      <c r="G74" s="39">
        <f t="shared" ref="G74:G82" si="17">D74*C74</f>
        <v>6723.9999999999991</v>
      </c>
      <c r="H74" s="178">
        <f t="shared" ref="H74:H82" si="18">(E74-D74)/D74</f>
        <v>0.1635930993456276</v>
      </c>
      <c r="I74" s="178"/>
      <c r="J74" s="771">
        <f t="shared" si="12"/>
        <v>1384.9700000000048</v>
      </c>
      <c r="K74" s="178"/>
      <c r="L74" s="39"/>
    </row>
    <row r="75" spans="1:15" x14ac:dyDescent="0.25">
      <c r="A75" s="10">
        <v>400</v>
      </c>
      <c r="B75" s="162">
        <v>43535</v>
      </c>
      <c r="C75" s="10">
        <v>400</v>
      </c>
      <c r="D75" s="39">
        <v>16.809999999999999</v>
      </c>
      <c r="E75" s="39">
        <v>15.78</v>
      </c>
      <c r="F75" s="39">
        <f t="shared" si="16"/>
        <v>-411.99999999999977</v>
      </c>
      <c r="G75" s="39">
        <f t="shared" si="17"/>
        <v>6723.9999999999991</v>
      </c>
      <c r="H75" s="178">
        <f t="shared" si="18"/>
        <v>-6.1273051754907756E-2</v>
      </c>
      <c r="I75" s="178"/>
      <c r="J75" s="771">
        <f t="shared" ref="J75:J82" si="19">F75+$Q$10</f>
        <v>-127.02999999999497</v>
      </c>
      <c r="K75" s="178"/>
      <c r="L75" s="39">
        <v>6.44</v>
      </c>
    </row>
    <row r="76" spans="1:15" x14ac:dyDescent="0.25">
      <c r="A76" s="10">
        <v>400</v>
      </c>
      <c r="B76" s="162">
        <v>43564</v>
      </c>
      <c r="C76" s="10">
        <v>800</v>
      </c>
      <c r="D76" s="39">
        <v>15.734</v>
      </c>
      <c r="E76" s="39">
        <v>14.55</v>
      </c>
      <c r="F76" s="39">
        <f t="shared" si="16"/>
        <v>-947.19999999999936</v>
      </c>
      <c r="G76" s="39">
        <f t="shared" si="17"/>
        <v>12587.2</v>
      </c>
      <c r="H76" s="178">
        <f t="shared" si="18"/>
        <v>-7.5251048684377736E-2</v>
      </c>
      <c r="I76" s="178"/>
      <c r="J76" s="771">
        <f t="shared" si="19"/>
        <v>-662.22999999999456</v>
      </c>
      <c r="K76" s="178"/>
      <c r="L76" s="178"/>
    </row>
    <row r="77" spans="1:15" x14ac:dyDescent="0.25">
      <c r="A77" s="10">
        <v>400</v>
      </c>
      <c r="B77" s="162">
        <v>43572</v>
      </c>
      <c r="C77" s="354">
        <v>1000</v>
      </c>
      <c r="D77" s="355">
        <v>15.4214</v>
      </c>
      <c r="E77" s="39">
        <v>14.22</v>
      </c>
      <c r="F77" s="39">
        <f t="shared" si="16"/>
        <v>-1201.3999999999996</v>
      </c>
      <c r="G77" s="39">
        <f t="shared" si="17"/>
        <v>15421.4</v>
      </c>
      <c r="H77" s="178">
        <f t="shared" si="18"/>
        <v>-7.7904729791069521E-2</v>
      </c>
      <c r="I77" s="178"/>
      <c r="J77" s="771">
        <f t="shared" si="19"/>
        <v>-916.42999999999483</v>
      </c>
      <c r="K77" s="178"/>
      <c r="L77" s="39">
        <v>5.8</v>
      </c>
    </row>
    <row r="78" spans="1:15" x14ac:dyDescent="0.25">
      <c r="A78" s="10">
        <v>200</v>
      </c>
      <c r="B78" s="162">
        <v>43584</v>
      </c>
      <c r="C78" s="10">
        <v>800</v>
      </c>
      <c r="D78" s="39">
        <v>15.3568</v>
      </c>
      <c r="E78" s="39">
        <v>15.61</v>
      </c>
      <c r="F78" s="39">
        <f t="shared" si="16"/>
        <v>202.55999999999972</v>
      </c>
      <c r="G78" s="39">
        <f t="shared" si="17"/>
        <v>12285.44</v>
      </c>
      <c r="H78" s="178">
        <f t="shared" si="18"/>
        <v>1.6487809960408394E-2</v>
      </c>
      <c r="I78" s="178"/>
      <c r="J78" s="771">
        <f t="shared" si="19"/>
        <v>487.53000000000452</v>
      </c>
      <c r="K78" s="178"/>
      <c r="L78" s="178"/>
    </row>
    <row r="79" spans="1:15" x14ac:dyDescent="0.25">
      <c r="A79" s="10">
        <v>200</v>
      </c>
      <c r="B79" s="162">
        <v>43585</v>
      </c>
      <c r="C79" s="354">
        <v>1000</v>
      </c>
      <c r="D79" s="355">
        <v>15.2995</v>
      </c>
      <c r="E79" s="39">
        <v>15.22</v>
      </c>
      <c r="F79" s="39">
        <f t="shared" si="16"/>
        <v>-79.49999999999946</v>
      </c>
      <c r="G79" s="39">
        <f t="shared" si="17"/>
        <v>15299.5</v>
      </c>
      <c r="H79" s="178">
        <f t="shared" si="18"/>
        <v>-5.1962482434066122E-3</v>
      </c>
      <c r="I79" s="178"/>
      <c r="J79" s="771">
        <f t="shared" si="19"/>
        <v>205.47000000000534</v>
      </c>
      <c r="K79" s="178"/>
      <c r="L79" s="39">
        <v>6.21</v>
      </c>
    </row>
    <row r="80" spans="1:15" x14ac:dyDescent="0.25">
      <c r="A80" s="10">
        <v>600</v>
      </c>
      <c r="B80" s="162">
        <v>43598</v>
      </c>
      <c r="C80" s="10">
        <v>1400</v>
      </c>
      <c r="D80" s="39">
        <v>14.531000000000001</v>
      </c>
      <c r="E80" s="39">
        <v>12.23</v>
      </c>
      <c r="F80" s="39">
        <f t="shared" si="16"/>
        <v>-3221.4</v>
      </c>
      <c r="G80" s="39">
        <f t="shared" si="17"/>
        <v>20343.400000000001</v>
      </c>
      <c r="H80" s="178">
        <f t="shared" si="18"/>
        <v>-0.15835111141697061</v>
      </c>
      <c r="I80" s="178"/>
      <c r="J80" s="771">
        <f t="shared" si="19"/>
        <v>-2936.4299999999953</v>
      </c>
      <c r="K80" s="178"/>
      <c r="L80" s="39">
        <v>4.99</v>
      </c>
    </row>
    <row r="81" spans="1:12" x14ac:dyDescent="0.25">
      <c r="A81" s="10">
        <v>800</v>
      </c>
      <c r="B81" s="162">
        <v>43608</v>
      </c>
      <c r="C81" s="10">
        <v>1800</v>
      </c>
      <c r="D81" s="39">
        <v>13.77</v>
      </c>
      <c r="E81" s="39">
        <v>11.04</v>
      </c>
      <c r="F81" s="39">
        <f t="shared" si="16"/>
        <v>-4914.0000000000009</v>
      </c>
      <c r="G81" s="39">
        <f t="shared" si="17"/>
        <v>24786</v>
      </c>
      <c r="H81" s="178">
        <f t="shared" si="18"/>
        <v>-0.19825708061002181</v>
      </c>
      <c r="I81" s="178"/>
      <c r="J81" s="771">
        <f t="shared" si="19"/>
        <v>-4629.0299999999961</v>
      </c>
      <c r="K81" s="178"/>
      <c r="L81" s="39">
        <v>4.71</v>
      </c>
    </row>
    <row r="82" spans="1:12" x14ac:dyDescent="0.25">
      <c r="A82" s="10">
        <v>800</v>
      </c>
      <c r="B82" s="162">
        <v>43613</v>
      </c>
      <c r="C82" s="10">
        <v>2200</v>
      </c>
      <c r="D82" s="39">
        <v>12.9598</v>
      </c>
      <c r="E82" s="39">
        <v>9.52</v>
      </c>
      <c r="F82" s="39">
        <f t="shared" si="16"/>
        <v>-7567.5599999999995</v>
      </c>
      <c r="G82" s="39">
        <f t="shared" si="17"/>
        <v>28511.559999999998</v>
      </c>
      <c r="H82" s="178">
        <f t="shared" si="18"/>
        <v>-0.26542076266609055</v>
      </c>
      <c r="I82" s="178"/>
      <c r="J82" s="771">
        <f t="shared" si="19"/>
        <v>-7282.5899999999947</v>
      </c>
      <c r="K82" s="178"/>
      <c r="L82" s="178"/>
    </row>
    <row r="83" spans="1:12" x14ac:dyDescent="0.25">
      <c r="A83" s="10">
        <v>800</v>
      </c>
      <c r="B83" s="162">
        <v>43614</v>
      </c>
      <c r="C83" s="10">
        <v>2200</v>
      </c>
      <c r="D83" s="39">
        <v>12.96</v>
      </c>
      <c r="E83" s="39">
        <v>9.6999999999999993</v>
      </c>
      <c r="F83" s="39">
        <f t="shared" ref="F83:F86" si="20">C83*(E83-D83)</f>
        <v>-7172.0000000000036</v>
      </c>
      <c r="G83" s="39">
        <f t="shared" ref="G83:G86" si="21">D83*C83</f>
        <v>28512.000000000004</v>
      </c>
      <c r="H83" s="178">
        <f t="shared" ref="H83:H86" si="22">(E83-D83)/D83</f>
        <v>-0.25154320987654333</v>
      </c>
      <c r="I83" s="178"/>
      <c r="J83" s="771">
        <f t="shared" ref="J83:J86" si="23">F83+$Q$10</f>
        <v>-6887.0299999999988</v>
      </c>
      <c r="K83" s="178"/>
      <c r="L83" s="39"/>
    </row>
    <row r="84" spans="1:12" x14ac:dyDescent="0.25">
      <c r="A84" s="10">
        <v>0</v>
      </c>
      <c r="B84" s="162">
        <v>43628</v>
      </c>
      <c r="C84" s="10">
        <v>2800</v>
      </c>
      <c r="D84" s="39">
        <v>11.6035</v>
      </c>
      <c r="E84" s="39">
        <v>8.7100000000000009</v>
      </c>
      <c r="F84" s="39">
        <f t="shared" si="20"/>
        <v>-8101.7999999999984</v>
      </c>
      <c r="G84" s="39">
        <f t="shared" si="21"/>
        <v>32489.8</v>
      </c>
      <c r="H84" s="178">
        <f t="shared" si="22"/>
        <v>-0.24936441590899291</v>
      </c>
      <c r="I84" s="178"/>
      <c r="J84" s="771">
        <f t="shared" si="23"/>
        <v>-7816.8299999999936</v>
      </c>
      <c r="K84" s="178"/>
      <c r="L84" s="178"/>
    </row>
    <row r="85" spans="1:12" x14ac:dyDescent="0.25">
      <c r="A85" s="10">
        <v>0</v>
      </c>
      <c r="B85" s="162">
        <v>43631</v>
      </c>
      <c r="C85" s="10">
        <v>3000</v>
      </c>
      <c r="D85" s="39">
        <v>11.3786</v>
      </c>
      <c r="E85" s="39">
        <v>8.24</v>
      </c>
      <c r="F85" s="39">
        <f t="shared" si="20"/>
        <v>-9415.8000000000011</v>
      </c>
      <c r="G85" s="39">
        <f t="shared" si="21"/>
        <v>34135.800000000003</v>
      </c>
      <c r="H85" s="178">
        <f t="shared" si="22"/>
        <v>-0.27583358233877631</v>
      </c>
      <c r="I85" s="178"/>
      <c r="J85" s="771">
        <f t="shared" si="23"/>
        <v>-9130.8299999999963</v>
      </c>
      <c r="K85" s="178"/>
      <c r="L85" s="39"/>
    </row>
    <row r="86" spans="1:12" x14ac:dyDescent="0.25">
      <c r="A86" s="10">
        <v>0</v>
      </c>
      <c r="B86" s="162">
        <v>43633</v>
      </c>
      <c r="C86" s="10">
        <v>2000</v>
      </c>
      <c r="D86" s="39">
        <v>12.933</v>
      </c>
      <c r="E86" s="39">
        <v>8.1999999999999993</v>
      </c>
      <c r="F86" s="39">
        <f t="shared" si="20"/>
        <v>-9466.0000000000018</v>
      </c>
      <c r="G86" s="39">
        <f t="shared" si="21"/>
        <v>25866</v>
      </c>
      <c r="H86" s="178">
        <f t="shared" si="22"/>
        <v>-0.36596304028454346</v>
      </c>
      <c r="I86" s="178"/>
      <c r="J86" s="771">
        <f t="shared" si="23"/>
        <v>-9181.029999999997</v>
      </c>
      <c r="K86" s="178"/>
      <c r="L86" s="178"/>
    </row>
    <row r="87" spans="1:12" x14ac:dyDescent="0.25">
      <c r="A87" s="10">
        <v>0</v>
      </c>
      <c r="B87" s="162">
        <v>43636</v>
      </c>
      <c r="C87" s="10">
        <v>2400</v>
      </c>
      <c r="D87" s="39">
        <v>12.13</v>
      </c>
      <c r="E87" s="39">
        <v>8.1199999999999992</v>
      </c>
      <c r="F87" s="39">
        <f t="shared" ref="F87:F91" si="24">C87*(E87-D87)</f>
        <v>-9624.0000000000036</v>
      </c>
      <c r="G87" s="39">
        <f t="shared" ref="G87:G88" si="25">D87*C87</f>
        <v>29112.000000000004</v>
      </c>
      <c r="H87" s="178">
        <f t="shared" ref="H87:H91" si="26">(E87-D87)/D87</f>
        <v>-0.33058532563891191</v>
      </c>
      <c r="I87" s="178"/>
      <c r="J87" s="771">
        <f t="shared" ref="J87:J91" si="27">F87+$Q$10</f>
        <v>-9339.0299999999988</v>
      </c>
      <c r="K87" s="178"/>
      <c r="L87" s="178"/>
    </row>
    <row r="88" spans="1:12" x14ac:dyDescent="0.25">
      <c r="A88" s="10">
        <v>0</v>
      </c>
      <c r="B88" s="162">
        <v>43637</v>
      </c>
      <c r="C88" s="10">
        <v>2000</v>
      </c>
      <c r="D88" s="39">
        <v>12.9</v>
      </c>
      <c r="E88" s="39">
        <v>8.4499999999999993</v>
      </c>
      <c r="F88" s="39">
        <f t="shared" si="24"/>
        <v>-8900.0000000000018</v>
      </c>
      <c r="G88" s="39">
        <f t="shared" si="25"/>
        <v>25800</v>
      </c>
      <c r="H88" s="178">
        <f t="shared" si="26"/>
        <v>-0.34496124031007758</v>
      </c>
      <c r="I88" s="178"/>
      <c r="J88" s="771">
        <f t="shared" si="27"/>
        <v>-8615.029999999997</v>
      </c>
      <c r="K88" s="178"/>
      <c r="L88" s="39"/>
    </row>
    <row r="89" spans="1:12" x14ac:dyDescent="0.25">
      <c r="A89" s="10">
        <v>2000</v>
      </c>
      <c r="B89" s="162">
        <v>43683</v>
      </c>
      <c r="C89" s="475">
        <v>2500</v>
      </c>
      <c r="D89" s="544">
        <v>11.808999999999999</v>
      </c>
      <c r="E89" s="39">
        <v>7.06</v>
      </c>
      <c r="F89" s="39">
        <f t="shared" si="24"/>
        <v>-11872.5</v>
      </c>
      <c r="G89" s="39">
        <f t="shared" ref="G89:G95" si="28">D89*C89</f>
        <v>29522.5</v>
      </c>
      <c r="H89" s="178">
        <f t="shared" si="26"/>
        <v>-0.40215090185451774</v>
      </c>
      <c r="I89" s="178"/>
      <c r="J89" s="771">
        <f t="shared" si="27"/>
        <v>-11587.529999999995</v>
      </c>
      <c r="K89" s="178"/>
      <c r="L89" s="178"/>
    </row>
    <row r="90" spans="1:12" x14ac:dyDescent="0.25">
      <c r="A90" s="10">
        <v>2000</v>
      </c>
      <c r="B90" s="162">
        <v>43692</v>
      </c>
      <c r="C90" s="10">
        <v>4000</v>
      </c>
      <c r="D90" s="39">
        <v>9.66</v>
      </c>
      <c r="E90" s="39">
        <v>6.16</v>
      </c>
      <c r="F90" s="39">
        <f t="shared" si="24"/>
        <v>-14000</v>
      </c>
      <c r="G90" s="39">
        <f t="shared" si="28"/>
        <v>38640</v>
      </c>
      <c r="H90" s="178">
        <f t="shared" si="26"/>
        <v>-0.36231884057971014</v>
      </c>
      <c r="I90" s="178"/>
      <c r="J90" s="771">
        <f t="shared" si="27"/>
        <v>-13715.029999999995</v>
      </c>
      <c r="K90" s="178"/>
      <c r="L90" s="178"/>
    </row>
    <row r="91" spans="1:12" x14ac:dyDescent="0.25">
      <c r="A91" s="10">
        <v>500</v>
      </c>
      <c r="B91" s="162">
        <v>43696</v>
      </c>
      <c r="C91" s="475">
        <v>2500</v>
      </c>
      <c r="D91" s="544">
        <v>11.377000000000001</v>
      </c>
      <c r="E91" s="39">
        <v>6.71</v>
      </c>
      <c r="F91" s="39">
        <f t="shared" si="24"/>
        <v>-11667.500000000002</v>
      </c>
      <c r="G91" s="39">
        <f t="shared" si="28"/>
        <v>28442.5</v>
      </c>
      <c r="H91" s="178">
        <f t="shared" si="26"/>
        <v>-0.41021358881954822</v>
      </c>
      <c r="I91" s="178"/>
      <c r="J91" s="771">
        <f t="shared" si="27"/>
        <v>-11382.529999999997</v>
      </c>
      <c r="K91" s="178"/>
      <c r="L91" s="178"/>
    </row>
    <row r="92" spans="1:12" x14ac:dyDescent="0.25">
      <c r="A92" s="10">
        <v>500</v>
      </c>
      <c r="B92" s="162">
        <v>43698</v>
      </c>
      <c r="C92" s="10">
        <v>2500</v>
      </c>
      <c r="D92" s="39">
        <v>11.38</v>
      </c>
      <c r="E92" s="39">
        <v>7.45</v>
      </c>
      <c r="F92" s="39">
        <f t="shared" ref="F92:F95" si="29">C92*(E92-D92)</f>
        <v>-9825.0000000000018</v>
      </c>
      <c r="G92" s="39">
        <f t="shared" si="28"/>
        <v>28450.000000000004</v>
      </c>
      <c r="H92" s="178">
        <f t="shared" ref="H92:H95" si="30">(E92-D92)/D92</f>
        <v>-0.34534270650263621</v>
      </c>
      <c r="I92" s="178"/>
      <c r="J92" s="771">
        <f t="shared" ref="J92:J95" si="31">F92+$Q$10</f>
        <v>-9540.029999999997</v>
      </c>
      <c r="K92" s="178"/>
      <c r="L92" s="39"/>
    </row>
    <row r="93" spans="1:12" x14ac:dyDescent="0.25">
      <c r="A93" s="10">
        <v>500</v>
      </c>
      <c r="B93" s="162">
        <v>43718</v>
      </c>
      <c r="C93" s="10">
        <v>2000</v>
      </c>
      <c r="D93" s="39">
        <v>12.3</v>
      </c>
      <c r="E93" s="39">
        <v>7.68</v>
      </c>
      <c r="F93" s="39">
        <f t="shared" si="29"/>
        <v>-9240.0000000000018</v>
      </c>
      <c r="G93" s="39">
        <f t="shared" si="28"/>
        <v>24600</v>
      </c>
      <c r="H93" s="178">
        <f t="shared" si="30"/>
        <v>-0.37560975609756103</v>
      </c>
      <c r="I93" s="178"/>
      <c r="J93" s="771">
        <f t="shared" si="31"/>
        <v>-8955.029999999997</v>
      </c>
      <c r="K93" s="178"/>
      <c r="L93" s="178"/>
    </row>
    <row r="94" spans="1:12" x14ac:dyDescent="0.25">
      <c r="A94" s="10">
        <v>2000</v>
      </c>
      <c r="B94" s="162">
        <v>43734</v>
      </c>
      <c r="C94" s="475">
        <v>2500</v>
      </c>
      <c r="D94" s="544">
        <v>11.1534</v>
      </c>
      <c r="E94" s="39">
        <v>6.54</v>
      </c>
      <c r="F94" s="39">
        <f t="shared" si="29"/>
        <v>-11533.499999999998</v>
      </c>
      <c r="G94" s="39">
        <f t="shared" si="28"/>
        <v>27883.5</v>
      </c>
      <c r="H94" s="178">
        <f t="shared" si="30"/>
        <v>-0.4136317176825004</v>
      </c>
      <c r="I94" s="178"/>
      <c r="J94" s="771">
        <f t="shared" si="31"/>
        <v>-11248.529999999993</v>
      </c>
      <c r="K94" s="178"/>
      <c r="L94" s="39"/>
    </row>
    <row r="95" spans="1:12" x14ac:dyDescent="0.25">
      <c r="A95" s="10">
        <v>1500</v>
      </c>
      <c r="B95" s="162">
        <v>43736</v>
      </c>
      <c r="C95" s="10">
        <v>2000</v>
      </c>
      <c r="D95" s="39">
        <v>12.1717</v>
      </c>
      <c r="E95" s="39">
        <v>6.92</v>
      </c>
      <c r="F95" s="39">
        <f t="shared" si="29"/>
        <v>-10503.4</v>
      </c>
      <c r="G95" s="39">
        <f t="shared" si="28"/>
        <v>24343.399999999998</v>
      </c>
      <c r="H95" s="178">
        <f t="shared" si="30"/>
        <v>-0.43146807758981898</v>
      </c>
      <c r="I95" s="178"/>
      <c r="J95" s="771">
        <f t="shared" si="31"/>
        <v>-10218.429999999995</v>
      </c>
      <c r="K95" s="178"/>
      <c r="L95" s="178"/>
    </row>
    <row r="96" spans="1:12" x14ac:dyDescent="0.25">
      <c r="A96" s="10">
        <v>1500</v>
      </c>
      <c r="B96" s="162">
        <v>43761</v>
      </c>
      <c r="C96" s="10">
        <v>2500</v>
      </c>
      <c r="D96" s="39">
        <v>11.2814</v>
      </c>
      <c r="E96" s="39">
        <v>7.93</v>
      </c>
      <c r="F96" s="39">
        <f t="shared" ref="F96" si="32">C96*(E96-D96)</f>
        <v>-8378.5</v>
      </c>
      <c r="G96" s="39">
        <f t="shared" ref="G96" si="33">D96*C96</f>
        <v>28203.5</v>
      </c>
      <c r="H96" s="178">
        <f t="shared" ref="H96" si="34">(E96-D96)/D96</f>
        <v>-0.297073058308366</v>
      </c>
      <c r="I96" s="178" t="s">
        <v>1248</v>
      </c>
      <c r="J96" s="771">
        <f t="shared" ref="J96" si="35">F96+$Q$10</f>
        <v>-8093.5299999999952</v>
      </c>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99" spans="1:13" x14ac:dyDescent="0.25">
      <c r="A99" s="10"/>
      <c r="B99" s="10"/>
      <c r="C99" s="10"/>
      <c r="D99" s="39"/>
      <c r="E99" s="39"/>
      <c r="F99" s="39"/>
      <c r="G99" s="39"/>
      <c r="H99" s="178"/>
      <c r="I99" s="178"/>
      <c r="J99" s="771"/>
      <c r="K99" s="178"/>
      <c r="L99" s="178"/>
    </row>
    <row r="100" spans="1:13" x14ac:dyDescent="0.25">
      <c r="A100" s="10"/>
      <c r="B100" s="10"/>
      <c r="C100" s="10"/>
      <c r="D100" s="39"/>
      <c r="E100" s="39"/>
      <c r="F100" s="39"/>
      <c r="G100" s="39"/>
      <c r="H100" s="178"/>
      <c r="I100" s="178"/>
      <c r="J100" s="771"/>
      <c r="K100" s="178"/>
      <c r="L100" s="39"/>
    </row>
    <row r="101" spans="1:13" x14ac:dyDescent="0.25">
      <c r="A101" s="10"/>
      <c r="B101" s="10"/>
      <c r="C101" s="10"/>
      <c r="D101" s="39"/>
      <c r="E101" s="39"/>
      <c r="F101" s="39"/>
      <c r="G101" s="39"/>
      <c r="H101" s="178"/>
      <c r="I101" s="178"/>
      <c r="J101" s="771"/>
      <c r="K101" s="178"/>
      <c r="L101" s="178"/>
    </row>
    <row r="103" spans="1:13" x14ac:dyDescent="0.25">
      <c r="L103" t="s">
        <v>205</v>
      </c>
      <c r="M103" s="2">
        <f>M122+K122-F122</f>
        <v>284.9700000000048</v>
      </c>
    </row>
    <row r="104" spans="1:13" x14ac:dyDescent="0.25">
      <c r="A104" s="299" t="s">
        <v>1</v>
      </c>
      <c r="B104" s="299" t="s">
        <v>2</v>
      </c>
      <c r="C104" s="299" t="s">
        <v>4</v>
      </c>
      <c r="D104" s="301" t="s">
        <v>5</v>
      </c>
      <c r="E104" s="301" t="s">
        <v>94</v>
      </c>
      <c r="F104" s="301" t="s">
        <v>60</v>
      </c>
      <c r="G104" s="299" t="s">
        <v>3</v>
      </c>
      <c r="H104" s="299" t="s">
        <v>6</v>
      </c>
      <c r="I104" s="301" t="s">
        <v>7</v>
      </c>
      <c r="J104" s="301" t="s">
        <v>95</v>
      </c>
      <c r="K104" s="301" t="s">
        <v>61</v>
      </c>
      <c r="L104" s="299" t="s">
        <v>77</v>
      </c>
      <c r="M104" s="299" t="s">
        <v>38</v>
      </c>
    </row>
    <row r="105" spans="1:13" x14ac:dyDescent="0.25">
      <c r="A105" s="302" t="s">
        <v>321</v>
      </c>
      <c r="B105" s="363">
        <v>42746</v>
      </c>
      <c r="C105" s="7">
        <v>80</v>
      </c>
      <c r="D105" s="43">
        <v>34.020000000000003</v>
      </c>
      <c r="E105" s="43">
        <v>0</v>
      </c>
      <c r="F105" s="43">
        <f t="shared" ref="F105:F113" si="36">C105*D105+E105</f>
        <v>2721.6000000000004</v>
      </c>
      <c r="G105" s="363">
        <v>42760</v>
      </c>
      <c r="H105" s="78">
        <v>80</v>
      </c>
      <c r="I105" s="43">
        <v>33.68</v>
      </c>
      <c r="J105" s="43">
        <v>0.06</v>
      </c>
      <c r="K105" s="43">
        <f t="shared" ref="K105:K113" si="37">H105*I105-J105</f>
        <v>2694.34</v>
      </c>
      <c r="L105" s="70">
        <v>42908</v>
      </c>
      <c r="M105" s="43">
        <v>54.4</v>
      </c>
    </row>
    <row r="106" spans="1:13" x14ac:dyDescent="0.25">
      <c r="A106" s="303" t="s">
        <v>71</v>
      </c>
      <c r="B106" s="363">
        <v>42758</v>
      </c>
      <c r="C106" s="7">
        <v>40</v>
      </c>
      <c r="D106" s="43">
        <v>32.28</v>
      </c>
      <c r="E106" s="43">
        <v>0</v>
      </c>
      <c r="F106" s="43">
        <f t="shared" si="36"/>
        <v>1291.2</v>
      </c>
      <c r="G106" s="363">
        <v>42766</v>
      </c>
      <c r="H106" s="78">
        <v>40</v>
      </c>
      <c r="I106" s="43">
        <v>31.8</v>
      </c>
      <c r="J106" s="43">
        <v>0.03</v>
      </c>
      <c r="K106" s="43">
        <f t="shared" si="37"/>
        <v>1271.97</v>
      </c>
      <c r="L106" s="70">
        <v>42908</v>
      </c>
      <c r="M106" s="43">
        <v>-8.16</v>
      </c>
    </row>
    <row r="107" spans="1:13" x14ac:dyDescent="0.25">
      <c r="A107" s="293"/>
      <c r="B107" s="363">
        <v>42843</v>
      </c>
      <c r="C107" s="7">
        <v>80</v>
      </c>
      <c r="D107" s="43">
        <v>31.08</v>
      </c>
      <c r="E107" s="43">
        <v>0</v>
      </c>
      <c r="F107" s="43">
        <f t="shared" si="36"/>
        <v>2486.3999999999996</v>
      </c>
      <c r="G107" s="363">
        <v>42901</v>
      </c>
      <c r="H107" s="78">
        <v>80</v>
      </c>
      <c r="I107" s="43">
        <v>31.3</v>
      </c>
      <c r="J107" s="43">
        <v>0.05</v>
      </c>
      <c r="K107" s="43">
        <f t="shared" si="37"/>
        <v>2503.9499999999998</v>
      </c>
      <c r="L107" s="70">
        <v>42992</v>
      </c>
      <c r="M107" s="43">
        <v>15.3</v>
      </c>
    </row>
    <row r="108" spans="1:13" x14ac:dyDescent="0.25">
      <c r="A108" s="293"/>
      <c r="B108" s="363">
        <v>42873</v>
      </c>
      <c r="C108" s="7">
        <v>80</v>
      </c>
      <c r="D108" s="43">
        <v>29.68</v>
      </c>
      <c r="E108" s="43">
        <v>0</v>
      </c>
      <c r="F108" s="43">
        <f t="shared" si="36"/>
        <v>2374.4</v>
      </c>
      <c r="G108" s="363">
        <v>42989</v>
      </c>
      <c r="H108" s="78">
        <v>100</v>
      </c>
      <c r="I108" s="43">
        <v>18.559999999999999</v>
      </c>
      <c r="J108" s="43">
        <v>0.04</v>
      </c>
      <c r="K108" s="43">
        <f t="shared" si="37"/>
        <v>1855.9599999999998</v>
      </c>
      <c r="L108" s="70">
        <v>42992</v>
      </c>
      <c r="M108" s="43">
        <v>-2.2999999999999998</v>
      </c>
    </row>
    <row r="109" spans="1:13" x14ac:dyDescent="0.25">
      <c r="A109" s="293"/>
      <c r="B109" s="363">
        <v>42957</v>
      </c>
      <c r="C109" s="7">
        <v>100</v>
      </c>
      <c r="D109" s="43">
        <v>17.28</v>
      </c>
      <c r="E109" s="43">
        <v>0</v>
      </c>
      <c r="F109" s="43">
        <f t="shared" si="36"/>
        <v>1728</v>
      </c>
      <c r="G109" s="363">
        <v>43010</v>
      </c>
      <c r="H109" s="78">
        <v>80</v>
      </c>
      <c r="I109" s="43">
        <v>18.68</v>
      </c>
      <c r="J109" s="43">
        <v>0.03</v>
      </c>
      <c r="K109" s="43">
        <f t="shared" si="37"/>
        <v>1494.3700000000001</v>
      </c>
      <c r="L109" s="70">
        <v>43082</v>
      </c>
      <c r="M109" s="7">
        <f>23.8-3.57</f>
        <v>20.23</v>
      </c>
    </row>
    <row r="110" spans="1:13" x14ac:dyDescent="0.25">
      <c r="A110" s="293"/>
      <c r="B110" s="363">
        <v>42996</v>
      </c>
      <c r="C110" s="7">
        <v>100</v>
      </c>
      <c r="D110" s="43">
        <v>17.68</v>
      </c>
      <c r="E110" s="43">
        <v>0</v>
      </c>
      <c r="F110" s="43">
        <f t="shared" si="36"/>
        <v>1768</v>
      </c>
      <c r="G110" s="363">
        <v>43045</v>
      </c>
      <c r="H110" s="78">
        <v>200</v>
      </c>
      <c r="I110" s="43">
        <v>12.08</v>
      </c>
      <c r="J110" s="43">
        <v>0.06</v>
      </c>
      <c r="K110" s="43">
        <f t="shared" si="37"/>
        <v>2415.94</v>
      </c>
      <c r="L110" s="4"/>
      <c r="M110" s="4"/>
    </row>
    <row r="111" spans="1:13" x14ac:dyDescent="0.25">
      <c r="A111" s="293"/>
      <c r="B111" s="363">
        <v>43011</v>
      </c>
      <c r="C111" s="7">
        <v>80</v>
      </c>
      <c r="D111" s="43">
        <v>17.95</v>
      </c>
      <c r="E111" s="43">
        <v>0</v>
      </c>
      <c r="F111" s="43">
        <f t="shared" si="36"/>
        <v>1436</v>
      </c>
      <c r="G111" s="363">
        <v>43070</v>
      </c>
      <c r="H111" s="78">
        <v>80</v>
      </c>
      <c r="I111" s="43">
        <v>15.27</v>
      </c>
      <c r="J111" s="43">
        <v>0.03</v>
      </c>
      <c r="K111" s="43">
        <f t="shared" si="37"/>
        <v>1221.57</v>
      </c>
    </row>
    <row r="112" spans="1:13" x14ac:dyDescent="0.25">
      <c r="A112" s="293"/>
      <c r="B112" s="363">
        <v>43013</v>
      </c>
      <c r="C112" s="7">
        <v>100</v>
      </c>
      <c r="D112" s="43">
        <v>15.8</v>
      </c>
      <c r="E112" s="43">
        <v>0</v>
      </c>
      <c r="F112" s="43">
        <f t="shared" si="36"/>
        <v>1580</v>
      </c>
      <c r="G112" s="363">
        <v>43111</v>
      </c>
      <c r="H112" s="78">
        <v>100</v>
      </c>
      <c r="I112" s="43">
        <v>21.31</v>
      </c>
      <c r="J112" s="43">
        <v>-0.05</v>
      </c>
      <c r="K112" s="43">
        <f t="shared" si="37"/>
        <v>2131.0500000000002</v>
      </c>
    </row>
    <row r="113" spans="1:13" x14ac:dyDescent="0.25">
      <c r="A113" s="293"/>
      <c r="B113" s="363">
        <v>43041</v>
      </c>
      <c r="C113" s="7">
        <v>200</v>
      </c>
      <c r="D113" s="43">
        <v>11.28</v>
      </c>
      <c r="E113" s="43">
        <v>0</v>
      </c>
      <c r="F113" s="43">
        <f t="shared" si="36"/>
        <v>2256</v>
      </c>
      <c r="G113" s="363">
        <v>43112</v>
      </c>
      <c r="H113" s="78">
        <v>100</v>
      </c>
      <c r="I113" s="43">
        <v>22.58</v>
      </c>
      <c r="J113" s="43">
        <v>0.05</v>
      </c>
      <c r="K113" s="43">
        <f t="shared" si="37"/>
        <v>2257.9499999999998</v>
      </c>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3"/>
      <c r="I119" s="294"/>
      <c r="J119" s="294"/>
      <c r="K119" s="294"/>
      <c r="L119" s="293"/>
      <c r="M119" s="293"/>
    </row>
    <row r="120" spans="1:13" x14ac:dyDescent="0.25">
      <c r="A120" s="293"/>
      <c r="B120" s="293"/>
      <c r="C120" s="293"/>
      <c r="D120" s="294"/>
      <c r="E120" s="294"/>
      <c r="F120" s="294"/>
      <c r="G120" s="293"/>
      <c r="H120" s="293"/>
      <c r="I120" s="294"/>
      <c r="J120" s="294"/>
      <c r="K120" s="294"/>
      <c r="L120" s="293"/>
      <c r="M120" s="293"/>
    </row>
    <row r="121" spans="1:13" x14ac:dyDescent="0.25">
      <c r="A121" s="293"/>
      <c r="B121" s="293"/>
      <c r="C121" s="293"/>
      <c r="D121" s="294"/>
      <c r="E121" s="294"/>
      <c r="F121" s="294"/>
      <c r="G121" s="293"/>
      <c r="H121" s="293"/>
      <c r="I121" s="294"/>
      <c r="J121" s="294"/>
      <c r="K121" s="294"/>
      <c r="L121" s="293"/>
      <c r="M121" s="293"/>
    </row>
    <row r="122" spans="1:13" x14ac:dyDescent="0.25">
      <c r="A122" s="35" t="s">
        <v>81</v>
      </c>
      <c r="B122" s="36"/>
      <c r="C122" s="36">
        <f>SUM(C105:C121)</f>
        <v>860</v>
      </c>
      <c r="D122" s="37"/>
      <c r="E122" s="37"/>
      <c r="F122" s="37">
        <f>SUM(F105:F121)</f>
        <v>17641.599999999999</v>
      </c>
      <c r="G122" s="36"/>
      <c r="H122" s="158">
        <f>SUM(H105:H121)</f>
        <v>860</v>
      </c>
      <c r="I122" s="37"/>
      <c r="J122" s="37"/>
      <c r="K122" s="37">
        <f>SUM(K105:K121)</f>
        <v>17847.100000000002</v>
      </c>
      <c r="L122" s="37"/>
      <c r="M122" s="37">
        <f>SUM(M105:M121)</f>
        <v>79.47</v>
      </c>
    </row>
    <row r="123" spans="1:13" x14ac:dyDescent="0.25">
      <c r="G123" s="2"/>
    </row>
    <row r="127" spans="1:13" x14ac:dyDescent="0.25">
      <c r="A127" s="670" t="s">
        <v>224</v>
      </c>
      <c r="B127" s="670" t="s">
        <v>113</v>
      </c>
      <c r="C127" s="670" t="s">
        <v>145</v>
      </c>
      <c r="D127" s="671" t="s">
        <v>144</v>
      </c>
      <c r="E127" s="672" t="s">
        <v>146</v>
      </c>
      <c r="F127" s="673" t="s">
        <v>65</v>
      </c>
      <c r="G127" s="674" t="s">
        <v>150</v>
      </c>
      <c r="H127" s="673" t="s">
        <v>88</v>
      </c>
      <c r="I127" s="673" t="s">
        <v>153</v>
      </c>
    </row>
    <row r="128" spans="1:13" x14ac:dyDescent="0.25">
      <c r="A128" s="675"/>
      <c r="B128" s="676"/>
      <c r="C128" s="675"/>
      <c r="D128" s="677"/>
      <c r="E128" s="677"/>
      <c r="F128" s="677"/>
      <c r="G128" s="677"/>
      <c r="H128" s="678"/>
      <c r="I128" s="678"/>
    </row>
    <row r="129" spans="1:9" x14ac:dyDescent="0.25">
      <c r="A129" s="675"/>
      <c r="B129" s="676">
        <v>42746</v>
      </c>
      <c r="C129" s="675">
        <v>80</v>
      </c>
      <c r="D129" s="677">
        <v>34.020000000000003</v>
      </c>
      <c r="E129" s="677">
        <v>34.28</v>
      </c>
      <c r="F129" s="677">
        <f>C129*(E129-D129)</f>
        <v>20.799999999999841</v>
      </c>
      <c r="G129" s="677">
        <f>D129*C129</f>
        <v>2721.6000000000004</v>
      </c>
      <c r="H129" s="678">
        <f>(E129-D129)/D129</f>
        <v>7.6425631981186948E-3</v>
      </c>
      <c r="I129" s="678"/>
    </row>
    <row r="130" spans="1:9" x14ac:dyDescent="0.25">
      <c r="A130" s="675"/>
      <c r="B130" s="676">
        <v>42758</v>
      </c>
      <c r="C130" s="675">
        <v>120</v>
      </c>
      <c r="D130" s="677">
        <v>33.44</v>
      </c>
      <c r="E130" s="677">
        <v>32.71</v>
      </c>
      <c r="F130" s="677">
        <f>C130*(E130-D130)</f>
        <v>-87.599999999999625</v>
      </c>
      <c r="G130" s="677">
        <f>D130*C130</f>
        <v>4012.7999999999997</v>
      </c>
      <c r="H130" s="678">
        <f>(E130-D130)/D130</f>
        <v>-2.1830143540669766E-2</v>
      </c>
      <c r="I130" s="678"/>
    </row>
    <row r="131" spans="1:9" x14ac:dyDescent="0.25">
      <c r="A131" s="675" t="s">
        <v>352</v>
      </c>
      <c r="B131" s="676">
        <v>42760</v>
      </c>
      <c r="C131" s="675">
        <v>40</v>
      </c>
      <c r="D131" s="677">
        <v>32.961500000000001</v>
      </c>
      <c r="E131" s="677">
        <v>33.68</v>
      </c>
      <c r="F131" s="677">
        <f>C131*(E131-D131)</f>
        <v>28.739999999999952</v>
      </c>
      <c r="G131" s="677">
        <f>D131*C131</f>
        <v>1318.46</v>
      </c>
      <c r="H131" s="678">
        <f>(E131-D131)/D131</f>
        <v>2.1798158457594429E-2</v>
      </c>
      <c r="I131" s="678"/>
    </row>
    <row r="132" spans="1:9" x14ac:dyDescent="0.25">
      <c r="A132" s="675"/>
      <c r="B132" s="676">
        <v>42766</v>
      </c>
      <c r="C132" s="675">
        <v>0</v>
      </c>
      <c r="D132" s="677"/>
      <c r="E132" s="677"/>
      <c r="F132" s="677">
        <v>-46.49</v>
      </c>
      <c r="G132" s="677"/>
      <c r="H132" s="678"/>
      <c r="I132" s="678"/>
    </row>
    <row r="133" spans="1:9" x14ac:dyDescent="0.25">
      <c r="A133" s="675">
        <v>0</v>
      </c>
      <c r="B133" s="676">
        <v>42843</v>
      </c>
      <c r="C133" s="675">
        <v>80</v>
      </c>
      <c r="D133" s="677">
        <v>31.661100000000001</v>
      </c>
      <c r="E133" s="677">
        <v>30.99</v>
      </c>
      <c r="F133" s="677">
        <f t="shared" ref="F133:F152" si="38">C133*(E133-D133)</f>
        <v>-53.688000000000216</v>
      </c>
      <c r="G133" s="677">
        <f t="shared" ref="G133:G152" si="39">D133*C133</f>
        <v>2532.8879999999999</v>
      </c>
      <c r="H133" s="678">
        <f t="shared" ref="H133:H152" si="40">(E133-D133)/D133</f>
        <v>-2.1196357675507253E-2</v>
      </c>
      <c r="I133" s="679"/>
    </row>
    <row r="134" spans="1:9" x14ac:dyDescent="0.25">
      <c r="A134" s="675">
        <v>0</v>
      </c>
      <c r="B134" s="676">
        <v>42873</v>
      </c>
      <c r="C134" s="675">
        <v>160</v>
      </c>
      <c r="D134" s="677">
        <v>30.6706</v>
      </c>
      <c r="E134" s="677">
        <v>29.73</v>
      </c>
      <c r="F134" s="677">
        <f t="shared" si="38"/>
        <v>-150.49599999999998</v>
      </c>
      <c r="G134" s="677">
        <f t="shared" si="39"/>
        <v>4907.2960000000003</v>
      </c>
      <c r="H134" s="679">
        <f t="shared" si="40"/>
        <v>-3.0667805651014322E-2</v>
      </c>
      <c r="I134" s="679"/>
    </row>
    <row r="135" spans="1:9" x14ac:dyDescent="0.25">
      <c r="A135" s="675"/>
      <c r="B135" s="676">
        <v>42901</v>
      </c>
      <c r="C135" s="675">
        <v>80</v>
      </c>
      <c r="D135" s="677">
        <v>30.041799999999999</v>
      </c>
      <c r="E135" s="677">
        <v>30.43</v>
      </c>
      <c r="F135" s="677">
        <f t="shared" si="38"/>
        <v>31.056000000000097</v>
      </c>
      <c r="G135" s="677">
        <f t="shared" si="39"/>
        <v>2403.3440000000001</v>
      </c>
      <c r="H135" s="679">
        <f t="shared" si="40"/>
        <v>1.2921995353141331E-2</v>
      </c>
      <c r="I135" s="679"/>
    </row>
    <row r="136" spans="1:9" x14ac:dyDescent="0.25">
      <c r="A136" s="675">
        <v>80</v>
      </c>
      <c r="B136" s="676">
        <v>42917</v>
      </c>
      <c r="C136" s="675">
        <v>80</v>
      </c>
      <c r="D136" s="677">
        <v>29.463799999999999</v>
      </c>
      <c r="E136" s="677">
        <v>33.22</v>
      </c>
      <c r="F136" s="677">
        <f t="shared" si="38"/>
        <v>300.49599999999998</v>
      </c>
      <c r="G136" s="677">
        <f t="shared" si="39"/>
        <v>2357.1039999999998</v>
      </c>
      <c r="H136" s="679">
        <f t="shared" si="40"/>
        <v>0.12748525309023276</v>
      </c>
      <c r="I136" s="679"/>
    </row>
    <row r="137" spans="1:9" x14ac:dyDescent="0.25">
      <c r="A137" s="675">
        <v>80</v>
      </c>
      <c r="B137" s="676">
        <v>42957</v>
      </c>
      <c r="C137" s="675">
        <v>180</v>
      </c>
      <c r="D137" s="677">
        <v>22.695</v>
      </c>
      <c r="E137" s="677">
        <v>17.190000000000001</v>
      </c>
      <c r="F137" s="677">
        <f t="shared" si="38"/>
        <v>-990.89999999999986</v>
      </c>
      <c r="G137" s="677">
        <f t="shared" si="39"/>
        <v>4085.1</v>
      </c>
      <c r="H137" s="679">
        <f t="shared" si="40"/>
        <v>-0.24256444150693982</v>
      </c>
      <c r="I137" s="679"/>
    </row>
    <row r="138" spans="1:9" x14ac:dyDescent="0.25">
      <c r="A138" s="675">
        <v>80</v>
      </c>
      <c r="B138" s="676">
        <v>42983</v>
      </c>
      <c r="C138" s="675">
        <v>180</v>
      </c>
      <c r="D138" s="677">
        <v>22.695</v>
      </c>
      <c r="E138" s="677">
        <v>15.41</v>
      </c>
      <c r="F138" s="677">
        <f t="shared" si="38"/>
        <v>-1311.3</v>
      </c>
      <c r="G138" s="677">
        <f t="shared" si="39"/>
        <v>4085.1</v>
      </c>
      <c r="H138" s="679">
        <f t="shared" si="40"/>
        <v>-0.32099581405595945</v>
      </c>
      <c r="I138" s="679"/>
    </row>
    <row r="139" spans="1:9" x14ac:dyDescent="0.25">
      <c r="A139" s="675">
        <v>80</v>
      </c>
      <c r="B139" s="676">
        <v>42989</v>
      </c>
      <c r="C139" s="675">
        <v>80</v>
      </c>
      <c r="D139" s="677">
        <v>27.8643</v>
      </c>
      <c r="E139" s="677">
        <v>18.5</v>
      </c>
      <c r="F139" s="677">
        <f t="shared" si="38"/>
        <v>-749.14400000000001</v>
      </c>
      <c r="G139" s="677">
        <f t="shared" si="39"/>
        <v>2229.1440000000002</v>
      </c>
      <c r="H139" s="679">
        <f t="shared" si="40"/>
        <v>-0.33606801534580089</v>
      </c>
      <c r="I139" s="679"/>
    </row>
    <row r="140" spans="1:9" x14ac:dyDescent="0.25">
      <c r="A140" s="675">
        <v>80</v>
      </c>
      <c r="B140" s="676">
        <v>42996</v>
      </c>
      <c r="C140" s="675">
        <v>180</v>
      </c>
      <c r="D140" s="677">
        <v>22.1341</v>
      </c>
      <c r="E140" s="677">
        <v>16.989999999999998</v>
      </c>
      <c r="F140" s="677">
        <f t="shared" si="38"/>
        <v>-925.93800000000033</v>
      </c>
      <c r="G140" s="677">
        <f t="shared" si="39"/>
        <v>3984.1379999999999</v>
      </c>
      <c r="H140" s="679">
        <f t="shared" si="40"/>
        <v>-0.23240610641498871</v>
      </c>
      <c r="I140" s="679"/>
    </row>
    <row r="141" spans="1:9" x14ac:dyDescent="0.25">
      <c r="A141" s="675">
        <v>0</v>
      </c>
      <c r="B141" s="676">
        <v>43010</v>
      </c>
      <c r="C141" s="675">
        <v>100</v>
      </c>
      <c r="D141" s="677">
        <v>24.8977</v>
      </c>
      <c r="E141" s="677">
        <v>18.47</v>
      </c>
      <c r="F141" s="677">
        <f t="shared" si="38"/>
        <v>-642.77000000000021</v>
      </c>
      <c r="G141" s="677">
        <f t="shared" si="39"/>
        <v>2489.77</v>
      </c>
      <c r="H141" s="679">
        <f t="shared" si="40"/>
        <v>-0.25816440876064861</v>
      </c>
      <c r="I141" s="679"/>
    </row>
    <row r="142" spans="1:9" x14ac:dyDescent="0.25">
      <c r="A142" s="675">
        <v>0</v>
      </c>
      <c r="B142" s="676">
        <v>43011</v>
      </c>
      <c r="C142" s="675">
        <v>180</v>
      </c>
      <c r="D142" s="677">
        <v>21.809799999999999</v>
      </c>
      <c r="E142" s="677">
        <v>18.82</v>
      </c>
      <c r="F142" s="677">
        <f t="shared" si="38"/>
        <v>-538.16399999999976</v>
      </c>
      <c r="G142" s="677">
        <f t="shared" si="39"/>
        <v>3925.7639999999997</v>
      </c>
      <c r="H142" s="679">
        <f t="shared" si="40"/>
        <v>-0.13708516355033054</v>
      </c>
      <c r="I142" s="677">
        <v>21.5</v>
      </c>
    </row>
    <row r="143" spans="1:9" x14ac:dyDescent="0.25">
      <c r="A143" s="675">
        <v>0</v>
      </c>
      <c r="B143" s="676">
        <v>43012</v>
      </c>
      <c r="C143" s="675">
        <v>180</v>
      </c>
      <c r="D143" s="677">
        <v>21.81</v>
      </c>
      <c r="E143" s="677">
        <v>16.079999999999998</v>
      </c>
      <c r="F143" s="677">
        <f t="shared" si="38"/>
        <v>-1031.4000000000001</v>
      </c>
      <c r="G143" s="677">
        <f t="shared" si="39"/>
        <v>3925.7999999999997</v>
      </c>
      <c r="H143" s="679">
        <f t="shared" si="40"/>
        <v>-0.2627235213204952</v>
      </c>
      <c r="I143" s="679"/>
    </row>
    <row r="144" spans="1:9" x14ac:dyDescent="0.25">
      <c r="A144" s="675">
        <v>0</v>
      </c>
      <c r="B144" s="676">
        <v>43013</v>
      </c>
      <c r="C144" s="675">
        <v>280</v>
      </c>
      <c r="D144" s="677">
        <v>19.663499999999999</v>
      </c>
      <c r="E144" s="677">
        <v>15.68</v>
      </c>
      <c r="F144" s="677">
        <f t="shared" si="38"/>
        <v>-1115.3799999999999</v>
      </c>
      <c r="G144" s="677">
        <f t="shared" si="39"/>
        <v>5505.78</v>
      </c>
      <c r="H144" s="679">
        <f t="shared" si="40"/>
        <v>-0.2025834668294047</v>
      </c>
      <c r="I144" s="677">
        <v>19.5</v>
      </c>
    </row>
    <row r="145" spans="1:9" x14ac:dyDescent="0.25">
      <c r="A145" s="675">
        <v>100</v>
      </c>
      <c r="B145" s="676">
        <v>43031</v>
      </c>
      <c r="C145" s="675">
        <v>280</v>
      </c>
      <c r="D145" s="677">
        <v>19.663499999999999</v>
      </c>
      <c r="E145" s="677">
        <v>14.54</v>
      </c>
      <c r="F145" s="677">
        <f t="shared" si="38"/>
        <v>-1434.58</v>
      </c>
      <c r="G145" s="677">
        <f t="shared" si="39"/>
        <v>5505.78</v>
      </c>
      <c r="H145" s="679">
        <f t="shared" si="40"/>
        <v>-0.26055890355226691</v>
      </c>
      <c r="I145" s="677"/>
    </row>
    <row r="146" spans="1:9" x14ac:dyDescent="0.25">
      <c r="A146" s="675"/>
      <c r="B146" s="676">
        <v>43044</v>
      </c>
      <c r="C146" s="675">
        <v>480</v>
      </c>
      <c r="D146" s="677">
        <v>16.170000000000002</v>
      </c>
      <c r="E146" s="677">
        <v>11.4</v>
      </c>
      <c r="F146" s="677">
        <f t="shared" si="38"/>
        <v>-2289.6000000000008</v>
      </c>
      <c r="G146" s="677">
        <f t="shared" si="39"/>
        <v>7761.6</v>
      </c>
      <c r="H146" s="679">
        <f t="shared" si="40"/>
        <v>-0.29499072356215217</v>
      </c>
      <c r="I146" s="679"/>
    </row>
    <row r="147" spans="1:9" x14ac:dyDescent="0.25">
      <c r="A147" s="675">
        <v>80</v>
      </c>
      <c r="B147" s="676">
        <v>43045</v>
      </c>
      <c r="C147" s="675">
        <v>280</v>
      </c>
      <c r="D147" s="677">
        <v>19.092300000000002</v>
      </c>
      <c r="E147" s="677">
        <v>12.41</v>
      </c>
      <c r="F147" s="677">
        <f t="shared" si="38"/>
        <v>-1871.0440000000003</v>
      </c>
      <c r="G147" s="677">
        <f t="shared" si="39"/>
        <v>5345.8440000000001</v>
      </c>
      <c r="H147" s="679">
        <f t="shared" si="40"/>
        <v>-0.34999973811431839</v>
      </c>
      <c r="I147" s="680" t="s">
        <v>739</v>
      </c>
    </row>
    <row r="148" spans="1:9" x14ac:dyDescent="0.25">
      <c r="A148" s="675">
        <v>0</v>
      </c>
      <c r="B148" s="676">
        <v>43070</v>
      </c>
      <c r="C148" s="675">
        <v>200</v>
      </c>
      <c r="D148" s="677">
        <v>20.621300000000002</v>
      </c>
      <c r="E148" s="677">
        <v>15.26</v>
      </c>
      <c r="F148" s="677">
        <f t="shared" si="38"/>
        <v>-1072.2600000000004</v>
      </c>
      <c r="G148" s="677">
        <f t="shared" si="39"/>
        <v>4124.26</v>
      </c>
      <c r="H148" s="679">
        <f t="shared" si="40"/>
        <v>-0.25998845853559188</v>
      </c>
      <c r="I148" s="679"/>
    </row>
    <row r="149" spans="1:9" x14ac:dyDescent="0.25">
      <c r="A149" s="675">
        <v>200</v>
      </c>
      <c r="B149" s="676">
        <v>43077</v>
      </c>
      <c r="C149" s="675">
        <v>200</v>
      </c>
      <c r="D149" s="677">
        <v>20.62</v>
      </c>
      <c r="E149" s="677">
        <v>16.059999999999999</v>
      </c>
      <c r="F149" s="677">
        <f t="shared" si="38"/>
        <v>-912.00000000000045</v>
      </c>
      <c r="G149" s="677">
        <f t="shared" si="39"/>
        <v>4124</v>
      </c>
      <c r="H149" s="679">
        <f t="shared" si="40"/>
        <v>-0.22114451988360825</v>
      </c>
      <c r="I149" s="679"/>
    </row>
    <row r="150" spans="1:9" x14ac:dyDescent="0.25">
      <c r="A150" s="675">
        <v>200</v>
      </c>
      <c r="B150" s="676">
        <v>43082</v>
      </c>
      <c r="C150" s="675">
        <v>200</v>
      </c>
      <c r="D150" s="677">
        <v>20.52</v>
      </c>
      <c r="E150" s="677">
        <v>15.7</v>
      </c>
      <c r="F150" s="677">
        <f t="shared" si="38"/>
        <v>-964</v>
      </c>
      <c r="G150" s="677">
        <f t="shared" si="39"/>
        <v>4104</v>
      </c>
      <c r="H150" s="679">
        <f t="shared" si="40"/>
        <v>-0.23489278752436649</v>
      </c>
      <c r="I150" s="679" t="s">
        <v>184</v>
      </c>
    </row>
    <row r="151" spans="1:9" x14ac:dyDescent="0.25">
      <c r="A151" s="675">
        <v>200</v>
      </c>
      <c r="B151" s="676">
        <v>43083</v>
      </c>
      <c r="C151" s="675">
        <v>200</v>
      </c>
      <c r="D151" s="677">
        <v>20.520199999999999</v>
      </c>
      <c r="E151" s="677">
        <v>19.22</v>
      </c>
      <c r="F151" s="677">
        <f t="shared" si="38"/>
        <v>-260.04000000000008</v>
      </c>
      <c r="G151" s="677">
        <f t="shared" si="39"/>
        <v>4104.04</v>
      </c>
      <c r="H151" s="679">
        <f t="shared" si="40"/>
        <v>-6.3361955536495762E-2</v>
      </c>
      <c r="I151" s="679"/>
    </row>
    <row r="152" spans="1:9" x14ac:dyDescent="0.25">
      <c r="A152" s="675">
        <v>100</v>
      </c>
      <c r="B152" s="676">
        <v>43111</v>
      </c>
      <c r="C152" s="675">
        <v>100</v>
      </c>
      <c r="D152" s="677">
        <v>19.73</v>
      </c>
      <c r="E152" s="677">
        <v>21.74</v>
      </c>
      <c r="F152" s="677">
        <f t="shared" si="38"/>
        <v>200.9999999999998</v>
      </c>
      <c r="G152" s="677">
        <f t="shared" si="39"/>
        <v>1973</v>
      </c>
      <c r="H152" s="679">
        <f t="shared" si="40"/>
        <v>0.10187531677648241</v>
      </c>
      <c r="I152" s="679"/>
    </row>
    <row r="153" spans="1:9" x14ac:dyDescent="0.25">
      <c r="A153" s="675"/>
      <c r="B153" s="676">
        <v>43112</v>
      </c>
      <c r="C153" s="675">
        <v>0</v>
      </c>
      <c r="D153" s="677"/>
      <c r="E153" s="677">
        <v>22.07</v>
      </c>
      <c r="F153" s="677">
        <v>284.97000000000003</v>
      </c>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row r="162" spans="1:9" x14ac:dyDescent="0.25">
      <c r="A162" s="675"/>
      <c r="B162" s="676"/>
      <c r="C162" s="675"/>
      <c r="D162" s="677"/>
      <c r="E162" s="677"/>
      <c r="F162" s="677"/>
      <c r="G162" s="677"/>
      <c r="H162" s="679"/>
      <c r="I162" s="679"/>
    </row>
    <row r="163" spans="1:9" x14ac:dyDescent="0.25">
      <c r="A163" s="675"/>
      <c r="B163" s="676"/>
      <c r="C163" s="675"/>
      <c r="D163" s="677"/>
      <c r="E163" s="677"/>
      <c r="F163" s="677"/>
      <c r="G163" s="677"/>
      <c r="H163" s="679"/>
      <c r="I163" s="679"/>
    </row>
    <row r="164" spans="1:9" x14ac:dyDescent="0.25">
      <c r="A164" s="675"/>
      <c r="B164" s="676"/>
      <c r="C164" s="675"/>
      <c r="D164" s="677"/>
      <c r="E164" s="677"/>
      <c r="F164" s="677"/>
      <c r="G164" s="677"/>
      <c r="H164" s="679"/>
      <c r="I164" s="679"/>
    </row>
  </sheetData>
  <mergeCells count="1">
    <mergeCell ref="A13:A19"/>
  </mergeCells>
  <conditionalFormatting sqref="O17:O37">
    <cfRule type="colorScale" priority="167">
      <colorScale>
        <cfvo type="min"/>
        <cfvo type="percentile" val="50"/>
        <cfvo type="max"/>
        <color rgb="FFF8696B"/>
        <color rgb="FFFFEB84"/>
        <color rgb="FF63BE7B"/>
      </colorScale>
    </cfRule>
  </conditionalFormatting>
  <conditionalFormatting sqref="P17:P37">
    <cfRule type="colorScale" priority="166">
      <colorScale>
        <cfvo type="min"/>
        <cfvo type="percentile" val="50"/>
        <cfvo type="max"/>
        <color rgb="FFF8696B"/>
        <color rgb="FFFFEB84"/>
        <color rgb="FF63BE7B"/>
      </colorScale>
    </cfRule>
  </conditionalFormatting>
  <conditionalFormatting sqref="Q46:Q63">
    <cfRule type="colorScale" priority="165">
      <colorScale>
        <cfvo type="min"/>
        <cfvo type="percentile" val="50"/>
        <cfvo type="max"/>
        <color rgb="FFF8696B"/>
        <color rgb="FFFFEB84"/>
        <color rgb="FF63BE7B"/>
      </colorScale>
    </cfRule>
  </conditionalFormatting>
  <conditionalFormatting sqref="F44:F47 H55:H70 I60:K70 F55:F70 L70 H101:L101 H100:K100 J71:J76 J100:J101 J84:J88 F100:F101 H90:L91 H92:J92 F90:F92">
    <cfRule type="expression" dxfId="527" priority="161">
      <formula>F44&gt;0</formula>
    </cfRule>
    <cfRule type="expression" dxfId="526" priority="162">
      <formula>F44&lt;0</formula>
    </cfRule>
  </conditionalFormatting>
  <conditionalFormatting sqref="H44:H46">
    <cfRule type="expression" dxfId="525" priority="159">
      <formula>H44&gt;0</formula>
    </cfRule>
    <cfRule type="expression" dxfId="524" priority="160">
      <formula>H44&lt;0</formula>
    </cfRule>
  </conditionalFormatting>
  <conditionalFormatting sqref="H47">
    <cfRule type="expression" dxfId="523" priority="155">
      <formula>H47&gt;0</formula>
    </cfRule>
    <cfRule type="expression" dxfId="522" priority="156">
      <formula>H47&lt;0</formula>
    </cfRule>
  </conditionalFormatting>
  <conditionalFormatting sqref="H48:H52">
    <cfRule type="expression" dxfId="521" priority="153">
      <formula>H48&gt;0</formula>
    </cfRule>
    <cfRule type="expression" dxfId="520" priority="154">
      <formula>H48&lt;0</formula>
    </cfRule>
  </conditionalFormatting>
  <conditionalFormatting sqref="F48">
    <cfRule type="expression" dxfId="519" priority="147">
      <formula>F48&gt;0</formula>
    </cfRule>
    <cfRule type="expression" dxfId="518" priority="148">
      <formula>F48&lt;0</formula>
    </cfRule>
  </conditionalFormatting>
  <conditionalFormatting sqref="I42:I46">
    <cfRule type="expression" dxfId="517" priority="145">
      <formula>I42&gt;0</formula>
    </cfRule>
    <cfRule type="expression" dxfId="516" priority="146">
      <formula>I42&lt;0</formula>
    </cfRule>
  </conditionalFormatting>
  <conditionalFormatting sqref="I47:I50 I52 I55 K55 J38:J56 I57:K58 J59:K59">
    <cfRule type="expression" dxfId="515" priority="139">
      <formula>I38&gt;0</formula>
    </cfRule>
    <cfRule type="expression" dxfId="514" priority="140">
      <formula>I38&lt;0</formula>
    </cfRule>
  </conditionalFormatting>
  <conditionalFormatting sqref="I38:I41 K38:K41">
    <cfRule type="expression" dxfId="513" priority="137">
      <formula>I38&gt;0</formula>
    </cfRule>
    <cfRule type="expression" dxfId="512" priority="138">
      <formula>I38&lt;0</formula>
    </cfRule>
  </conditionalFormatting>
  <conditionalFormatting sqref="F49:F52">
    <cfRule type="expression" dxfId="511" priority="135">
      <formula>F49&gt;0</formula>
    </cfRule>
    <cfRule type="expression" dxfId="510" priority="136">
      <formula>F49&lt;0</formula>
    </cfRule>
  </conditionalFormatting>
  <conditionalFormatting sqref="Q8">
    <cfRule type="expression" dxfId="509" priority="131">
      <formula>Q8&gt;0</formula>
    </cfRule>
    <cfRule type="expression" dxfId="508" priority="132">
      <formula>Q8&lt;0</formula>
    </cfRule>
  </conditionalFormatting>
  <conditionalFormatting sqref="Q7">
    <cfRule type="expression" dxfId="507" priority="133">
      <formula>Q7&gt;0</formula>
    </cfRule>
    <cfRule type="expression" dxfId="506" priority="134">
      <formula>Q7&lt;0</formula>
    </cfRule>
  </conditionalFormatting>
  <conditionalFormatting sqref="F128">
    <cfRule type="expression" dxfId="505" priority="119">
      <formula>F128&gt;0</formula>
    </cfRule>
    <cfRule type="expression" dxfId="504" priority="120">
      <formula>F128&lt;0</formula>
    </cfRule>
  </conditionalFormatting>
  <conditionalFormatting sqref="H128">
    <cfRule type="expression" dxfId="503" priority="117">
      <formula>H128&gt;0</formula>
    </cfRule>
    <cfRule type="expression" dxfId="502" priority="118">
      <formula>H128&lt;0</formula>
    </cfRule>
  </conditionalFormatting>
  <conditionalFormatting sqref="I128">
    <cfRule type="expression" dxfId="501" priority="105">
      <formula>I128&gt;0</formula>
    </cfRule>
    <cfRule type="expression" dxfId="500" priority="106">
      <formula>I128&lt;0</formula>
    </cfRule>
  </conditionalFormatting>
  <conditionalFormatting sqref="F42:F43">
    <cfRule type="expression" dxfId="499" priority="101">
      <formula>F42&gt;0</formula>
    </cfRule>
    <cfRule type="expression" dxfId="498" priority="102">
      <formula>F42&lt;0</formula>
    </cfRule>
  </conditionalFormatting>
  <conditionalFormatting sqref="H42:H43">
    <cfRule type="expression" dxfId="497" priority="99">
      <formula>H42&gt;0</formula>
    </cfRule>
    <cfRule type="expression" dxfId="496" priority="100">
      <formula>H42&lt;0</formula>
    </cfRule>
  </conditionalFormatting>
  <conditionalFormatting sqref="F134:F138">
    <cfRule type="expression" dxfId="495" priority="97">
      <formula>F134&gt;0</formula>
    </cfRule>
    <cfRule type="expression" dxfId="494" priority="98">
      <formula>F134&lt;0</formula>
    </cfRule>
  </conditionalFormatting>
  <conditionalFormatting sqref="H134:H136">
    <cfRule type="expression" dxfId="493" priority="95">
      <formula>H134&gt;0</formula>
    </cfRule>
    <cfRule type="expression" dxfId="492" priority="96">
      <formula>H134&lt;0</formula>
    </cfRule>
  </conditionalFormatting>
  <conditionalFormatting sqref="H137:H138">
    <cfRule type="expression" dxfId="491" priority="93">
      <formula>H137&gt;0</formula>
    </cfRule>
    <cfRule type="expression" dxfId="490" priority="94">
      <formula>H137&lt;0</formula>
    </cfRule>
  </conditionalFormatting>
  <conditionalFormatting sqref="H139:H164">
    <cfRule type="expression" dxfId="489" priority="91">
      <formula>H139&gt;0</formula>
    </cfRule>
    <cfRule type="expression" dxfId="488" priority="92">
      <formula>H139&lt;0</formula>
    </cfRule>
  </conditionalFormatting>
  <conditionalFormatting sqref="F129:F132">
    <cfRule type="expression" dxfId="487" priority="89">
      <formula>F129&gt;0</formula>
    </cfRule>
    <cfRule type="expression" dxfId="486" priority="90">
      <formula>F129&lt;0</formula>
    </cfRule>
  </conditionalFormatting>
  <conditionalFormatting sqref="H129:H132">
    <cfRule type="expression" dxfId="485" priority="87">
      <formula>H129&gt;0</formula>
    </cfRule>
    <cfRule type="expression" dxfId="484" priority="88">
      <formula>H129&lt;0</formula>
    </cfRule>
  </conditionalFormatting>
  <conditionalFormatting sqref="F139">
    <cfRule type="expression" dxfId="483" priority="85">
      <formula>F139&gt;0</formula>
    </cfRule>
    <cfRule type="expression" dxfId="482" priority="86">
      <formula>F139&lt;0</formula>
    </cfRule>
  </conditionalFormatting>
  <conditionalFormatting sqref="I133:I135">
    <cfRule type="expression" dxfId="481" priority="83">
      <formula>I133&gt;0</formula>
    </cfRule>
    <cfRule type="expression" dxfId="480" priority="84">
      <formula>I133&lt;0</formula>
    </cfRule>
  </conditionalFormatting>
  <conditionalFormatting sqref="I136">
    <cfRule type="expression" dxfId="479" priority="81">
      <formula>I136&gt;0</formula>
    </cfRule>
    <cfRule type="expression" dxfId="478" priority="82">
      <formula>I136&lt;0</formula>
    </cfRule>
  </conditionalFormatting>
  <conditionalFormatting sqref="I137">
    <cfRule type="expression" dxfId="477" priority="79">
      <formula>I137&gt;0</formula>
    </cfRule>
    <cfRule type="expression" dxfId="476" priority="80">
      <formula>I137&lt;0</formula>
    </cfRule>
  </conditionalFormatting>
  <conditionalFormatting sqref="I138:I141 I143 I146 I148:I164">
    <cfRule type="expression" dxfId="475" priority="77">
      <formula>I138&gt;0</formula>
    </cfRule>
    <cfRule type="expression" dxfId="474" priority="78">
      <formula>I138&lt;0</formula>
    </cfRule>
  </conditionalFormatting>
  <conditionalFormatting sqref="I129:I132">
    <cfRule type="expression" dxfId="473" priority="75">
      <formula>I129&gt;0</formula>
    </cfRule>
    <cfRule type="expression" dxfId="472" priority="76">
      <formula>I129&lt;0</formula>
    </cfRule>
  </conditionalFormatting>
  <conditionalFormatting sqref="F140:F164">
    <cfRule type="expression" dxfId="471" priority="73">
      <formula>F140&gt;0</formula>
    </cfRule>
    <cfRule type="expression" dxfId="470" priority="74">
      <formula>F140&lt;0</formula>
    </cfRule>
  </conditionalFormatting>
  <conditionalFormatting sqref="F133">
    <cfRule type="expression" dxfId="469" priority="71">
      <formula>F133&gt;0</formula>
    </cfRule>
    <cfRule type="expression" dxfId="468" priority="72">
      <formula>F133&lt;0</formula>
    </cfRule>
  </conditionalFormatting>
  <conditionalFormatting sqref="H133">
    <cfRule type="expression" dxfId="467" priority="69">
      <formula>H133&gt;0</formula>
    </cfRule>
    <cfRule type="expression" dxfId="466" priority="70">
      <formula>H133&lt;0</formula>
    </cfRule>
  </conditionalFormatting>
  <conditionalFormatting sqref="F38:F41">
    <cfRule type="expression" dxfId="465" priority="67">
      <formula>F38&gt;0</formula>
    </cfRule>
    <cfRule type="expression" dxfId="464" priority="68">
      <formula>F38&lt;0</formula>
    </cfRule>
  </conditionalFormatting>
  <conditionalFormatting sqref="H38:H41">
    <cfRule type="expression" dxfId="463" priority="65">
      <formula>H38&gt;0</formula>
    </cfRule>
    <cfRule type="expression" dxfId="462" priority="66">
      <formula>H38&lt;0</formula>
    </cfRule>
  </conditionalFormatting>
  <conditionalFormatting sqref="K42:K44 K47:K54">
    <cfRule type="expression" dxfId="461" priority="63">
      <formula>K42&gt;0</formula>
    </cfRule>
    <cfRule type="expression" dxfId="460" priority="64">
      <formula>K42&lt;0</formula>
    </cfRule>
  </conditionalFormatting>
  <conditionalFormatting sqref="H54">
    <cfRule type="expression" dxfId="459" priority="61">
      <formula>H54&gt;0</formula>
    </cfRule>
    <cfRule type="expression" dxfId="458" priority="62">
      <formula>H54&lt;0</formula>
    </cfRule>
  </conditionalFormatting>
  <conditionalFormatting sqref="F54">
    <cfRule type="expression" dxfId="457" priority="59">
      <formula>F54&gt;0</formula>
    </cfRule>
    <cfRule type="expression" dxfId="456" priority="60">
      <formula>F54&lt;0</formula>
    </cfRule>
  </conditionalFormatting>
  <conditionalFormatting sqref="H53">
    <cfRule type="expression" dxfId="455" priority="55">
      <formula>H53&gt;0</formula>
    </cfRule>
    <cfRule type="expression" dxfId="454" priority="56">
      <formula>H53&lt;0</formula>
    </cfRule>
  </conditionalFormatting>
  <conditionalFormatting sqref="F53">
    <cfRule type="expression" dxfId="453" priority="53">
      <formula>F53&gt;0</formula>
    </cfRule>
    <cfRule type="expression" dxfId="452" priority="54">
      <formula>F53&lt;0</formula>
    </cfRule>
  </conditionalFormatting>
  <conditionalFormatting sqref="L55 L68">
    <cfRule type="expression" dxfId="451" priority="49">
      <formula>L55&gt;0</formula>
    </cfRule>
    <cfRule type="expression" dxfId="450" priority="50">
      <formula>L55&lt;0</formula>
    </cfRule>
  </conditionalFormatting>
  <conditionalFormatting sqref="L38:L41">
    <cfRule type="expression" dxfId="449" priority="47">
      <formula>L38&gt;0</formula>
    </cfRule>
    <cfRule type="expression" dxfId="448" priority="48">
      <formula>L38&lt;0</formula>
    </cfRule>
  </conditionalFormatting>
  <conditionalFormatting sqref="L42:L44 L47:L54">
    <cfRule type="expression" dxfId="447" priority="45">
      <formula>L42&gt;0</formula>
    </cfRule>
    <cfRule type="expression" dxfId="446" priority="46">
      <formula>L42&lt;0</formula>
    </cfRule>
  </conditionalFormatting>
  <conditionalFormatting sqref="F71:F72 H71:I72 K71:K72">
    <cfRule type="expression" dxfId="445" priority="43">
      <formula>F71&gt;0</formula>
    </cfRule>
    <cfRule type="expression" dxfId="444" priority="44">
      <formula>F71&lt;0</formula>
    </cfRule>
  </conditionalFormatting>
  <conditionalFormatting sqref="K73:K74 F73:F75 H73:I75">
    <cfRule type="expression" dxfId="443" priority="39">
      <formula>F73&gt;0</formula>
    </cfRule>
    <cfRule type="expression" dxfId="442" priority="40">
      <formula>F73&lt;0</formula>
    </cfRule>
  </conditionalFormatting>
  <conditionalFormatting sqref="H76:I76 F76 K75 K76:L76">
    <cfRule type="expression" dxfId="441" priority="33">
      <formula>F75&gt;0</formula>
    </cfRule>
    <cfRule type="expression" dxfId="440" priority="34">
      <formula>F75&lt;0</formula>
    </cfRule>
  </conditionalFormatting>
  <conditionalFormatting sqref="H81:K81 H82:L82 F81:F83 H83:J83">
    <cfRule type="expression" dxfId="439" priority="31">
      <formula>F81&gt;0</formula>
    </cfRule>
    <cfRule type="expression" dxfId="438" priority="32">
      <formula>F81&lt;0</formula>
    </cfRule>
  </conditionalFormatting>
  <conditionalFormatting sqref="H80:K80 K79 F80 J81:J83">
    <cfRule type="expression" dxfId="437" priority="29">
      <formula>F79&gt;0</formula>
    </cfRule>
    <cfRule type="expression" dxfId="436" priority="30">
      <formula>F79&lt;0</formula>
    </cfRule>
  </conditionalFormatting>
  <conditionalFormatting sqref="H78:L78 H77:I77 K77 H79:J79 F77:F79 J80:J83">
    <cfRule type="expression" dxfId="435" priority="27">
      <formula>F77&gt;0</formula>
    </cfRule>
    <cfRule type="expression" dxfId="434" priority="28">
      <formula>F77&lt;0</formula>
    </cfRule>
  </conditionalFormatting>
  <conditionalFormatting sqref="J77:J83">
    <cfRule type="expression" dxfId="433" priority="25">
      <formula>J77&gt;0</formula>
    </cfRule>
    <cfRule type="expression" dxfId="432" priority="26">
      <formula>J77&lt;0</formula>
    </cfRule>
  </conditionalFormatting>
  <conditionalFormatting sqref="H84:I84 K83 F84 K84:L84">
    <cfRule type="expression" dxfId="431" priority="23">
      <formula>F83&gt;0</formula>
    </cfRule>
    <cfRule type="expression" dxfId="430" priority="24">
      <formula>F83&lt;0</formula>
    </cfRule>
  </conditionalFormatting>
  <conditionalFormatting sqref="H85:K85 H86:L86 K87:L87 H87:J88 F85:F88">
    <cfRule type="expression" dxfId="429" priority="13">
      <formula>F85&gt;0</formula>
    </cfRule>
    <cfRule type="expression" dxfId="428" priority="14">
      <formula>F85&lt;0</formula>
    </cfRule>
  </conditionalFormatting>
  <conditionalFormatting sqref="H89:L89 K88 F89">
    <cfRule type="expression" dxfId="427" priority="11">
      <formula>F88&gt;0</formula>
    </cfRule>
    <cfRule type="expression" dxfId="426" priority="12">
      <formula>F88&lt;0</formula>
    </cfRule>
  </conditionalFormatting>
  <conditionalFormatting sqref="H99:L99 K92 F99">
    <cfRule type="expression" dxfId="425" priority="9">
      <formula>F92&gt;0</formula>
    </cfRule>
    <cfRule type="expression" dxfId="424" priority="10">
      <formula>F92&lt;0</formula>
    </cfRule>
  </conditionalFormatting>
  <conditionalFormatting sqref="H95:L95 H94:K94 H96:J96 F94:F96">
    <cfRule type="expression" dxfId="423" priority="7">
      <formula>F94&gt;0</formula>
    </cfRule>
    <cfRule type="expression" dxfId="422" priority="8">
      <formula>F94&lt;0</formula>
    </cfRule>
  </conditionalFormatting>
  <conditionalFormatting sqref="H93:L93 F93">
    <cfRule type="expression" dxfId="421" priority="5">
      <formula>F93&gt;0</formula>
    </cfRule>
    <cfRule type="expression" dxfId="420" priority="6">
      <formula>F93&lt;0</formula>
    </cfRule>
  </conditionalFormatting>
  <conditionalFormatting sqref="H98:L98 H97:K97 F97:F98">
    <cfRule type="expression" dxfId="419" priority="3">
      <formula>F97&gt;0</formula>
    </cfRule>
    <cfRule type="expression" dxfId="418" priority="4">
      <formula>F97&lt;0</formula>
    </cfRule>
  </conditionalFormatting>
  <conditionalFormatting sqref="K96:L96">
    <cfRule type="expression" dxfId="417" priority="1">
      <formula>K96&gt;0</formula>
    </cfRule>
    <cfRule type="expression" dxfId="416" priority="2">
      <formula>K96&lt;0</formula>
    </cfRule>
  </conditionalFormatting>
  <hyperlinks>
    <hyperlink ref="A3" location="ACTIVE!A1" display="Back"/>
    <hyperlink ref="A10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2" t="s">
        <v>78</v>
      </c>
      <c r="P19" s="892"/>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2" t="s">
        <v>78</v>
      </c>
      <c r="Q39" s="892"/>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2" t="s">
        <v>78</v>
      </c>
      <c r="P41" s="892"/>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2" t="s">
        <v>78</v>
      </c>
      <c r="P21" s="892"/>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50.93</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4074.4</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2543.3800000000033</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938.80000000000155</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0.29940043372879244</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3.3771843707048887E-2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11.267699115044248</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56.023000000000003</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55.513700000000007</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55.004400000000004</v>
      </c>
      <c r="W19" s="2"/>
      <c r="X19" s="132"/>
      <c r="AD19" s="180"/>
      <c r="AG19" s="180"/>
    </row>
    <row r="20" spans="1:33" x14ac:dyDescent="0.25">
      <c r="P20" s="79">
        <v>1.07</v>
      </c>
      <c r="Q20" s="79">
        <f t="shared" si="2"/>
        <v>54.495100000000001</v>
      </c>
      <c r="W20" s="2"/>
      <c r="X20" s="132"/>
    </row>
    <row r="21" spans="1:33" x14ac:dyDescent="0.25">
      <c r="P21" s="79">
        <v>1.06</v>
      </c>
      <c r="Q21" s="79">
        <f t="shared" si="2"/>
        <v>53.985800000000005</v>
      </c>
      <c r="W21" s="2"/>
      <c r="X21" s="132"/>
      <c r="AD21" s="180"/>
      <c r="AG21" s="180"/>
    </row>
    <row r="22" spans="1:33" x14ac:dyDescent="0.25">
      <c r="P22" s="79">
        <v>1.05</v>
      </c>
      <c r="Q22" s="79">
        <f t="shared" si="2"/>
        <v>53.476500000000001</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52.967199999999998</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52.457900000000002</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51.948599999999999</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51.439300000000003</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50.93</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50.420699999999997</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49.9114</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49.402099999999997</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48.892800000000001</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48.383499999999998</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47.874199999999995</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47.364900000000006</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46.855600000000003</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46.346299999999999</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45.837000000000003</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38.25</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11475</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-1778.9500000000116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-1778.9500000000116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-0.13422036449511354</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4.7581699346405229E-2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8.3152173913043477</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2" t="s">
        <v>78</v>
      </c>
      <c r="P16" s="892"/>
    </row>
    <row r="17" spans="1:20" ht="15.75" thickTop="1" x14ac:dyDescent="0.25">
      <c r="B17" s="70">
        <v>43657</v>
      </c>
      <c r="C17" s="7">
        <v>100</v>
      </c>
      <c r="D17" s="43">
        <v>36.4</v>
      </c>
      <c r="E17" s="43">
        <v>0</v>
      </c>
      <c r="F17" s="43">
        <f t="shared" si="0"/>
        <v>3640</v>
      </c>
      <c r="O17" s="79">
        <v>1.1000000000000001</v>
      </c>
      <c r="P17" s="79">
        <f>O17*$Q$4</f>
        <v>42.075000000000003</v>
      </c>
    </row>
    <row r="18" spans="1:20" x14ac:dyDescent="0.25">
      <c r="B18" s="70">
        <v>43682</v>
      </c>
      <c r="C18" s="7">
        <v>100</v>
      </c>
      <c r="D18" s="43">
        <v>35.200000000000003</v>
      </c>
      <c r="E18" s="43">
        <v>0</v>
      </c>
      <c r="F18" s="43">
        <f t="shared" si="0"/>
        <v>3520.0000000000005</v>
      </c>
      <c r="H18" s="68"/>
      <c r="O18" s="79">
        <v>1.0900000000000001</v>
      </c>
      <c r="P18" s="79">
        <f t="shared" ref="P18:P37" si="2">O18*$Q$4</f>
        <v>41.692500000000003</v>
      </c>
      <c r="T18" s="1"/>
    </row>
    <row r="19" spans="1:20" x14ac:dyDescent="0.25">
      <c r="O19" s="79">
        <v>1.08</v>
      </c>
      <c r="P19" s="79">
        <f t="shared" si="2"/>
        <v>41.31</v>
      </c>
    </row>
    <row r="20" spans="1:20" x14ac:dyDescent="0.25">
      <c r="C20" s="4"/>
      <c r="D20" s="3"/>
      <c r="E20" s="3"/>
      <c r="F20" s="3"/>
      <c r="H20" s="68"/>
      <c r="O20" s="79">
        <v>1.07</v>
      </c>
      <c r="P20" s="79">
        <f t="shared" si="2"/>
        <v>40.927500000000002</v>
      </c>
    </row>
    <row r="21" spans="1:20" x14ac:dyDescent="0.25">
      <c r="O21" s="79">
        <v>1.06</v>
      </c>
      <c r="P21" s="79">
        <f t="shared" si="2"/>
        <v>40.545000000000002</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40.162500000000001</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39.78</v>
      </c>
    </row>
    <row r="24" spans="1:20" x14ac:dyDescent="0.25">
      <c r="O24" s="79">
        <v>1.03</v>
      </c>
      <c r="P24" s="79">
        <f t="shared" si="2"/>
        <v>39.397500000000001</v>
      </c>
    </row>
    <row r="25" spans="1:20" x14ac:dyDescent="0.25">
      <c r="O25" s="79">
        <v>1.02</v>
      </c>
      <c r="P25" s="79">
        <f t="shared" si="2"/>
        <v>39.015000000000001</v>
      </c>
    </row>
    <row r="26" spans="1:20" x14ac:dyDescent="0.25">
      <c r="O26" s="79">
        <v>1.01</v>
      </c>
      <c r="P26" s="79">
        <f t="shared" si="2"/>
        <v>38.6325</v>
      </c>
    </row>
    <row r="27" spans="1:20" x14ac:dyDescent="0.25">
      <c r="O27" s="79">
        <v>1</v>
      </c>
      <c r="P27" s="79">
        <f t="shared" si="2"/>
        <v>38.25</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37.8675</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37.484999999999999</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37.102499999999999</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36.72</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36.337499999999999</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35.954999999999998</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35.572500000000005</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35.190000000000005</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34.807500000000005</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34.425000000000004</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9" si="0">C2*D2+E2</f>
        <v>10140</v>
      </c>
      <c r="G2" s="363">
        <v>43706</v>
      </c>
      <c r="H2" s="7">
        <v>100</v>
      </c>
      <c r="I2" s="43">
        <v>21.98</v>
      </c>
      <c r="J2" s="43">
        <v>0.05</v>
      </c>
      <c r="K2" s="43">
        <f>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23.203357142857143</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21.46</v>
      </c>
      <c r="R4" s="420">
        <v>-9.2999999999999992E-3</v>
      </c>
      <c r="T4" s="688"/>
      <c r="U4" s="30"/>
    </row>
    <row r="5" spans="1:21" x14ac:dyDescent="0.25">
      <c r="B5" s="363">
        <v>43700</v>
      </c>
      <c r="C5" s="7">
        <v>100</v>
      </c>
      <c r="D5" s="43">
        <v>20.88</v>
      </c>
      <c r="E5" s="43">
        <v>0</v>
      </c>
      <c r="F5" s="43">
        <f t="shared" si="0"/>
        <v>2088</v>
      </c>
      <c r="G5" s="363">
        <v>43718</v>
      </c>
      <c r="H5" s="78">
        <v>100</v>
      </c>
      <c r="I5" s="43">
        <v>24.33</v>
      </c>
      <c r="J5" s="43">
        <v>0.05</v>
      </c>
      <c r="K5" s="43">
        <f>H5*I5-J5</f>
        <v>2432.9499999999998</v>
      </c>
      <c r="L5" s="4"/>
      <c r="M5" s="4"/>
      <c r="O5" s="11" t="s">
        <v>67</v>
      </c>
      <c r="Q5" s="3">
        <f>Q4*Q2</f>
        <v>15022</v>
      </c>
    </row>
    <row r="6" spans="1:21" x14ac:dyDescent="0.25">
      <c r="B6" s="70">
        <v>43711</v>
      </c>
      <c r="C6" s="7">
        <v>100</v>
      </c>
      <c r="D6" s="43">
        <v>20.85</v>
      </c>
      <c r="E6" s="43">
        <v>0</v>
      </c>
      <c r="F6" s="43">
        <f t="shared" si="0"/>
        <v>2085</v>
      </c>
      <c r="G6" s="363">
        <v>43749</v>
      </c>
      <c r="H6" s="78">
        <v>100</v>
      </c>
      <c r="I6" s="43">
        <v>21.4</v>
      </c>
      <c r="J6" s="43">
        <v>0.04</v>
      </c>
      <c r="K6" s="43">
        <f>H6*I6-J6</f>
        <v>2139.96</v>
      </c>
      <c r="L6" s="4"/>
      <c r="M6" s="4"/>
      <c r="O6" s="11" t="s">
        <v>64</v>
      </c>
      <c r="Q6" s="2">
        <f>Q3*Q2</f>
        <v>16242.35</v>
      </c>
    </row>
    <row r="7" spans="1:21" x14ac:dyDescent="0.25">
      <c r="B7" s="399">
        <v>43734</v>
      </c>
      <c r="C7" s="4">
        <v>200</v>
      </c>
      <c r="D7" s="3">
        <v>22.41</v>
      </c>
      <c r="E7" s="3">
        <v>0</v>
      </c>
      <c r="F7" s="3">
        <f t="shared" si="0"/>
        <v>4482</v>
      </c>
      <c r="G7" s="70"/>
      <c r="H7" s="159"/>
      <c r="I7" s="3"/>
      <c r="J7" s="3"/>
      <c r="K7" s="3"/>
      <c r="L7" s="4"/>
      <c r="M7" s="4"/>
      <c r="O7" s="11" t="s">
        <v>177</v>
      </c>
      <c r="Q7" s="2">
        <f>Q10+Q8</f>
        <v>-1220.3500000000004</v>
      </c>
      <c r="R7">
        <v>300</v>
      </c>
      <c r="T7" s="1"/>
    </row>
    <row r="8" spans="1:21" x14ac:dyDescent="0.25">
      <c r="B8" s="399">
        <v>43739</v>
      </c>
      <c r="C8" s="4">
        <v>100</v>
      </c>
      <c r="D8" s="3">
        <v>21.68</v>
      </c>
      <c r="E8" s="3">
        <v>0</v>
      </c>
      <c r="F8" s="3">
        <f t="shared" si="0"/>
        <v>2168</v>
      </c>
      <c r="G8" s="70"/>
      <c r="H8" s="159"/>
      <c r="I8" s="3"/>
      <c r="J8" s="3"/>
      <c r="K8" s="3"/>
      <c r="L8" s="4"/>
      <c r="M8" s="4"/>
      <c r="O8" s="11" t="s">
        <v>179</v>
      </c>
      <c r="P8" s="33"/>
      <c r="Q8" s="2">
        <f>K18+M18-F18+Q2*Q4</f>
        <v>-1220.3500000000004</v>
      </c>
    </row>
    <row r="9" spans="1:21" x14ac:dyDescent="0.25">
      <c r="B9" s="399">
        <v>43746</v>
      </c>
      <c r="C9" s="7">
        <v>100</v>
      </c>
      <c r="D9" s="43">
        <v>20.38</v>
      </c>
      <c r="E9" s="43">
        <v>0</v>
      </c>
      <c r="F9" s="43">
        <f t="shared" si="0"/>
        <v>2038</v>
      </c>
      <c r="G9" s="4"/>
      <c r="H9" s="159"/>
      <c r="I9" s="3"/>
      <c r="J9" s="3"/>
      <c r="K9" s="3"/>
      <c r="L9" s="4"/>
      <c r="M9" s="4"/>
      <c r="O9" s="11" t="s">
        <v>204</v>
      </c>
      <c r="Q9" s="132">
        <f>IF(Q2=0, 0, Q8/Q6)</f>
        <v>-7.5133832234867512E-2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23.606000000000002</v>
      </c>
    </row>
    <row r="18" spans="1:16" x14ac:dyDescent="0.25">
      <c r="A18" s="31" t="s">
        <v>81</v>
      </c>
      <c r="B18" s="14"/>
      <c r="C18" s="14">
        <f>SUM(C2:C9)</f>
        <v>1300</v>
      </c>
      <c r="D18" s="18"/>
      <c r="E18" s="18"/>
      <c r="F18" s="18">
        <f>SUM(F2:F9)</f>
        <v>30107</v>
      </c>
      <c r="G18" s="14"/>
      <c r="H18" s="69">
        <f>SUM(H2:H8)</f>
        <v>600</v>
      </c>
      <c r="I18" s="18"/>
      <c r="J18" s="18"/>
      <c r="K18" s="18">
        <f>SUM(K2:K8)</f>
        <v>13794.71</v>
      </c>
      <c r="L18" s="14"/>
      <c r="M18" s="18">
        <f>SUM(M2:M10)</f>
        <v>69.94</v>
      </c>
      <c r="O18" s="79">
        <v>1.0900000000000001</v>
      </c>
      <c r="P18" s="79">
        <f t="shared" ref="P18:P37" si="1">O18*$Q$4</f>
        <v>23.391400000000004</v>
      </c>
    </row>
    <row r="19" spans="1:16" ht="15.75" thickBot="1" x14ac:dyDescent="0.3">
      <c r="A19" s="275" t="s">
        <v>191</v>
      </c>
      <c r="B19" s="276"/>
      <c r="C19" s="277">
        <f>SumByColor($A$19,C2:C17)</f>
        <v>600</v>
      </c>
      <c r="D19" s="277"/>
      <c r="E19" s="277"/>
      <c r="F19" s="278">
        <f>SumByColor($A$19,F2:F17)</f>
        <v>13317</v>
      </c>
      <c r="G19" s="277"/>
      <c r="H19" s="277">
        <f>SumByColor($A$19,H2:H17)</f>
        <v>600</v>
      </c>
      <c r="I19" s="277"/>
      <c r="J19" s="277"/>
      <c r="K19" s="278">
        <f>SumByColor($A$19,K2:K17)</f>
        <v>13795</v>
      </c>
      <c r="L19" s="277"/>
      <c r="M19" s="278">
        <f>SumByColor($A$19,M2:M17)</f>
        <v>70</v>
      </c>
      <c r="O19" s="79">
        <v>1.08</v>
      </c>
      <c r="P19" s="79">
        <f t="shared" si="1"/>
        <v>23.176800000000004</v>
      </c>
    </row>
    <row r="20" spans="1:16" x14ac:dyDescent="0.25">
      <c r="O20" s="79">
        <v>1.07</v>
      </c>
      <c r="P20" s="79">
        <f t="shared" si="1"/>
        <v>22.962200000000003</v>
      </c>
    </row>
    <row r="21" spans="1:16" x14ac:dyDescent="0.25">
      <c r="O21" s="79">
        <v>1.06</v>
      </c>
      <c r="P21" s="79">
        <f t="shared" si="1"/>
        <v>22.747600000000002</v>
      </c>
    </row>
    <row r="22" spans="1:16" x14ac:dyDescent="0.25">
      <c r="O22" s="79">
        <v>1.05</v>
      </c>
      <c r="P22" s="79">
        <f t="shared" si="1"/>
        <v>22.533000000000001</v>
      </c>
    </row>
    <row r="23" spans="1:16" x14ac:dyDescent="0.25">
      <c r="O23" s="79">
        <v>1.04</v>
      </c>
      <c r="P23" s="79">
        <f t="shared" si="1"/>
        <v>22.3184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22.103800000000003</v>
      </c>
    </row>
    <row r="25" spans="1:16" x14ac:dyDescent="0.25">
      <c r="B25" s="162">
        <v>43642</v>
      </c>
      <c r="C25" s="10">
        <v>400</v>
      </c>
      <c r="D25" s="39">
        <v>25.2577</v>
      </c>
      <c r="E25" s="39">
        <v>26.84</v>
      </c>
      <c r="F25" s="39">
        <f t="shared" ref="F25:F40" si="2">(E25-D25)*C25</f>
        <v>632.92000000000007</v>
      </c>
      <c r="G25" s="39">
        <f t="shared" ref="G25:G40" si="3">D25*C25</f>
        <v>10103.08</v>
      </c>
      <c r="H25" s="177">
        <f t="shared" ref="H25:H40" si="4">F25/G25</f>
        <v>6.2646242531980353E-2</v>
      </c>
      <c r="I25" s="39"/>
      <c r="J25" s="39">
        <f t="shared" ref="J25:J40" si="5">F25</f>
        <v>632.92000000000007</v>
      </c>
      <c r="K25" s="39"/>
      <c r="L25" s="39"/>
      <c r="O25" s="79">
        <v>1.02</v>
      </c>
      <c r="P25" s="79">
        <f t="shared" si="1"/>
        <v>21.889200000000002</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21.674600000000002</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21.46</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21.2454</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21.030799999999999</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20.816199999999998</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20.601600000000001</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20.387</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20.1724</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19.957800000000002</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19.743200000000002</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19.528600000000001</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19.314</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v>43746</v>
      </c>
      <c r="C39" s="350">
        <v>800</v>
      </c>
      <c r="D39" s="748">
        <v>22.977900000000002</v>
      </c>
      <c r="E39" s="39">
        <v>20.38</v>
      </c>
      <c r="F39" s="39">
        <f t="shared" si="2"/>
        <v>-2078.3200000000024</v>
      </c>
      <c r="G39" s="39">
        <f t="shared" si="3"/>
        <v>18382.32</v>
      </c>
      <c r="H39" s="177">
        <f t="shared" si="4"/>
        <v>-0.11306081060497274</v>
      </c>
      <c r="I39" s="39"/>
      <c r="J39" s="39">
        <f t="shared" si="5"/>
        <v>-2078.3200000000024</v>
      </c>
      <c r="K39" s="39"/>
      <c r="L39" s="39"/>
    </row>
    <row r="40" spans="1:17" x14ac:dyDescent="0.25">
      <c r="A40">
        <v>300</v>
      </c>
      <c r="B40" s="162">
        <v>43749</v>
      </c>
      <c r="C40" s="10">
        <v>700</v>
      </c>
      <c r="D40" s="39">
        <v>23.202999999999999</v>
      </c>
      <c r="E40" s="39">
        <v>21.4</v>
      </c>
      <c r="F40" s="39">
        <f t="shared" si="2"/>
        <v>-1262.1000000000006</v>
      </c>
      <c r="G40" s="39">
        <f t="shared" si="3"/>
        <v>16242.1</v>
      </c>
      <c r="H40" s="177">
        <f t="shared" si="4"/>
        <v>-7.7705469120372406E-2</v>
      </c>
      <c r="I40" s="39"/>
      <c r="J40" s="39">
        <f t="shared" si="5"/>
        <v>-1262.1000000000006</v>
      </c>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2" t="s">
        <v>78</v>
      </c>
      <c r="P42" s="892"/>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2" t="s">
        <v>78</v>
      </c>
      <c r="P17" s="892"/>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6">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6"/>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2" t="s">
        <v>78</v>
      </c>
      <c r="P41" s="892"/>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2" t="s">
        <v>78</v>
      </c>
      <c r="P45" s="892"/>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2019-10-25T00:26:42Z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