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AA!$W$1:$AC$51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F58" i="40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D330" i="38"/>
  <c r="E330" i="38"/>
  <c r="G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D329" i="38"/>
  <c r="E329" i="38"/>
  <c r="G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D328" i="38"/>
  <c r="E328" i="38"/>
  <c r="G328" i="38"/>
  <c r="H328" i="38"/>
  <c r="K328" i="38"/>
  <c r="L328" i="38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D327" i="38"/>
  <c r="E327" i="38"/>
  <c r="G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M19" i="73"/>
  <c r="F19" i="73"/>
  <c r="C19" i="73"/>
  <c r="K19" i="73"/>
  <c r="H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H121" i="61"/>
  <c r="K111" i="54"/>
  <c r="C121" i="61"/>
  <c r="K121" i="61"/>
  <c r="H111" i="54"/>
  <c r="C111" i="54"/>
  <c r="M121" i="61"/>
  <c r="M111" i="54"/>
  <c r="F111" i="54"/>
  <c r="F121" i="61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C19" i="72"/>
  <c r="F19" i="72"/>
  <c r="K19" i="72"/>
  <c r="M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72" i="70"/>
  <c r="C85" i="64"/>
  <c r="M100" i="34"/>
  <c r="F85" i="64"/>
  <c r="M72" i="70"/>
  <c r="M85" i="64"/>
  <c r="C72" i="70"/>
  <c r="F100" i="34"/>
  <c r="K85" i="64"/>
  <c r="K72" i="70"/>
  <c r="C100" i="34"/>
  <c r="H85" i="64"/>
  <c r="H19" i="64"/>
  <c r="H100" i="34"/>
  <c r="F72" i="70"/>
  <c r="K100" i="34"/>
  <c r="C158" i="17"/>
  <c r="H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C19" i="71"/>
  <c r="K19" i="71"/>
  <c r="M19" i="71"/>
  <c r="H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H63" i="66"/>
  <c r="M63" i="66"/>
  <c r="F63" i="66"/>
  <c r="K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K156" i="49"/>
  <c r="C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K19" i="70"/>
  <c r="H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8"/>
  <c r="C103" i="58"/>
  <c r="H19" i="3"/>
  <c r="H108" i="7"/>
  <c r="H30" i="49"/>
  <c r="C19" i="3"/>
  <c r="H94" i="52"/>
  <c r="M19" i="57"/>
  <c r="K103" i="58"/>
  <c r="F80" i="41"/>
  <c r="H32" i="31"/>
  <c r="C19" i="55"/>
  <c r="H19" i="50"/>
  <c r="K108" i="7"/>
  <c r="M103" i="58"/>
  <c r="M19" i="59"/>
  <c r="M19" i="55"/>
  <c r="M19" i="34"/>
  <c r="H19" i="62"/>
  <c r="C19" i="45"/>
  <c r="C108" i="7"/>
  <c r="C248" i="25"/>
  <c r="M19" i="62"/>
  <c r="K65" i="63"/>
  <c r="M19" i="64"/>
  <c r="K19" i="61"/>
  <c r="M19" i="68"/>
  <c r="H103" i="53"/>
  <c r="F30" i="49"/>
  <c r="M125" i="45"/>
  <c r="C103" i="53"/>
  <c r="K19" i="52"/>
  <c r="M101" i="57"/>
  <c r="H19" i="45"/>
  <c r="K248" i="25"/>
  <c r="K19" i="66"/>
  <c r="M67" i="60"/>
  <c r="H103" i="58"/>
  <c r="C19" i="50"/>
  <c r="F19" i="69"/>
  <c r="K67" i="60"/>
  <c r="F19" i="57"/>
  <c r="C80" i="41"/>
  <c r="H19" i="66"/>
  <c r="K19" i="54"/>
  <c r="F248" i="25"/>
  <c r="M19" i="50"/>
  <c r="M72" i="59"/>
  <c r="M32" i="31"/>
  <c r="K19" i="53"/>
  <c r="C101" i="57"/>
  <c r="H19" i="52"/>
  <c r="K80" i="41"/>
  <c r="F19" i="63"/>
  <c r="C19" i="58"/>
  <c r="M248" i="25"/>
  <c r="C19" i="66"/>
  <c r="K19" i="59"/>
  <c r="M82" i="50"/>
  <c r="C82" i="50"/>
  <c r="H19" i="41"/>
  <c r="M108" i="7"/>
  <c r="F65" i="63"/>
  <c r="H80" i="41"/>
  <c r="H82" i="50"/>
  <c r="C19" i="53"/>
  <c r="K19" i="57"/>
  <c r="F82" i="50"/>
  <c r="F19" i="59"/>
  <c r="C72" i="59"/>
  <c r="F19" i="50"/>
  <c r="F125" i="45"/>
  <c r="H125" i="45"/>
  <c r="F19" i="45"/>
  <c r="C65" i="63"/>
  <c r="F108" i="7"/>
  <c r="F19" i="66"/>
  <c r="K125" i="45"/>
  <c r="F19" i="60"/>
  <c r="M158" i="17"/>
  <c r="F103" i="58"/>
  <c r="M19" i="3"/>
  <c r="C30" i="49"/>
  <c r="C19" i="59"/>
  <c r="C32" i="31"/>
  <c r="K19" i="45"/>
  <c r="F67" i="60"/>
  <c r="M30" i="49"/>
  <c r="C19" i="69"/>
  <c r="H29" i="51"/>
  <c r="H65" i="63"/>
  <c r="M65" i="63"/>
  <c r="H19" i="69"/>
  <c r="K19" i="63"/>
  <c r="F101" i="57"/>
  <c r="K19" i="50"/>
  <c r="M80" i="41"/>
  <c r="K29" i="51"/>
  <c r="H19" i="58"/>
  <c r="C19" i="41"/>
  <c r="K19" i="34"/>
  <c r="F32" i="31"/>
  <c r="H19" i="54"/>
  <c r="H101" i="57"/>
  <c r="K101" i="57"/>
  <c r="C19" i="63"/>
  <c r="M19" i="53"/>
  <c r="K32" i="31"/>
  <c r="H19" i="34"/>
  <c r="F19" i="3"/>
  <c r="F19" i="41"/>
  <c r="M19" i="60"/>
  <c r="H19" i="55"/>
  <c r="K19" i="3"/>
  <c r="C19" i="60"/>
  <c r="F72" i="59"/>
  <c r="K19" i="41"/>
  <c r="M19" i="54"/>
  <c r="F19" i="55"/>
  <c r="K19" i="62"/>
  <c r="H19" i="59"/>
  <c r="C19" i="57"/>
  <c r="K103" i="53"/>
  <c r="F19" i="58"/>
  <c r="C67" i="60"/>
  <c r="H19" i="68"/>
  <c r="H72" i="59"/>
  <c r="K19" i="68"/>
  <c r="K19" i="60"/>
  <c r="H248" i="25"/>
  <c r="K72" i="59"/>
  <c r="M19" i="66"/>
  <c r="M19" i="69"/>
  <c r="K19" i="55"/>
  <c r="C19" i="68"/>
  <c r="M19" i="41"/>
  <c r="F19" i="40"/>
  <c r="F19" i="53"/>
  <c r="C19" i="52"/>
  <c r="C125" i="45"/>
  <c r="M103" i="53"/>
  <c r="F19" i="61"/>
  <c r="C19" i="54"/>
  <c r="K19" i="64"/>
  <c r="H19" i="63"/>
  <c r="K82" i="50"/>
  <c r="K30" i="49"/>
  <c r="M19" i="52"/>
  <c r="F94" i="52"/>
  <c r="H19" i="61"/>
  <c r="F19" i="64"/>
  <c r="H19" i="57"/>
  <c r="F19" i="52"/>
  <c r="K94" i="52"/>
  <c r="C94" i="52"/>
  <c r="H19" i="60"/>
  <c r="C19" i="61"/>
  <c r="K19" i="58"/>
  <c r="C19" i="34"/>
  <c r="C19" i="64"/>
  <c r="M19" i="61"/>
  <c r="H67" i="60"/>
  <c r="F19" i="34"/>
  <c r="K19" i="69"/>
  <c r="F19" i="54"/>
  <c r="H19" i="53"/>
  <c r="M94" i="52"/>
  <c r="M19" i="63"/>
  <c r="M29" i="51"/>
  <c r="M19" i="58"/>
  <c r="F19" i="62"/>
  <c r="F103" i="53"/>
  <c r="C19" i="62"/>
  <c r="F158" i="17"/>
  <c r="K158" i="17"/>
  <c r="F29" i="51"/>
  <c r="C29" i="51"/>
  <c r="F28" i="51" l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30" i="38" l="1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<sst xmlns="http://schemas.openxmlformats.org/spreadsheetml/2006/main" count="5015" uniqueCount="622">
  <si>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</si>
  <si>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</si>
  <si>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</si>
  <si>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</si>
  <si>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</si>
  <si>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</si>
  <si>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</si>
  <si>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</si>
  <si>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</si>
  <si>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</si>
  <si>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</si>
  <si>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</si>
  <si>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</si>
  <si>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</si>
  <si>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</si>
  <si>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</si>
  <si>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</si>
  <si>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</si>
  <si>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</si>
  <si>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</si>
  <si>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</si>
  <si>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</si>
  <si>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</si>
  <si>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</si>
  <si>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</si>
  <si>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</si>
  <si>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</si>
  <si>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</si>
  <si>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</si>
  <si>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</si>
  <si>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</si>
  <si>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</si>
  <si>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</si>
  <si>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</si>
  <si>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</si>
  <si>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</si>
  <si>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</si>
  <si>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</si>
  <si>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</si>
  <si>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</si>
  <si>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</si>
  <si>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</si>
  <si>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</si>
  <si>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</si>
  <si>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</si>
  <si>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</si>
  <si>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</si>
  <si>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</si>
  <si>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</si>
  <si>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</si>
  <si>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</si>
  <si>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</si>
  <si>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</si>
  <si>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</si>
  <si>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</si>
  <si>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</si>
  <si>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</si>
  <si>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</si>
  <si>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</si>
  <si>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</si>
  <si>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</si>
  <si>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</si>
  <si>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</si>
  <si>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</si>
  <si>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</si>
  <si>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</si>
  <si>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</si>
  <si>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</si>
  <si>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</si>
  <si>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</si>
  <si>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</si>
  <si>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</si>
  <si>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</si>
  <si>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</si>
  <si>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</si>
  <si>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</si>
  <si>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</si>
  <si>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</si>
  <si>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</si>
  <si>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</si>
  <si>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</si>
  <si>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</si>
  <si>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</si>
  <si>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</si>
  <si>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</si>
  <si>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</si>
  <si>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</si>
  <si>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</si>
  <si>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</si>
  <si>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</si>
  <si>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</si>
  <si>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</si>
  <si>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</si>
  <si>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</si>
  <si>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</si>
  <si>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</si>
  <si>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</si>
  <si>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</si>
  <si>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</si>
  <si>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</si>
  <si>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</si>
  <si>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</si>
  <si>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</si>
  <si>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</si>
  <si>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</si>
  <si>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</si>
  <si>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</si>
  <si>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</si>
  <si>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</si>
  <si>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</si>
  <si>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</si>
  <si>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</si>
  <si>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</si>
  <si>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</si>
  <si>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</si>
  <si>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</si>
  <si>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</si>
  <si>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</si>
  <si>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</si>
  <si>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</si>
  <si>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</si>
  <si>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</si>
  <si>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</si>
  <si>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</si>
  <si>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</si>
  <si>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</si>
  <si>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</si>
  <si>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</si>
  <si>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</si>
  <si>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</si>
  <si>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</si>
  <si>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</si>
  <si>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</si>
  <si>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</si>
  <si>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</si>
  <si>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</si>
  <si>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</si>
  <si>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</si>
  <si>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</si>
  <si>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</si>
  <si>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</si>
  <si>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</si>
  <si>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</si>
  <si>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</si>
  <si>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</si>
  <si>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</si>
  <si>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</si>
  <si>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</si>
  <si>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</si>
  <si>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</si>
  <si>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</si>
  <si>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</si>
  <si>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</si>
  <si>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</si>
  <si>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</si>
  <si>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</si>
  <si>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</si>
  <si>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</si>
  <si>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</si>
  <si>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</si>
  <si>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</si>
  <si>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</si>
  <si>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</si>
  <si>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</si>
  <si>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</si>
  <si>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</si>
  <si>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</si>
  <si>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</si>
  <si>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</si>
  <si>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</si>
  <si>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</si>
  <si>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</si>
  <si>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</si>
  <si>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</si>
  <si>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</si>
  <si>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</si>
  <si>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</si>
  <si>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</si>
  <si>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</si>
  <si>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</si>
  <si>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</si>
  <si>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</si>
  <si>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</si>
  <si>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</si>
  <si>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</si>
  <si>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</si>
  <si>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</si>
  <si>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</si>
  <si>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</si>
  <si>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</si>
  <si>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</si>
  <si>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</si>
  <si>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</si>
  <si>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</si>
  <si>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</si>
  <si>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</si>
  <si>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</si>
  <si>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</si>
  <si>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</si>
  <si>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</si>
  <si>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</si>
  <si>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</si>
  <si>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</si>
  <si>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</si>
  <si>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</si>
  <si>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</si>
  <si>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</si>
  <si>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</si>
  <si>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</si>
  <si>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</si>
  <si>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</si>
  <si>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</si>
  <si>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</si>
  <si>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</si>
  <si>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</si>
  <si>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</si>
  <si>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</si>
  <si>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</si>
  <si>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</si>
  <si>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</si>
  <si>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</si>
  <si>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</si>
  <si>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</si>
  <si>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</si>
  <si>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</si>
  <si>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</si>
  <si>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</si>
  <si>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</si>
  <si>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</si>
  <si>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</si>
  <si>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</si>
  <si>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</si>
  <si>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</si>
  <si>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</si>
  <si>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</si>
  <si>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</si>
  <si>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</si>
  <si>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</si>
  <si>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</si>
  <si>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</si>
  <si>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</si>
  <si>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</si>
  <si>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</si>
  <si>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</si>
  <si>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</si>
  <si>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</si>
  <si>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</si>
  <si>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</si>
  <si>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</si>
  <si>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</si>
  <si>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</si>
  <si>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</si>
  <si>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</si>
  <si>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</si>
  <si>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</si>
  <si>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</si>
  <si>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</si>
  <si>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</si>
  <si>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</si>
  <si>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</si>
  <si>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</si>
  <si>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</si>
  <si>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</si>
  <si>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</si>
  <si>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</si>
  <si>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</si>
  <si>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</si>
  <si>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</si>
  <si>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</si>
  <si>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</si>
  <si>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</si>
  <si>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</si>
  <si>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</si>
  <si>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</si>
  <si>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</si>
  <si>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</si>
  <si>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</si>
  <si>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</si>
  <si>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</si>
  <si>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</si>
  <si>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</si>
  <si>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</si>
  <si>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</si>
  <si>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</si>
  <si>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</si>
  <si>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</si>
  <si>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</si>
  <si>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</si>
  <si>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</si>
  <si>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</si>
  <si>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</si>
  <si>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</si>
  <si>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</si>
  <si>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</si>
  <si>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</si>
  <si>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</si>
  <si>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</si>
  <si>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</si>
  <si>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</si>
  <si>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</si>
  <si>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</si>
  <si>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</si>
  <si>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</si>
  <si>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</si>
  <si>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</si>
  <si>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</si>
  <si>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</si>
  <si>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</si>
  <si>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</si>
  <si>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</si>
  <si>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</si>
  <si>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</si>
  <si>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</si>
  <si>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</si>
  <si>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</si>
  <si>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</si>
  <si>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</si>
  <si>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</si>
  <si>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</si>
  <si>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</si>
  <si>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</si>
  <si>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</si>
  <si>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</si>
  <si>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</si>
  <si>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</si>
  <si>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</si>
  <si>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</si>
  <si>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</si>
  <si>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</si>
  <si>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</si>
  <si>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</si>
  <si>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</si>
  <si>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</si>
  <si>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</si>
  <si>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</si>
  <si>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</si>
  <si>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</si>
  <si>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</si>
  <si>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</si>
  <si>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</si>
  <si>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</si>
  <si>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</si>
  <si>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</si>
  <si>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</si>
  <si>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</si>
  <si>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</si>
  <si>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</si>
  <si>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</si>
  <si>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</si>
  <si>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</si>
  <si>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</si>
  <si>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</si>
  <si>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</si>
  <si>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</si>
  <si>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</si>
  <si>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</si>
  <si>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</si>
  <si>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</si>
  <si>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</si>
  <si>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</si>
  <si>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</si>
  <si>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</si>
  <si>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</si>
  <si>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</si>
  <si>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</si>
  <si>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</si>
  <si>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</si>
  <si>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</si>
  <si>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</si>
  <si>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</si>
  <si>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</si>
  <si>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</si>
  <si>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</si>
  <si>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</si>
  <si>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</si>
  <si>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</si>
  <si>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62.70 - 91.23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</si>
  <si>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</si>
  <si>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</si>
  <si>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</si>
  <si>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</si>
  <si>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</si>
  <si>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</si>
  <si>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</si>
  <si>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</si>
  <si>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</si>
  <si>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</si>
  <si>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26-Jan-17F Earnings announcement</t>
  </si>
  <si>
    <t>10.39 - 16.49</t>
  </si>
  <si>
    <t>42.73 - 51.06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</si>
  <si>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</si>
  <si>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</si>
  <si>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</si>
  <si>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</si>
  <si>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</si>
  <si>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</si>
  <si>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</si>
  <si>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</si>
  <si>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</si>
  <si>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</si>
  <si>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</si>
  <si>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</si>
  <si>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</si>
  <si>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</si>
  <si>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</si>
  <si>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35.03 x 200</t>
  </si>
  <si>
    <t>0.275 Dividend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</si>
  <si>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</si>
  <si>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</si>
  <si>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</si>
  <si>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</si>
  <si>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</si>
  <si>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</si>
  <si>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</si>
  <si>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</si>
  <si>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50.27 - 75.74</t>
  </si>
  <si>
    <t>33.96 - 51.31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</si>
  <si>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</si>
  <si>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</si>
  <si>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</si>
  <si>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</si>
  <si>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</si>
  <si>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</si>
  <si>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</si>
  <si>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34.16 - 59.99</t>
  </si>
  <si>
    <t>208.16B</t>
  </si>
  <si>
    <t>181.02 - 228.34</t>
  </si>
  <si>
    <t>1.329 Dividend</t>
  </si>
  <si>
    <t>1.02 Dividend</t>
  </si>
  <si>
    <t>32.60 - 52.76</t>
  </si>
  <si>
    <t>83.39 - 111.69</t>
  </si>
  <si>
    <t>107.51 - 164.00</t>
  </si>
  <si>
    <t>37.41 - 76.80</t>
  </si>
  <si>
    <t>0.40 (0.79%)</t>
  </si>
  <si>
    <t>Mar 20 - Mar 24 (Est.)</t>
  </si>
  <si>
    <t>49.01 - 65.44</t>
  </si>
  <si>
    <t>2-Feb-17IP Earnings announcement</t>
  </si>
  <si>
    <t>35.51 x 500</t>
  </si>
  <si>
    <t>1.32 (1.77%)</t>
  </si>
  <si>
    <t>0.59 Dividend</t>
  </si>
  <si>
    <t>114.25 - 183.99</t>
  </si>
  <si>
    <t>86.25 - 108.20</t>
  </si>
  <si>
    <t>1.56 (1.48%)</t>
  </si>
  <si>
    <t>22.22 - 41.15</t>
  </si>
  <si>
    <t>26-Jan-17BIIB Earnings announcement</t>
  </si>
  <si>
    <t>20.77 - 43.41</t>
  </si>
  <si>
    <t>11.02 - 14.34</t>
  </si>
  <si>
    <t>0.226 Dividend</t>
  </si>
  <si>
    <t>1.14 (1.67%)</t>
  </si>
  <si>
    <t>14.02 - 26.46</t>
  </si>
  <si>
    <t>4.08 (2.24%)</t>
  </si>
  <si>
    <t>70.83 - 103.55</t>
  </si>
  <si>
    <t>Mar 21 - Mar 27 (Est.)</t>
  </si>
  <si>
    <t>3.16B</t>
  </si>
  <si>
    <t>Mar 22 - Mar 27 (Est.)</t>
  </si>
  <si>
    <t>25.30 x 100</t>
  </si>
  <si>
    <t>29.46 x 200</t>
  </si>
  <si>
    <t>0.36 (1.27%)</t>
  </si>
  <si>
    <t>0.20 (1.11%)</t>
  </si>
  <si>
    <t>1.85 (3.43%)</t>
  </si>
  <si>
    <t>26-Jan-17INTC Earnings announcement</t>
  </si>
  <si>
    <t>1.04 (2.81%)</t>
  </si>
  <si>
    <t>1.00 (1.57%)</t>
  </si>
  <si>
    <t>56.03 - 74.77</t>
  </si>
  <si>
    <t>27-Feb-17FTR Earnings announcement</t>
  </si>
  <si>
    <t>4.01B</t>
  </si>
  <si>
    <t>4.34B</t>
  </si>
  <si>
    <t>0.44 (0.63%)</t>
  </si>
  <si>
    <t>2.64 (2.39%)</t>
  </si>
  <si>
    <t>17-Jan-17UNH Earnings announcement</t>
  </si>
  <si>
    <t>290.79 x 100</t>
  </si>
  <si>
    <t>292.99 x 200</t>
  </si>
  <si>
    <t>290.75 - 296.38</t>
  </si>
  <si>
    <t>63.34B</t>
  </si>
  <si>
    <t>37.18 x 500</t>
  </si>
  <si>
    <t>39.12 x 100</t>
  </si>
  <si>
    <t>37.46 - 38.24</t>
  </si>
  <si>
    <t>20.11B</t>
  </si>
  <si>
    <t>93.14 - 95.00</t>
  </si>
  <si>
    <t>6.52B</t>
  </si>
  <si>
    <t>1.04 (1.12%)</t>
  </si>
  <si>
    <t>117.25 x 700</t>
  </si>
  <si>
    <t>117.30 x 1900</t>
  </si>
  <si>
    <t>116.49 - 117.80</t>
  </si>
  <si>
    <t>625.27B</t>
  </si>
  <si>
    <t>2.28 (1.96%)</t>
  </si>
  <si>
    <t>74.79 - 75.11</t>
  </si>
  <si>
    <t>68.63B</t>
  </si>
  <si>
    <t>1.28 (1.71%)</t>
  </si>
  <si>
    <t>74.16 - 75.10</t>
  </si>
  <si>
    <t>20.59B</t>
  </si>
  <si>
    <t>1.00 (1.35%)</t>
  </si>
  <si>
    <t>30.32 - 30.85</t>
  </si>
  <si>
    <t>4.38B</t>
  </si>
  <si>
    <t>28.32 - 28.65</t>
  </si>
  <si>
    <t>52.71B</t>
  </si>
  <si>
    <t>21.03 x 500</t>
  </si>
  <si>
    <t>21.57 x 600</t>
  </si>
  <si>
    <t>21.35 - 21.93</t>
  </si>
  <si>
    <t>1.21B</t>
  </si>
  <si>
    <t>30.72 - 32.11</t>
  </si>
  <si>
    <t>7.45B</t>
  </si>
  <si>
    <t>1.20 (3.91%)</t>
  </si>
  <si>
    <t>50.26 - 50.78</t>
  </si>
  <si>
    <t>31.08B</t>
  </si>
  <si>
    <t>31.91 - 32.29</t>
  </si>
  <si>
    <t>15.73B</t>
  </si>
  <si>
    <t>59.29 - 59.75</t>
  </si>
  <si>
    <t>99.15B</t>
  </si>
  <si>
    <t>1.56 (2.62%)</t>
  </si>
  <si>
    <t>61.03 x 100</t>
  </si>
  <si>
    <t>150.01 x 100</t>
  </si>
  <si>
    <t>67.27 - 68.39</t>
  </si>
  <si>
    <t>11.80B</t>
  </si>
  <si>
    <t>78.90 - 79.72</t>
  </si>
  <si>
    <t>84.56B</t>
  </si>
  <si>
    <t>2.00 (2.53%)</t>
  </si>
  <si>
    <t>18.00 - 18.20</t>
  </si>
  <si>
    <t>15.37B</t>
  </si>
  <si>
    <t>34.87 - 35.27</t>
  </si>
  <si>
    <t>32.99B</t>
  </si>
  <si>
    <t>0.48 (1.37%)</t>
  </si>
  <si>
    <t>12.36 - 12.51</t>
  </si>
  <si>
    <t>49.23B</t>
  </si>
  <si>
    <t>0.60 (4.82%)</t>
  </si>
  <si>
    <t>115.38 - 116.00</t>
  </si>
  <si>
    <t>315.34B</t>
  </si>
  <si>
    <t>3.20 (2.76%)</t>
  </si>
  <si>
    <t>11.60 - 11.81</t>
  </si>
  <si>
    <t>4.20B</t>
  </si>
  <si>
    <t>93.14 - 94.50</t>
  </si>
  <si>
    <t>19.96B</t>
  </si>
  <si>
    <t>51.20 - 52.25</t>
  </si>
  <si>
    <t>85.42B</t>
  </si>
  <si>
    <t>0.72 (1.39%)</t>
  </si>
  <si>
    <t>29.11 - 30.31</t>
  </si>
  <si>
    <t>10.52B</t>
  </si>
  <si>
    <t>1.10 (3.77%)</t>
  </si>
  <si>
    <t>47.59 - 47.70</t>
  </si>
  <si>
    <t>23.34 x 1900</t>
  </si>
  <si>
    <t>23.39 x 300</t>
  </si>
  <si>
    <t>23.21 - 23.64</t>
  </si>
  <si>
    <t>9.31 - 23.64</t>
  </si>
  <si>
    <t>25.61B</t>
  </si>
  <si>
    <t>54.18 - 54.45</t>
  </si>
  <si>
    <t>32.50 - 54.45</t>
  </si>
  <si>
    <t>22.32B</t>
  </si>
  <si>
    <t>37.02 x 500</t>
  </si>
  <si>
    <t>37.10 x 300</t>
  </si>
  <si>
    <t>36.91 - 37.33</t>
  </si>
  <si>
    <t>175.67B</t>
  </si>
  <si>
    <t>63.66 - 64.85</t>
  </si>
  <si>
    <t>20.21B</t>
  </si>
  <si>
    <t>109.32 - 109.87</t>
  </si>
  <si>
    <t>31.95B</t>
  </si>
  <si>
    <t>2.36 (2.16%)</t>
  </si>
  <si>
    <t>44.16 x 500</t>
  </si>
  <si>
    <t>43.53 - 44.53</t>
  </si>
  <si>
    <t>9.93B</t>
  </si>
  <si>
    <t>226.00 - 226.73</t>
  </si>
  <si>
    <t>78.01 x 300</t>
  </si>
  <si>
    <t>78.69 x 300</t>
  </si>
  <si>
    <t>77.66 - 78.83</t>
  </si>
  <si>
    <t>14.55B</t>
  </si>
  <si>
    <t>1.12 (1.44%)</t>
  </si>
  <si>
    <t>67.60 - 67.93</t>
  </si>
  <si>
    <t>52.30B</t>
  </si>
  <si>
    <t>55.84 - 56.10</t>
  </si>
  <si>
    <t>281.00B</t>
  </si>
  <si>
    <t>1.52 (2.72%)</t>
  </si>
  <si>
    <t>29.40 - 30.04</t>
  </si>
  <si>
    <t>5.42B</t>
  </si>
  <si>
    <t>14.07 - 14.58</t>
  </si>
  <si>
    <t>1.86B</t>
  </si>
  <si>
    <t>45.26 - 45.62</t>
  </si>
  <si>
    <t>21.94B</t>
  </si>
  <si>
    <t>0.76 (1.67%)</t>
  </si>
  <si>
    <t>42.34 - 43.60</t>
  </si>
  <si>
    <t>7.05B</t>
  </si>
  <si>
    <t>74.31 - 74.65</t>
  </si>
  <si>
    <t>27.44B</t>
  </si>
  <si>
    <t>182.15 x 200</t>
  </si>
  <si>
    <t>182.99 x 200</t>
  </si>
  <si>
    <t>182.05 - 183.70</t>
  </si>
  <si>
    <t>76.59B</t>
  </si>
  <si>
    <t>72.89 - 73.65</t>
  </si>
  <si>
    <t>23.39B</t>
  </si>
  <si>
    <t>1.80 (2.46%)</t>
  </si>
  <si>
    <t>49.93 - 50.61</t>
  </si>
  <si>
    <t>36.96B</t>
  </si>
  <si>
    <t>0.81 (1.62%)</t>
  </si>
  <si>
    <t>104.78 - 105.56</t>
  </si>
  <si>
    <t>167.37B</t>
  </si>
  <si>
    <t>3.38 x 10300</t>
  </si>
  <si>
    <t>3.44 x 50200</t>
  </si>
  <si>
    <t>3.40 - 3.46</t>
  </si>
  <si>
    <t>0.42 (12.28%)</t>
  </si>
  <si>
    <t>73.69 x 200</t>
  </si>
  <si>
    <t>73.74 x 1500</t>
  </si>
  <si>
    <t>73.51 - 74.80</t>
  </si>
  <si>
    <t>97.14B</t>
  </si>
  <si>
    <t>1.88 (2.55%)</t>
  </si>
  <si>
    <t>70.04 - 70.63</t>
  </si>
  <si>
    <t>61.97 - 62.43</t>
  </si>
  <si>
    <t>36.78B</t>
  </si>
  <si>
    <t>1.92 (3.09%)</t>
  </si>
  <si>
    <t>35.50 - 35.93</t>
  </si>
  <si>
    <t>54.27B</t>
  </si>
  <si>
    <t>1.52 (4.26%)</t>
  </si>
  <si>
    <t>141.87 - 143.19</t>
  </si>
  <si>
    <t>56.26B</t>
  </si>
  <si>
    <t>0.60 (0.42%)</t>
  </si>
  <si>
    <t>40.47 - 41.15</t>
  </si>
  <si>
    <t>1.04 (2.56%)</t>
  </si>
  <si>
    <t>110.50 - 111.13</t>
  </si>
  <si>
    <t>91.38B</t>
  </si>
  <si>
    <t>162.45 - 163.96</t>
  </si>
  <si>
    <t>154.80B</t>
  </si>
  <si>
    <t>2.50 (1.53%)</t>
  </si>
  <si>
    <t>74.50 - 75.22</t>
  </si>
  <si>
    <t>23.69B</t>
  </si>
  <si>
    <t>25.00 ---&gt; 24.50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</si>
</sst>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321680"/>
        <c:axId val="727296984"/>
      </c:scatterChart>
      <c:valAx>
        <c:axId val="727321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6984"/>
        <c:crosses val="autoZero"/>
        <c:crossBetween val="midCat"/>
      </c:valAx>
      <c:valAx>
        <c:axId val="72729698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297768"/>
        <c:axId val="727298160"/>
      </c:scatterChart>
      <c:valAx>
        <c:axId val="7272977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8160"/>
        <c:crosses val="autoZero"/>
        <c:crossBetween val="midCat"/>
      </c:valAx>
      <c:valAx>
        <c:axId val="72729816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>
                  <c:v>2257.83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298944"/>
        <c:axId val="727299336"/>
      </c:scatterChart>
      <c:valAx>
        <c:axId val="7272989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9336"/>
        <c:crosses val="autoZero"/>
        <c:crossBetween val="midCat"/>
      </c:valAx>
      <c:valAx>
        <c:axId val="7272993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298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300120"/>
        <c:axId val="727300512"/>
      </c:scatterChart>
      <c:valAx>
        <c:axId val="7273001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0512"/>
        <c:crosses val="autoZero"/>
        <c:crossBetween val="midCat"/>
      </c:valAx>
      <c:valAx>
        <c:axId val="7273005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0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302864"/>
        <c:axId val="727303256"/>
      </c:scatterChart>
      <c:valAx>
        <c:axId val="7273028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3256"/>
        <c:crosses val="autoZero"/>
        <c:crossBetween val="midCat"/>
      </c:valAx>
      <c:valAx>
        <c:axId val="7273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2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304432"/>
        <c:axId val="727304824"/>
      </c:scatterChart>
      <c:valAx>
        <c:axId val="7273044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4824"/>
        <c:crosses val="autoZero"/>
        <c:crossBetween val="midCat"/>
      </c:valAx>
      <c:valAx>
        <c:axId val="7273048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4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305608"/>
        <c:axId val="727306000"/>
      </c:scatterChart>
      <c:valAx>
        <c:axId val="7273056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6000"/>
        <c:crosses val="autoZero"/>
        <c:crossBetween val="midCat"/>
      </c:valAx>
      <c:valAx>
        <c:axId val="727306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56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287.52999999999997</c:v>
                </c:pt>
                <c:pt idx="1">
                  <c:v>283.07</c:v>
                </c:pt>
                <c:pt idx="2">
                  <c:v>283.11</c:v>
                </c:pt>
                <c:pt idx="3">
                  <c:v>285.58999999999997</c:v>
                </c:pt>
                <c:pt idx="4">
                  <c:v>278.77</c:v>
                </c:pt>
                <c:pt idx="5">
                  <c:v>286.39999999999998</c:v>
                </c:pt>
                <c:pt idx="6">
                  <c:v>286.97000000000003</c:v>
                </c:pt>
                <c:pt idx="7">
                  <c:v>286.25</c:v>
                </c:pt>
                <c:pt idx="8">
                  <c:v>287.38</c:v>
                </c:pt>
                <c:pt idx="9">
                  <c:v>286.49</c:v>
                </c:pt>
                <c:pt idx="10">
                  <c:v>287.77</c:v>
                </c:pt>
                <c:pt idx="11">
                  <c:v>289.54000000000002</c:v>
                </c:pt>
                <c:pt idx="12">
                  <c:v>285.3</c:v>
                </c:pt>
                <c:pt idx="13">
                  <c:v>291.16000000000003</c:v>
                </c:pt>
                <c:pt idx="14">
                  <c:v>290.22000000000003</c:v>
                </c:pt>
                <c:pt idx="15">
                  <c:v>297.19</c:v>
                </c:pt>
                <c:pt idx="16">
                  <c:v>295.77999999999997</c:v>
                </c:pt>
                <c:pt idx="17">
                  <c:v>294.07</c:v>
                </c:pt>
                <c:pt idx="18">
                  <c:v>302.77</c:v>
                </c:pt>
                <c:pt idx="19">
                  <c:v>303.77999999999997</c:v>
                </c:pt>
                <c:pt idx="20">
                  <c:v>305.2</c:v>
                </c:pt>
                <c:pt idx="21">
                  <c:v>305.93</c:v>
                </c:pt>
                <c:pt idx="22">
                  <c:v>318.11</c:v>
                </c:pt>
                <c:pt idx="23">
                  <c:v>318.32</c:v>
                </c:pt>
                <c:pt idx="24">
                  <c:v>317</c:v>
                </c:pt>
                <c:pt idx="25">
                  <c:v>319.3</c:v>
                </c:pt>
                <c:pt idx="26">
                  <c:v>317.64999999999998</c:v>
                </c:pt>
                <c:pt idx="27">
                  <c:v>322.58</c:v>
                </c:pt>
                <c:pt idx="28">
                  <c:v>321.49</c:v>
                </c:pt>
                <c:pt idx="29">
                  <c:v>319.18</c:v>
                </c:pt>
                <c:pt idx="30">
                  <c:v>324.39999999999998</c:v>
                </c:pt>
                <c:pt idx="31">
                  <c:v>319.86</c:v>
                </c:pt>
                <c:pt idx="32">
                  <c:v>295.60000000000002</c:v>
                </c:pt>
                <c:pt idx="33">
                  <c:v>295.62</c:v>
                </c:pt>
                <c:pt idx="34">
                  <c:v>277</c:v>
                </c:pt>
                <c:pt idx="35">
                  <c:v>273.49</c:v>
                </c:pt>
                <c:pt idx="36">
                  <c:v>277.26</c:v>
                </c:pt>
                <c:pt idx="37">
                  <c:v>282.56</c:v>
                </c:pt>
                <c:pt idx="38">
                  <c:v>280.18</c:v>
                </c:pt>
                <c:pt idx="39">
                  <c:v>283.64</c:v>
                </c:pt>
                <c:pt idx="40">
                  <c:v>290.89</c:v>
                </c:pt>
                <c:pt idx="41">
                  <c:v>296.45999999999998</c:v>
                </c:pt>
                <c:pt idx="42">
                  <c:v>286</c:v>
                </c:pt>
                <c:pt idx="43">
                  <c:v>290.77999999999997</c:v>
                </c:pt>
                <c:pt idx="44">
                  <c:v>290.64999999999998</c:v>
                </c:pt>
                <c:pt idx="45">
                  <c:v>299.66000000000003</c:v>
                </c:pt>
                <c:pt idx="46">
                  <c:v>295.14</c:v>
                </c:pt>
                <c:pt idx="47">
                  <c:v>295.05</c:v>
                </c:pt>
                <c:pt idx="48">
                  <c:v>291.67</c:v>
                </c:pt>
                <c:pt idx="49">
                  <c:v>290.5</c:v>
                </c:pt>
                <c:pt idx="50">
                  <c:v>294.41000000000003</c:v>
                </c:pt>
                <c:pt idx="51">
                  <c:v>291.88</c:v>
                </c:pt>
                <c:pt idx="52">
                  <c:v>298.3</c:v>
                </c:pt>
                <c:pt idx="53">
                  <c:v>304.58999999999997</c:v>
                </c:pt>
                <c:pt idx="54">
                  <c:v>305.58999999999997</c:v>
                </c:pt>
                <c:pt idx="55">
                  <c:v>305.99</c:v>
                </c:pt>
                <c:pt idx="56">
                  <c:v>309.7</c:v>
                </c:pt>
                <c:pt idx="57">
                  <c:v>311.48</c:v>
                </c:pt>
                <c:pt idx="58">
                  <c:v>311.58999999999997</c:v>
                </c:pt>
                <c:pt idx="59">
                  <c:v>313.02999999999997</c:v>
                </c:pt>
                <c:pt idx="60">
                  <c:v>305.77999999999997</c:v>
                </c:pt>
                <c:pt idx="61">
                  <c:v>310.55</c:v>
                </c:pt>
                <c:pt idx="62">
                  <c:v>314.52999999999997</c:v>
                </c:pt>
                <c:pt idx="63">
                  <c:v>309.82</c:v>
                </c:pt>
                <c:pt idx="64">
                  <c:v>312.58</c:v>
                </c:pt>
                <c:pt idx="65">
                  <c:v>314.81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07960"/>
        <c:axId val="727308352"/>
      </c:lineChart>
      <c:dateAx>
        <c:axId val="727307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8352"/>
        <c:crosses val="autoZero"/>
        <c:auto val="1"/>
        <c:lblOffset val="100"/>
        <c:baseTimeUnit val="days"/>
      </c:dateAx>
      <c:valAx>
        <c:axId val="7273083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37.5</c:v>
                </c:pt>
                <c:pt idx="1">
                  <c:v>37.31</c:v>
                </c:pt>
                <c:pt idx="2">
                  <c:v>37.520000000000003</c:v>
                </c:pt>
                <c:pt idx="3">
                  <c:v>37.29</c:v>
                </c:pt>
                <c:pt idx="4">
                  <c:v>37.49</c:v>
                </c:pt>
                <c:pt idx="5">
                  <c:v>37.82</c:v>
                </c:pt>
                <c:pt idx="6">
                  <c:v>37.76</c:v>
                </c:pt>
                <c:pt idx="7">
                  <c:v>37.69</c:v>
                </c:pt>
                <c:pt idx="8">
                  <c:v>38.299999999999997</c:v>
                </c:pt>
                <c:pt idx="9">
                  <c:v>37.130000000000003</c:v>
                </c:pt>
                <c:pt idx="10">
                  <c:v>36.51</c:v>
                </c:pt>
                <c:pt idx="11">
                  <c:v>36.06</c:v>
                </c:pt>
                <c:pt idx="12">
                  <c:v>34.5</c:v>
                </c:pt>
                <c:pt idx="13">
                  <c:v>35.86</c:v>
                </c:pt>
                <c:pt idx="14">
                  <c:v>35.65</c:v>
                </c:pt>
                <c:pt idx="15">
                  <c:v>35.99</c:v>
                </c:pt>
                <c:pt idx="16">
                  <c:v>36.03</c:v>
                </c:pt>
                <c:pt idx="17">
                  <c:v>36.61</c:v>
                </c:pt>
                <c:pt idx="18">
                  <c:v>36.06</c:v>
                </c:pt>
                <c:pt idx="19">
                  <c:v>36.74</c:v>
                </c:pt>
                <c:pt idx="20">
                  <c:v>36.68</c:v>
                </c:pt>
                <c:pt idx="21">
                  <c:v>36.85</c:v>
                </c:pt>
                <c:pt idx="22">
                  <c:v>36.32</c:v>
                </c:pt>
                <c:pt idx="23">
                  <c:v>36.68</c:v>
                </c:pt>
                <c:pt idx="24">
                  <c:v>36.47</c:v>
                </c:pt>
                <c:pt idx="25">
                  <c:v>37.56</c:v>
                </c:pt>
                <c:pt idx="26">
                  <c:v>37.9</c:v>
                </c:pt>
                <c:pt idx="27">
                  <c:v>38.659999999999997</c:v>
                </c:pt>
                <c:pt idx="28">
                  <c:v>38.44</c:v>
                </c:pt>
                <c:pt idx="29">
                  <c:v>37.93</c:v>
                </c:pt>
                <c:pt idx="30">
                  <c:v>38.28</c:v>
                </c:pt>
                <c:pt idx="31">
                  <c:v>38.92</c:v>
                </c:pt>
                <c:pt idx="32">
                  <c:v>37.11</c:v>
                </c:pt>
                <c:pt idx="33">
                  <c:v>36.590000000000003</c:v>
                </c:pt>
                <c:pt idx="34">
                  <c:v>35</c:v>
                </c:pt>
                <c:pt idx="35">
                  <c:v>34.14</c:v>
                </c:pt>
                <c:pt idx="36">
                  <c:v>36.67</c:v>
                </c:pt>
                <c:pt idx="37">
                  <c:v>37.159999999999997</c:v>
                </c:pt>
                <c:pt idx="38">
                  <c:v>36.5</c:v>
                </c:pt>
                <c:pt idx="39">
                  <c:v>37.19</c:v>
                </c:pt>
                <c:pt idx="40">
                  <c:v>38.020000000000003</c:v>
                </c:pt>
                <c:pt idx="41">
                  <c:v>38.08</c:v>
                </c:pt>
                <c:pt idx="42">
                  <c:v>38.68</c:v>
                </c:pt>
                <c:pt idx="43">
                  <c:v>37.56</c:v>
                </c:pt>
                <c:pt idx="44">
                  <c:v>37.020000000000003</c:v>
                </c:pt>
                <c:pt idx="45">
                  <c:v>37.61</c:v>
                </c:pt>
                <c:pt idx="46">
                  <c:v>37.200000000000003</c:v>
                </c:pt>
                <c:pt idx="47">
                  <c:v>37.39</c:v>
                </c:pt>
                <c:pt idx="48">
                  <c:v>36.44</c:v>
                </c:pt>
                <c:pt idx="49">
                  <c:v>36.49</c:v>
                </c:pt>
                <c:pt idx="50">
                  <c:v>37.880000000000003</c:v>
                </c:pt>
                <c:pt idx="51">
                  <c:v>37.07</c:v>
                </c:pt>
                <c:pt idx="52">
                  <c:v>38.31</c:v>
                </c:pt>
                <c:pt idx="53">
                  <c:v>38.869999999999997</c:v>
                </c:pt>
                <c:pt idx="54">
                  <c:v>35.94</c:v>
                </c:pt>
                <c:pt idx="55">
                  <c:v>36.840000000000003</c:v>
                </c:pt>
                <c:pt idx="56">
                  <c:v>38.03</c:v>
                </c:pt>
                <c:pt idx="57">
                  <c:v>37.97</c:v>
                </c:pt>
                <c:pt idx="58">
                  <c:v>38.200000000000003</c:v>
                </c:pt>
                <c:pt idx="59">
                  <c:v>38.119999999999997</c:v>
                </c:pt>
                <c:pt idx="60">
                  <c:v>38.47</c:v>
                </c:pt>
                <c:pt idx="61">
                  <c:v>40.22</c:v>
                </c:pt>
                <c:pt idx="62">
                  <c:v>41.31</c:v>
                </c:pt>
                <c:pt idx="63">
                  <c:v>41.18</c:v>
                </c:pt>
                <c:pt idx="64">
                  <c:v>42.06</c:v>
                </c:pt>
                <c:pt idx="65">
                  <c:v>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10312"/>
        <c:axId val="727315016"/>
      </c:lineChart>
      <c:dateAx>
        <c:axId val="72731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5016"/>
        <c:crosses val="autoZero"/>
        <c:auto val="1"/>
        <c:lblOffset val="100"/>
        <c:baseTimeUnit val="days"/>
      </c:dateAx>
      <c:valAx>
        <c:axId val="7273150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93.21</c:v>
                </c:pt>
                <c:pt idx="1">
                  <c:v>93.4</c:v>
                </c:pt>
                <c:pt idx="2">
                  <c:v>94.76</c:v>
                </c:pt>
                <c:pt idx="3">
                  <c:v>95.18</c:v>
                </c:pt>
                <c:pt idx="4">
                  <c:v>94.41</c:v>
                </c:pt>
                <c:pt idx="5">
                  <c:v>94.07</c:v>
                </c:pt>
                <c:pt idx="6">
                  <c:v>95.02</c:v>
                </c:pt>
                <c:pt idx="7">
                  <c:v>94.97</c:v>
                </c:pt>
                <c:pt idx="8">
                  <c:v>96.17</c:v>
                </c:pt>
                <c:pt idx="9">
                  <c:v>96.39</c:v>
                </c:pt>
                <c:pt idx="10">
                  <c:v>98.72</c:v>
                </c:pt>
                <c:pt idx="11">
                  <c:v>98.05</c:v>
                </c:pt>
                <c:pt idx="12">
                  <c:v>95.29</c:v>
                </c:pt>
                <c:pt idx="13">
                  <c:v>93.98</c:v>
                </c:pt>
                <c:pt idx="14">
                  <c:v>93.64</c:v>
                </c:pt>
                <c:pt idx="15">
                  <c:v>92.07</c:v>
                </c:pt>
                <c:pt idx="16">
                  <c:v>91.25</c:v>
                </c:pt>
                <c:pt idx="17">
                  <c:v>91.29</c:v>
                </c:pt>
                <c:pt idx="18">
                  <c:v>91.82</c:v>
                </c:pt>
                <c:pt idx="19">
                  <c:v>92.24</c:v>
                </c:pt>
                <c:pt idx="20">
                  <c:v>93.07</c:v>
                </c:pt>
                <c:pt idx="21">
                  <c:v>93.86</c:v>
                </c:pt>
                <c:pt idx="22">
                  <c:v>90.79</c:v>
                </c:pt>
                <c:pt idx="23">
                  <c:v>88.88</c:v>
                </c:pt>
                <c:pt idx="24">
                  <c:v>88.96</c:v>
                </c:pt>
                <c:pt idx="25">
                  <c:v>92.12</c:v>
                </c:pt>
                <c:pt idx="26">
                  <c:v>90.85</c:v>
                </c:pt>
                <c:pt idx="27">
                  <c:v>89.6</c:v>
                </c:pt>
                <c:pt idx="28">
                  <c:v>92.44</c:v>
                </c:pt>
                <c:pt idx="29">
                  <c:v>90.12</c:v>
                </c:pt>
                <c:pt idx="30">
                  <c:v>89.79</c:v>
                </c:pt>
                <c:pt idx="31">
                  <c:v>86.75</c:v>
                </c:pt>
                <c:pt idx="32">
                  <c:v>82.87</c:v>
                </c:pt>
                <c:pt idx="33">
                  <c:v>83.63</c:v>
                </c:pt>
                <c:pt idx="34">
                  <c:v>81.39</c:v>
                </c:pt>
                <c:pt idx="35">
                  <c:v>80.78</c:v>
                </c:pt>
                <c:pt idx="36">
                  <c:v>80.2</c:v>
                </c:pt>
                <c:pt idx="37">
                  <c:v>80.72</c:v>
                </c:pt>
                <c:pt idx="38">
                  <c:v>81.260000000000005</c:v>
                </c:pt>
                <c:pt idx="39">
                  <c:v>80.41</c:v>
                </c:pt>
                <c:pt idx="40">
                  <c:v>80.16</c:v>
                </c:pt>
                <c:pt idx="41">
                  <c:v>82.46</c:v>
                </c:pt>
                <c:pt idx="43">
                  <c:v>81.16</c:v>
                </c:pt>
                <c:pt idx="44">
                  <c:v>79.72</c:v>
                </c:pt>
                <c:pt idx="45">
                  <c:v>80.010000000000005</c:v>
                </c:pt>
                <c:pt idx="46">
                  <c:v>80.930000000000007</c:v>
                </c:pt>
                <c:pt idx="47">
                  <c:v>80.900000000000006</c:v>
                </c:pt>
                <c:pt idx="48">
                  <c:v>80.400000000000006</c:v>
                </c:pt>
                <c:pt idx="49">
                  <c:v>79.680000000000007</c:v>
                </c:pt>
                <c:pt idx="50">
                  <c:v>81.05</c:v>
                </c:pt>
                <c:pt idx="51">
                  <c:v>81.05</c:v>
                </c:pt>
                <c:pt idx="52">
                  <c:v>81.06</c:v>
                </c:pt>
                <c:pt idx="53">
                  <c:v>80.400000000000006</c:v>
                </c:pt>
                <c:pt idx="54">
                  <c:v>81.56</c:v>
                </c:pt>
                <c:pt idx="55">
                  <c:v>80.069999999999993</c:v>
                </c:pt>
                <c:pt idx="56">
                  <c:v>81.53</c:v>
                </c:pt>
                <c:pt idx="57">
                  <c:v>81.430000000000007</c:v>
                </c:pt>
                <c:pt idx="58">
                  <c:v>77.819999999999993</c:v>
                </c:pt>
                <c:pt idx="59">
                  <c:v>75.72</c:v>
                </c:pt>
                <c:pt idx="60">
                  <c:v>74.53</c:v>
                </c:pt>
                <c:pt idx="61">
                  <c:v>73.16</c:v>
                </c:pt>
                <c:pt idx="62">
                  <c:v>74.900000000000006</c:v>
                </c:pt>
                <c:pt idx="63">
                  <c:v>74.69</c:v>
                </c:pt>
                <c:pt idx="64">
                  <c:v>76.31</c:v>
                </c:pt>
                <c:pt idx="65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04040"/>
        <c:axId val="727302472"/>
      </c:lineChart>
      <c:dateAx>
        <c:axId val="72730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2472"/>
        <c:crosses val="autoZero"/>
        <c:auto val="1"/>
        <c:lblOffset val="100"/>
        <c:baseTimeUnit val="days"/>
      </c:dateAx>
      <c:valAx>
        <c:axId val="7273024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0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116.52</c:v>
                </c:pt>
                <c:pt idx="1">
                  <c:v>116.29</c:v>
                </c:pt>
                <c:pt idx="2">
                  <c:v>117.06</c:v>
                </c:pt>
                <c:pt idx="3">
                  <c:v>116.95</c:v>
                </c:pt>
                <c:pt idx="4">
                  <c:v>116.64</c:v>
                </c:pt>
                <c:pt idx="5">
                  <c:v>115.97</c:v>
                </c:pt>
                <c:pt idx="6">
                  <c:v>115.82</c:v>
                </c:pt>
                <c:pt idx="7">
                  <c:v>115.19</c:v>
                </c:pt>
                <c:pt idx="8">
                  <c:v>115.19</c:v>
                </c:pt>
                <c:pt idx="9">
                  <c:v>113.3</c:v>
                </c:pt>
                <c:pt idx="10">
                  <c:v>113.95</c:v>
                </c:pt>
                <c:pt idx="11">
                  <c:v>112.12</c:v>
                </c:pt>
                <c:pt idx="12">
                  <c:v>111.03</c:v>
                </c:pt>
                <c:pt idx="13">
                  <c:v>109.95</c:v>
                </c:pt>
                <c:pt idx="14">
                  <c:v>109.11</c:v>
                </c:pt>
                <c:pt idx="15">
                  <c:v>109.9</c:v>
                </c:pt>
                <c:pt idx="16">
                  <c:v>109.49</c:v>
                </c:pt>
                <c:pt idx="17">
                  <c:v>110.52</c:v>
                </c:pt>
                <c:pt idx="18">
                  <c:v>111.46</c:v>
                </c:pt>
                <c:pt idx="19">
                  <c:v>111.57</c:v>
                </c:pt>
                <c:pt idx="20">
                  <c:v>111.79</c:v>
                </c:pt>
                <c:pt idx="21">
                  <c:v>111.23</c:v>
                </c:pt>
                <c:pt idx="22">
                  <c:v>111.8</c:v>
                </c:pt>
                <c:pt idx="23">
                  <c:v>111.73</c:v>
                </c:pt>
                <c:pt idx="24">
                  <c:v>110.06</c:v>
                </c:pt>
                <c:pt idx="25">
                  <c:v>109.95</c:v>
                </c:pt>
                <c:pt idx="26">
                  <c:v>109.99</c:v>
                </c:pt>
                <c:pt idx="27">
                  <c:v>107.11</c:v>
                </c:pt>
                <c:pt idx="28">
                  <c:v>105.71</c:v>
                </c:pt>
                <c:pt idx="29">
                  <c:v>108.43</c:v>
                </c:pt>
                <c:pt idx="30">
                  <c:v>107.79</c:v>
                </c:pt>
                <c:pt idx="31">
                  <c:v>110.88</c:v>
                </c:pt>
                <c:pt idx="32">
                  <c:v>111.06</c:v>
                </c:pt>
                <c:pt idx="33">
                  <c:v>110.41</c:v>
                </c:pt>
                <c:pt idx="34">
                  <c:v>108.84</c:v>
                </c:pt>
                <c:pt idx="35">
                  <c:v>109.83</c:v>
                </c:pt>
                <c:pt idx="37">
                  <c:v>111.59</c:v>
                </c:pt>
                <c:pt idx="38">
                  <c:v>111.49</c:v>
                </c:pt>
                <c:pt idx="39">
                  <c:v>113.54</c:v>
                </c:pt>
                <c:pt idx="40">
                  <c:v>113.72</c:v>
                </c:pt>
                <c:pt idx="41">
                  <c:v>114.48</c:v>
                </c:pt>
                <c:pt idx="42">
                  <c:v>115.59</c:v>
                </c:pt>
                <c:pt idx="43">
                  <c:v>118.25</c:v>
                </c:pt>
                <c:pt idx="44">
                  <c:v>117.65</c:v>
                </c:pt>
                <c:pt idx="45">
                  <c:v>116.6</c:v>
                </c:pt>
                <c:pt idx="46">
                  <c:v>117.06</c:v>
                </c:pt>
                <c:pt idx="47">
                  <c:v>117.12</c:v>
                </c:pt>
                <c:pt idx="48">
                  <c:v>117.47</c:v>
                </c:pt>
                <c:pt idx="49">
                  <c:v>117.55</c:v>
                </c:pt>
                <c:pt idx="50">
                  <c:v>117.63</c:v>
                </c:pt>
                <c:pt idx="51">
                  <c:v>116.98</c:v>
                </c:pt>
                <c:pt idx="52">
                  <c:v>117.34</c:v>
                </c:pt>
                <c:pt idx="53">
                  <c:v>116.3</c:v>
                </c:pt>
                <c:pt idx="54">
                  <c:v>116.05</c:v>
                </c:pt>
                <c:pt idx="55">
                  <c:v>114.06</c:v>
                </c:pt>
                <c:pt idx="56">
                  <c:v>113.89</c:v>
                </c:pt>
                <c:pt idx="57">
                  <c:v>113.05</c:v>
                </c:pt>
                <c:pt idx="58">
                  <c:v>113</c:v>
                </c:pt>
                <c:pt idx="59">
                  <c:v>112.52</c:v>
                </c:pt>
                <c:pt idx="60">
                  <c:v>113.05</c:v>
                </c:pt>
                <c:pt idx="61">
                  <c:v>112.18</c:v>
                </c:pt>
                <c:pt idx="62">
                  <c:v>113.95</c:v>
                </c:pt>
                <c:pt idx="63">
                  <c:v>113.09</c:v>
                </c:pt>
                <c:pt idx="64">
                  <c:v>112.88</c:v>
                </c:pt>
                <c:pt idx="65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14624"/>
        <c:axId val="727315800"/>
      </c:lineChart>
      <c:dateAx>
        <c:axId val="72731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5800"/>
        <c:crosses val="autoZero"/>
        <c:auto val="1"/>
        <c:lblOffset val="100"/>
        <c:baseTimeUnit val="days"/>
      </c:dateAx>
      <c:valAx>
        <c:axId val="7273158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74.97</c:v>
                </c:pt>
                <c:pt idx="1">
                  <c:v>74.58</c:v>
                </c:pt>
                <c:pt idx="2">
                  <c:v>75.319999999999993</c:v>
                </c:pt>
                <c:pt idx="3">
                  <c:v>75.06</c:v>
                </c:pt>
                <c:pt idx="4">
                  <c:v>74.55</c:v>
                </c:pt>
                <c:pt idx="5">
                  <c:v>75</c:v>
                </c:pt>
                <c:pt idx="6">
                  <c:v>74.94</c:v>
                </c:pt>
                <c:pt idx="7">
                  <c:v>74.069999999999993</c:v>
                </c:pt>
                <c:pt idx="8">
                  <c:v>73.84</c:v>
                </c:pt>
                <c:pt idx="9">
                  <c:v>73.58</c:v>
                </c:pt>
                <c:pt idx="10">
                  <c:v>74.77</c:v>
                </c:pt>
                <c:pt idx="11">
                  <c:v>74.91</c:v>
                </c:pt>
                <c:pt idx="12">
                  <c:v>74.290000000000006</c:v>
                </c:pt>
                <c:pt idx="13">
                  <c:v>72.31</c:v>
                </c:pt>
                <c:pt idx="14">
                  <c:v>72.03</c:v>
                </c:pt>
                <c:pt idx="15">
                  <c:v>71.86</c:v>
                </c:pt>
                <c:pt idx="16">
                  <c:v>72.53</c:v>
                </c:pt>
                <c:pt idx="17">
                  <c:v>72.040000000000006</c:v>
                </c:pt>
                <c:pt idx="18">
                  <c:v>71.489999999999995</c:v>
                </c:pt>
                <c:pt idx="19">
                  <c:v>72.13</c:v>
                </c:pt>
                <c:pt idx="20">
                  <c:v>72.86</c:v>
                </c:pt>
                <c:pt idx="21">
                  <c:v>72.88</c:v>
                </c:pt>
                <c:pt idx="22">
                  <c:v>71.72</c:v>
                </c:pt>
                <c:pt idx="23">
                  <c:v>71.540000000000006</c:v>
                </c:pt>
                <c:pt idx="24">
                  <c:v>71</c:v>
                </c:pt>
                <c:pt idx="25">
                  <c:v>71.78</c:v>
                </c:pt>
                <c:pt idx="26">
                  <c:v>71.680000000000007</c:v>
                </c:pt>
                <c:pt idx="27">
                  <c:v>72.47</c:v>
                </c:pt>
                <c:pt idx="28">
                  <c:v>72.42</c:v>
                </c:pt>
                <c:pt idx="29">
                  <c:v>70.5</c:v>
                </c:pt>
                <c:pt idx="30">
                  <c:v>70.11</c:v>
                </c:pt>
                <c:pt idx="31">
                  <c:v>68.739999999999995</c:v>
                </c:pt>
                <c:pt idx="32">
                  <c:v>67.069999999999993</c:v>
                </c:pt>
                <c:pt idx="33">
                  <c:v>67</c:v>
                </c:pt>
                <c:pt idx="34">
                  <c:v>65.510000000000005</c:v>
                </c:pt>
                <c:pt idx="35">
                  <c:v>65.33</c:v>
                </c:pt>
                <c:pt idx="36">
                  <c:v>65.45</c:v>
                </c:pt>
                <c:pt idx="37">
                  <c:v>66.25</c:v>
                </c:pt>
                <c:pt idx="38">
                  <c:v>66.42</c:v>
                </c:pt>
                <c:pt idx="39">
                  <c:v>66.45</c:v>
                </c:pt>
                <c:pt idx="40">
                  <c:v>66.930000000000007</c:v>
                </c:pt>
                <c:pt idx="41">
                  <c:v>66.8</c:v>
                </c:pt>
                <c:pt idx="42">
                  <c:v>66.739999999999995</c:v>
                </c:pt>
                <c:pt idx="43">
                  <c:v>67.09</c:v>
                </c:pt>
                <c:pt idx="44">
                  <c:v>67.36</c:v>
                </c:pt>
                <c:pt idx="45">
                  <c:v>66.78</c:v>
                </c:pt>
                <c:pt idx="46">
                  <c:v>61.25</c:v>
                </c:pt>
                <c:pt idx="47">
                  <c:v>60.08</c:v>
                </c:pt>
                <c:pt idx="48">
                  <c:v>59.9</c:v>
                </c:pt>
                <c:pt idx="49">
                  <c:v>60.15</c:v>
                </c:pt>
                <c:pt idx="50">
                  <c:v>60.41</c:v>
                </c:pt>
                <c:pt idx="51">
                  <c:v>60.69</c:v>
                </c:pt>
                <c:pt idx="52">
                  <c:v>60.86</c:v>
                </c:pt>
                <c:pt idx="53">
                  <c:v>61.9</c:v>
                </c:pt>
                <c:pt idx="54">
                  <c:v>61.76</c:v>
                </c:pt>
                <c:pt idx="55">
                  <c:v>61.94</c:v>
                </c:pt>
                <c:pt idx="56">
                  <c:v>64.36</c:v>
                </c:pt>
                <c:pt idx="58">
                  <c:v>63.91</c:v>
                </c:pt>
                <c:pt idx="59">
                  <c:v>63.81</c:v>
                </c:pt>
                <c:pt idx="60">
                  <c:v>64.040000000000006</c:v>
                </c:pt>
                <c:pt idx="61">
                  <c:v>63.37</c:v>
                </c:pt>
                <c:pt idx="62">
                  <c:v>64.22</c:v>
                </c:pt>
                <c:pt idx="63">
                  <c:v>64.28</c:v>
                </c:pt>
                <c:pt idx="64">
                  <c:v>63.42</c:v>
                </c:pt>
                <c:pt idx="65">
                  <c:v>63.85</c:v>
                </c:pt>
                <c:pt idx="66">
                  <c:v>64.63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8344"/>
        <c:axId val="727311880"/>
      </c:lineChart>
      <c:dateAx>
        <c:axId val="727328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1880"/>
        <c:crosses val="autoZero"/>
        <c:auto val="1"/>
        <c:lblOffset val="100"/>
        <c:baseTimeUnit val="days"/>
      </c:dateAx>
      <c:valAx>
        <c:axId val="7273118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42723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74.14</c:v>
                </c:pt>
                <c:pt idx="1">
                  <c:v>74.36</c:v>
                </c:pt>
                <c:pt idx="2">
                  <c:v>77.430000000000007</c:v>
                </c:pt>
                <c:pt idx="3">
                  <c:v>77.27</c:v>
                </c:pt>
                <c:pt idx="4">
                  <c:v>75.95</c:v>
                </c:pt>
                <c:pt idx="6">
                  <c:v>77.099999999999994</c:v>
                </c:pt>
                <c:pt idx="7">
                  <c:v>77.11</c:v>
                </c:pt>
                <c:pt idx="8">
                  <c:v>75.89</c:v>
                </c:pt>
                <c:pt idx="9">
                  <c:v>75.959999999999994</c:v>
                </c:pt>
                <c:pt idx="10">
                  <c:v>76.209999999999994</c:v>
                </c:pt>
                <c:pt idx="11">
                  <c:v>77.2</c:v>
                </c:pt>
                <c:pt idx="12">
                  <c:v>76.92</c:v>
                </c:pt>
                <c:pt idx="13">
                  <c:v>77.099999999999994</c:v>
                </c:pt>
                <c:pt idx="14">
                  <c:v>75.69</c:v>
                </c:pt>
                <c:pt idx="15">
                  <c:v>76.37</c:v>
                </c:pt>
                <c:pt idx="16">
                  <c:v>74.56</c:v>
                </c:pt>
                <c:pt idx="17">
                  <c:v>73.48</c:v>
                </c:pt>
                <c:pt idx="18">
                  <c:v>77.319999999999993</c:v>
                </c:pt>
                <c:pt idx="19">
                  <c:v>78.31</c:v>
                </c:pt>
                <c:pt idx="20">
                  <c:v>78.66</c:v>
                </c:pt>
                <c:pt idx="21">
                  <c:v>80.06</c:v>
                </c:pt>
                <c:pt idx="22">
                  <c:v>79.709999999999994</c:v>
                </c:pt>
                <c:pt idx="23">
                  <c:v>79.3</c:v>
                </c:pt>
                <c:pt idx="24">
                  <c:v>76.739999999999995</c:v>
                </c:pt>
                <c:pt idx="25">
                  <c:v>76.87</c:v>
                </c:pt>
                <c:pt idx="26">
                  <c:v>76.91</c:v>
                </c:pt>
                <c:pt idx="27">
                  <c:v>76.64</c:v>
                </c:pt>
                <c:pt idx="28">
                  <c:v>76.849999999999994</c:v>
                </c:pt>
                <c:pt idx="29">
                  <c:v>76.66</c:v>
                </c:pt>
                <c:pt idx="30">
                  <c:v>74.7</c:v>
                </c:pt>
                <c:pt idx="31">
                  <c:v>74.38</c:v>
                </c:pt>
                <c:pt idx="32">
                  <c:v>71.5</c:v>
                </c:pt>
                <c:pt idx="33">
                  <c:v>69.72</c:v>
                </c:pt>
                <c:pt idx="34">
                  <c:v>69.77</c:v>
                </c:pt>
                <c:pt idx="35">
                  <c:v>68.53</c:v>
                </c:pt>
                <c:pt idx="36">
                  <c:v>68.53</c:v>
                </c:pt>
                <c:pt idx="37">
                  <c:v>69.599999999999994</c:v>
                </c:pt>
                <c:pt idx="38">
                  <c:v>69.05</c:v>
                </c:pt>
                <c:pt idx="39">
                  <c:v>69.09</c:v>
                </c:pt>
                <c:pt idx="40">
                  <c:v>68.34</c:v>
                </c:pt>
                <c:pt idx="41">
                  <c:v>67.45</c:v>
                </c:pt>
                <c:pt idx="42">
                  <c:v>68.27</c:v>
                </c:pt>
                <c:pt idx="43">
                  <c:v>68.17</c:v>
                </c:pt>
                <c:pt idx="44">
                  <c:v>68.27</c:v>
                </c:pt>
                <c:pt idx="45">
                  <c:v>67.930000000000007</c:v>
                </c:pt>
                <c:pt idx="46">
                  <c:v>67.98</c:v>
                </c:pt>
                <c:pt idx="47">
                  <c:v>68.7</c:v>
                </c:pt>
                <c:pt idx="48">
                  <c:v>68.69</c:v>
                </c:pt>
                <c:pt idx="49">
                  <c:v>68.489999999999995</c:v>
                </c:pt>
                <c:pt idx="50">
                  <c:v>68.98</c:v>
                </c:pt>
                <c:pt idx="51">
                  <c:v>69.349999999999994</c:v>
                </c:pt>
                <c:pt idx="52">
                  <c:v>69.06</c:v>
                </c:pt>
                <c:pt idx="53">
                  <c:v>68.7</c:v>
                </c:pt>
                <c:pt idx="54">
                  <c:v>69.41</c:v>
                </c:pt>
                <c:pt idx="55">
                  <c:v>69.66</c:v>
                </c:pt>
                <c:pt idx="56">
                  <c:v>69.05</c:v>
                </c:pt>
                <c:pt idx="57">
                  <c:v>66.97</c:v>
                </c:pt>
                <c:pt idx="58">
                  <c:v>68.05</c:v>
                </c:pt>
                <c:pt idx="59">
                  <c:v>69.7</c:v>
                </c:pt>
                <c:pt idx="60">
                  <c:v>69.989999999999995</c:v>
                </c:pt>
                <c:pt idx="61">
                  <c:v>69.319999999999993</c:v>
                </c:pt>
                <c:pt idx="62">
                  <c:v>70.5</c:v>
                </c:pt>
                <c:pt idx="63">
                  <c:v>71.599999999999994</c:v>
                </c:pt>
                <c:pt idx="64">
                  <c:v>71.69</c:v>
                </c:pt>
                <c:pt idx="65">
                  <c:v>72.09</c:v>
                </c:pt>
                <c:pt idx="66">
                  <c:v>71.89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14232"/>
        <c:axId val="727311096"/>
      </c:lineChart>
      <c:dateAx>
        <c:axId val="72731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1096"/>
        <c:crosses val="autoZero"/>
        <c:auto val="1"/>
        <c:lblOffset val="100"/>
        <c:baseTimeUnit val="days"/>
      </c:dateAx>
      <c:valAx>
        <c:axId val="727311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1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30.3</c:v>
                </c:pt>
                <c:pt idx="1">
                  <c:v>30.44</c:v>
                </c:pt>
                <c:pt idx="2">
                  <c:v>30.44</c:v>
                </c:pt>
                <c:pt idx="3">
                  <c:v>30.26</c:v>
                </c:pt>
                <c:pt idx="4">
                  <c:v>30.54</c:v>
                </c:pt>
                <c:pt idx="5">
                  <c:v>30.81</c:v>
                </c:pt>
                <c:pt idx="6">
                  <c:v>30.86</c:v>
                </c:pt>
                <c:pt idx="7">
                  <c:v>30.88</c:v>
                </c:pt>
                <c:pt idx="8">
                  <c:v>31.26</c:v>
                </c:pt>
                <c:pt idx="9">
                  <c:v>31.32</c:v>
                </c:pt>
                <c:pt idx="10">
                  <c:v>31.26</c:v>
                </c:pt>
                <c:pt idx="11">
                  <c:v>30.79</c:v>
                </c:pt>
                <c:pt idx="12">
                  <c:v>30.13</c:v>
                </c:pt>
                <c:pt idx="13">
                  <c:v>30.23</c:v>
                </c:pt>
                <c:pt idx="14">
                  <c:v>29.8</c:v>
                </c:pt>
                <c:pt idx="15">
                  <c:v>29.38</c:v>
                </c:pt>
                <c:pt idx="16">
                  <c:v>29.67</c:v>
                </c:pt>
                <c:pt idx="17">
                  <c:v>30.14</c:v>
                </c:pt>
                <c:pt idx="18">
                  <c:v>30.49</c:v>
                </c:pt>
                <c:pt idx="19">
                  <c:v>29.82</c:v>
                </c:pt>
                <c:pt idx="20">
                  <c:v>29.98</c:v>
                </c:pt>
                <c:pt idx="21">
                  <c:v>30.04</c:v>
                </c:pt>
                <c:pt idx="22">
                  <c:v>29.87</c:v>
                </c:pt>
                <c:pt idx="23">
                  <c:v>29.63</c:v>
                </c:pt>
                <c:pt idx="24">
                  <c:v>29.51</c:v>
                </c:pt>
                <c:pt idx="25">
                  <c:v>29.87</c:v>
                </c:pt>
                <c:pt idx="26">
                  <c:v>29.74</c:v>
                </c:pt>
                <c:pt idx="27">
                  <c:v>29.44</c:v>
                </c:pt>
                <c:pt idx="28">
                  <c:v>29.75</c:v>
                </c:pt>
                <c:pt idx="29">
                  <c:v>29.24</c:v>
                </c:pt>
                <c:pt idx="30">
                  <c:v>29.51</c:v>
                </c:pt>
                <c:pt idx="31">
                  <c:v>29.36</c:v>
                </c:pt>
                <c:pt idx="32">
                  <c:v>29.44</c:v>
                </c:pt>
                <c:pt idx="33">
                  <c:v>28.51</c:v>
                </c:pt>
                <c:pt idx="34">
                  <c:v>30.24</c:v>
                </c:pt>
                <c:pt idx="35">
                  <c:v>30.24</c:v>
                </c:pt>
                <c:pt idx="36">
                  <c:v>31.53</c:v>
                </c:pt>
                <c:pt idx="37">
                  <c:v>31.13</c:v>
                </c:pt>
                <c:pt idx="38">
                  <c:v>31.84</c:v>
                </c:pt>
                <c:pt idx="39">
                  <c:v>31.8</c:v>
                </c:pt>
                <c:pt idx="40">
                  <c:v>32</c:v>
                </c:pt>
                <c:pt idx="41">
                  <c:v>32.04</c:v>
                </c:pt>
                <c:pt idx="42">
                  <c:v>32.25</c:v>
                </c:pt>
                <c:pt idx="43">
                  <c:v>32.36</c:v>
                </c:pt>
                <c:pt idx="44">
                  <c:v>32.29</c:v>
                </c:pt>
                <c:pt idx="45">
                  <c:v>32.409999999999997</c:v>
                </c:pt>
                <c:pt idx="46">
                  <c:v>32.24</c:v>
                </c:pt>
                <c:pt idx="47">
                  <c:v>32.29</c:v>
                </c:pt>
                <c:pt idx="48">
                  <c:v>32.15</c:v>
                </c:pt>
                <c:pt idx="49">
                  <c:v>32.08</c:v>
                </c:pt>
                <c:pt idx="50">
                  <c:v>32.04</c:v>
                </c:pt>
                <c:pt idx="51">
                  <c:v>32.29</c:v>
                </c:pt>
                <c:pt idx="52">
                  <c:v>31.97</c:v>
                </c:pt>
                <c:pt idx="53">
                  <c:v>31.86</c:v>
                </c:pt>
                <c:pt idx="54">
                  <c:v>31.57</c:v>
                </c:pt>
                <c:pt idx="55">
                  <c:v>31.61</c:v>
                </c:pt>
                <c:pt idx="56">
                  <c:v>31.87</c:v>
                </c:pt>
                <c:pt idx="57">
                  <c:v>31.5</c:v>
                </c:pt>
                <c:pt idx="58">
                  <c:v>32.020000000000003</c:v>
                </c:pt>
                <c:pt idx="59">
                  <c:v>32.340000000000003</c:v>
                </c:pt>
                <c:pt idx="60">
                  <c:v>31.72</c:v>
                </c:pt>
                <c:pt idx="61">
                  <c:v>31.7</c:v>
                </c:pt>
                <c:pt idx="62">
                  <c:v>32.1</c:v>
                </c:pt>
                <c:pt idx="63">
                  <c:v>32.020000000000003</c:v>
                </c:pt>
                <c:pt idx="64">
                  <c:v>32.090000000000003</c:v>
                </c:pt>
                <c:pt idx="65">
                  <c:v>32.14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7952"/>
        <c:axId val="727322464"/>
      </c:lineChart>
      <c:dateAx>
        <c:axId val="72732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2464"/>
        <c:crosses val="autoZero"/>
        <c:auto val="1"/>
        <c:lblOffset val="100"/>
        <c:baseTimeUnit val="days"/>
      </c:dateAx>
      <c:valAx>
        <c:axId val="72732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28.43</c:v>
                </c:pt>
                <c:pt idx="2">
                  <c:v>28.45</c:v>
                </c:pt>
                <c:pt idx="3">
                  <c:v>28.18</c:v>
                </c:pt>
                <c:pt idx="4">
                  <c:v>28.12</c:v>
                </c:pt>
                <c:pt idx="5">
                  <c:v>28.03</c:v>
                </c:pt>
                <c:pt idx="6">
                  <c:v>27.99</c:v>
                </c:pt>
                <c:pt idx="7">
                  <c:v>28.02</c:v>
                </c:pt>
                <c:pt idx="8">
                  <c:v>27.04</c:v>
                </c:pt>
                <c:pt idx="9">
                  <c:v>26.34</c:v>
                </c:pt>
                <c:pt idx="10">
                  <c:v>28.21</c:v>
                </c:pt>
                <c:pt idx="11">
                  <c:v>28.64</c:v>
                </c:pt>
                <c:pt idx="12">
                  <c:v>28.11</c:v>
                </c:pt>
                <c:pt idx="13">
                  <c:v>27.5</c:v>
                </c:pt>
                <c:pt idx="14">
                  <c:v>27.56</c:v>
                </c:pt>
                <c:pt idx="15">
                  <c:v>27.4</c:v>
                </c:pt>
                <c:pt idx="16">
                  <c:v>28.2</c:v>
                </c:pt>
                <c:pt idx="17">
                  <c:v>28.11</c:v>
                </c:pt>
                <c:pt idx="18">
                  <c:v>28.47</c:v>
                </c:pt>
                <c:pt idx="19">
                  <c:v>28.31</c:v>
                </c:pt>
                <c:pt idx="20">
                  <c:v>28.36</c:v>
                </c:pt>
                <c:pt idx="21">
                  <c:v>28.4</c:v>
                </c:pt>
                <c:pt idx="22">
                  <c:v>28.27</c:v>
                </c:pt>
                <c:pt idx="23">
                  <c:v>27.8</c:v>
                </c:pt>
                <c:pt idx="24">
                  <c:v>27.82</c:v>
                </c:pt>
                <c:pt idx="25">
                  <c:v>27.92</c:v>
                </c:pt>
                <c:pt idx="26">
                  <c:v>27.54</c:v>
                </c:pt>
                <c:pt idx="27">
                  <c:v>27.45</c:v>
                </c:pt>
                <c:pt idx="28">
                  <c:v>27.52</c:v>
                </c:pt>
                <c:pt idx="29">
                  <c:v>27.14</c:v>
                </c:pt>
                <c:pt idx="30">
                  <c:v>27.16</c:v>
                </c:pt>
                <c:pt idx="31">
                  <c:v>27.46</c:v>
                </c:pt>
                <c:pt idx="32">
                  <c:v>27.09</c:v>
                </c:pt>
                <c:pt idx="33">
                  <c:v>27.39</c:v>
                </c:pt>
                <c:pt idx="34">
                  <c:v>26.94</c:v>
                </c:pt>
                <c:pt idx="35">
                  <c:v>27.71</c:v>
                </c:pt>
                <c:pt idx="36">
                  <c:v>25.83</c:v>
                </c:pt>
                <c:pt idx="37">
                  <c:v>26.19</c:v>
                </c:pt>
                <c:pt idx="38">
                  <c:v>26.27</c:v>
                </c:pt>
                <c:pt idx="39">
                  <c:v>26.25</c:v>
                </c:pt>
                <c:pt idx="40">
                  <c:v>26.11</c:v>
                </c:pt>
                <c:pt idx="41">
                  <c:v>26.4</c:v>
                </c:pt>
                <c:pt idx="42">
                  <c:v>25.56</c:v>
                </c:pt>
                <c:pt idx="43">
                  <c:v>25.57</c:v>
                </c:pt>
                <c:pt idx="44">
                  <c:v>25.83</c:v>
                </c:pt>
                <c:pt idx="45">
                  <c:v>25.27</c:v>
                </c:pt>
                <c:pt idx="46">
                  <c:v>25.12</c:v>
                </c:pt>
                <c:pt idx="47">
                  <c:v>24.96</c:v>
                </c:pt>
                <c:pt idx="48">
                  <c:v>24.68</c:v>
                </c:pt>
                <c:pt idx="49">
                  <c:v>24.73</c:v>
                </c:pt>
                <c:pt idx="50">
                  <c:v>24.56</c:v>
                </c:pt>
                <c:pt idx="51">
                  <c:v>24.55</c:v>
                </c:pt>
                <c:pt idx="52">
                  <c:v>24.64</c:v>
                </c:pt>
                <c:pt idx="53">
                  <c:v>24.71</c:v>
                </c:pt>
                <c:pt idx="54">
                  <c:v>24.35</c:v>
                </c:pt>
                <c:pt idx="55">
                  <c:v>24.53</c:v>
                </c:pt>
                <c:pt idx="56">
                  <c:v>24.66</c:v>
                </c:pt>
                <c:pt idx="57">
                  <c:v>24.74</c:v>
                </c:pt>
                <c:pt idx="58">
                  <c:v>24.73</c:v>
                </c:pt>
                <c:pt idx="59">
                  <c:v>24.22</c:v>
                </c:pt>
                <c:pt idx="60">
                  <c:v>24.04</c:v>
                </c:pt>
                <c:pt idx="61">
                  <c:v>24.31</c:v>
                </c:pt>
                <c:pt idx="62">
                  <c:v>24.2</c:v>
                </c:pt>
                <c:pt idx="63">
                  <c:v>23.79</c:v>
                </c:pt>
                <c:pt idx="64">
                  <c:v>23.93</c:v>
                </c:pt>
                <c:pt idx="65">
                  <c:v>24.3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320896"/>
        <c:axId val="727326384"/>
      </c:lineChart>
      <c:dateAx>
        <c:axId val="72732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6384"/>
        <c:crosses val="autoZero"/>
        <c:auto val="1"/>
        <c:lblOffset val="100"/>
        <c:baseTimeUnit val="days"/>
      </c:dateAx>
      <c:valAx>
        <c:axId val="727326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2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22.11</c:v>
                </c:pt>
                <c:pt idx="1">
                  <c:v>21.6</c:v>
                </c:pt>
                <c:pt idx="2">
                  <c:v>22.01</c:v>
                </c:pt>
                <c:pt idx="3">
                  <c:v>21.97</c:v>
                </c:pt>
                <c:pt idx="4">
                  <c:v>21.81</c:v>
                </c:pt>
                <c:pt idx="5">
                  <c:v>21.59</c:v>
                </c:pt>
                <c:pt idx="6">
                  <c:v>21.15</c:v>
                </c:pt>
                <c:pt idx="7">
                  <c:v>21.2</c:v>
                </c:pt>
                <c:pt idx="8">
                  <c:v>21.26</c:v>
                </c:pt>
                <c:pt idx="9">
                  <c:v>21.09</c:v>
                </c:pt>
                <c:pt idx="10">
                  <c:v>21.07</c:v>
                </c:pt>
                <c:pt idx="11">
                  <c:v>21.23</c:v>
                </c:pt>
                <c:pt idx="12">
                  <c:v>20.55</c:v>
                </c:pt>
                <c:pt idx="13">
                  <c:v>20.89</c:v>
                </c:pt>
                <c:pt idx="14">
                  <c:v>20.93</c:v>
                </c:pt>
                <c:pt idx="15">
                  <c:v>21.1</c:v>
                </c:pt>
                <c:pt idx="16">
                  <c:v>23.98</c:v>
                </c:pt>
                <c:pt idx="17">
                  <c:v>23.33</c:v>
                </c:pt>
                <c:pt idx="18">
                  <c:v>24</c:v>
                </c:pt>
                <c:pt idx="19">
                  <c:v>23.88</c:v>
                </c:pt>
                <c:pt idx="20">
                  <c:v>23.82</c:v>
                </c:pt>
                <c:pt idx="21">
                  <c:v>23.51</c:v>
                </c:pt>
                <c:pt idx="22">
                  <c:v>24.01</c:v>
                </c:pt>
                <c:pt idx="23">
                  <c:v>24.14</c:v>
                </c:pt>
                <c:pt idx="24">
                  <c:v>24.13</c:v>
                </c:pt>
                <c:pt idx="25">
                  <c:v>24.4</c:v>
                </c:pt>
                <c:pt idx="26">
                  <c:v>23.99</c:v>
                </c:pt>
                <c:pt idx="27">
                  <c:v>23.66</c:v>
                </c:pt>
                <c:pt idx="28">
                  <c:v>23.58</c:v>
                </c:pt>
                <c:pt idx="29">
                  <c:v>21.24</c:v>
                </c:pt>
                <c:pt idx="30">
                  <c:v>21.98</c:v>
                </c:pt>
                <c:pt idx="31">
                  <c:v>24.12</c:v>
                </c:pt>
                <c:pt idx="32">
                  <c:v>28.45</c:v>
                </c:pt>
                <c:pt idx="33">
                  <c:v>27.85</c:v>
                </c:pt>
                <c:pt idx="34">
                  <c:v>27.24</c:v>
                </c:pt>
                <c:pt idx="35">
                  <c:v>26.69</c:v>
                </c:pt>
                <c:pt idx="36">
                  <c:v>26.32</c:v>
                </c:pt>
                <c:pt idx="37">
                  <c:v>26.06</c:v>
                </c:pt>
                <c:pt idx="38">
                  <c:v>26.43</c:v>
                </c:pt>
                <c:pt idx="39">
                  <c:v>25.71</c:v>
                </c:pt>
                <c:pt idx="40">
                  <c:v>25.73</c:v>
                </c:pt>
                <c:pt idx="41">
                  <c:v>26.27</c:v>
                </c:pt>
                <c:pt idx="42">
                  <c:v>26.69</c:v>
                </c:pt>
                <c:pt idx="43">
                  <c:v>26.8</c:v>
                </c:pt>
                <c:pt idx="44">
                  <c:v>26.59</c:v>
                </c:pt>
                <c:pt idx="45">
                  <c:v>26.64</c:v>
                </c:pt>
                <c:pt idx="46">
                  <c:v>26.5</c:v>
                </c:pt>
                <c:pt idx="47">
                  <c:v>26.25</c:v>
                </c:pt>
                <c:pt idx="48">
                  <c:v>25.97</c:v>
                </c:pt>
                <c:pt idx="49">
                  <c:v>25.31</c:v>
                </c:pt>
                <c:pt idx="50">
                  <c:v>25.38</c:v>
                </c:pt>
                <c:pt idx="51">
                  <c:v>25.29</c:v>
                </c:pt>
                <c:pt idx="52">
                  <c:v>25.03</c:v>
                </c:pt>
                <c:pt idx="53">
                  <c:v>25.59</c:v>
                </c:pt>
                <c:pt idx="54">
                  <c:v>25.33</c:v>
                </c:pt>
                <c:pt idx="55">
                  <c:v>25.21</c:v>
                </c:pt>
                <c:pt idx="56">
                  <c:v>26.16</c:v>
                </c:pt>
                <c:pt idx="57">
                  <c:v>26.24</c:v>
                </c:pt>
                <c:pt idx="58">
                  <c:v>26.58</c:v>
                </c:pt>
                <c:pt idx="59">
                  <c:v>26.59</c:v>
                </c:pt>
                <c:pt idx="60">
                  <c:v>25.82</c:v>
                </c:pt>
                <c:pt idx="61">
                  <c:v>26</c:v>
                </c:pt>
                <c:pt idx="62">
                  <c:v>25.86</c:v>
                </c:pt>
                <c:pt idx="63">
                  <c:v>25.53</c:v>
                </c:pt>
                <c:pt idx="64">
                  <c:v>27.56</c:v>
                </c:pt>
                <c:pt idx="65">
                  <c:v>27.61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50608"/>
        <c:axId val="679750216"/>
      </c:lineChart>
      <c:dateAx>
        <c:axId val="67975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50216"/>
        <c:crosses val="autoZero"/>
        <c:auto val="1"/>
        <c:lblOffset val="100"/>
        <c:baseTimeUnit val="days"/>
      </c:dateAx>
      <c:valAx>
        <c:axId val="679750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5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30.11</c:v>
                </c:pt>
                <c:pt idx="2">
                  <c:v>28.9</c:v>
                </c:pt>
                <c:pt idx="3">
                  <c:v>28.99</c:v>
                </c:pt>
                <c:pt idx="4">
                  <c:v>28.29</c:v>
                </c:pt>
                <c:pt idx="5">
                  <c:v>29.48</c:v>
                </c:pt>
                <c:pt idx="6">
                  <c:v>28.65</c:v>
                </c:pt>
                <c:pt idx="7">
                  <c:v>28.11</c:v>
                </c:pt>
                <c:pt idx="8">
                  <c:v>28.41</c:v>
                </c:pt>
                <c:pt idx="9">
                  <c:v>29</c:v>
                </c:pt>
                <c:pt idx="10">
                  <c:v>30.95</c:v>
                </c:pt>
                <c:pt idx="11">
                  <c:v>30.37</c:v>
                </c:pt>
                <c:pt idx="12">
                  <c:v>29.72</c:v>
                </c:pt>
                <c:pt idx="13">
                  <c:v>28.57</c:v>
                </c:pt>
                <c:pt idx="14">
                  <c:v>28.58</c:v>
                </c:pt>
                <c:pt idx="15">
                  <c:v>28.38</c:v>
                </c:pt>
                <c:pt idx="16">
                  <c:v>28.72</c:v>
                </c:pt>
                <c:pt idx="17">
                  <c:v>28.94</c:v>
                </c:pt>
                <c:pt idx="18">
                  <c:v>27.43</c:v>
                </c:pt>
                <c:pt idx="19">
                  <c:v>28.19</c:v>
                </c:pt>
                <c:pt idx="20">
                  <c:v>28.55</c:v>
                </c:pt>
                <c:pt idx="21">
                  <c:v>28.38</c:v>
                </c:pt>
                <c:pt idx="22">
                  <c:v>28.39</c:v>
                </c:pt>
                <c:pt idx="23">
                  <c:v>29.87</c:v>
                </c:pt>
                <c:pt idx="24">
                  <c:v>28.96</c:v>
                </c:pt>
                <c:pt idx="25">
                  <c:v>27.09</c:v>
                </c:pt>
                <c:pt idx="26">
                  <c:v>27.44</c:v>
                </c:pt>
                <c:pt idx="27">
                  <c:v>27.8</c:v>
                </c:pt>
                <c:pt idx="28">
                  <c:v>28.2</c:v>
                </c:pt>
                <c:pt idx="29">
                  <c:v>27.78</c:v>
                </c:pt>
                <c:pt idx="30">
                  <c:v>27.13</c:v>
                </c:pt>
                <c:pt idx="32">
                  <c:v>26.48</c:v>
                </c:pt>
                <c:pt idx="33">
                  <c:v>24.34</c:v>
                </c:pt>
                <c:pt idx="34">
                  <c:v>23.29</c:v>
                </c:pt>
                <c:pt idx="35">
                  <c:v>23.11</c:v>
                </c:pt>
                <c:pt idx="36">
                  <c:v>22.6</c:v>
                </c:pt>
                <c:pt idx="37">
                  <c:v>24.7</c:v>
                </c:pt>
                <c:pt idx="38">
                  <c:v>24.89</c:v>
                </c:pt>
                <c:pt idx="39">
                  <c:v>24.01</c:v>
                </c:pt>
                <c:pt idx="40">
                  <c:v>24.52</c:v>
                </c:pt>
                <c:pt idx="41">
                  <c:v>24.53</c:v>
                </c:pt>
                <c:pt idx="42">
                  <c:v>25.55</c:v>
                </c:pt>
                <c:pt idx="43">
                  <c:v>25.54</c:v>
                </c:pt>
                <c:pt idx="44">
                  <c:v>25.35</c:v>
                </c:pt>
                <c:pt idx="45">
                  <c:v>25.92</c:v>
                </c:pt>
                <c:pt idx="46">
                  <c:v>24.98</c:v>
                </c:pt>
                <c:pt idx="47">
                  <c:v>24.15</c:v>
                </c:pt>
                <c:pt idx="48">
                  <c:v>23.46</c:v>
                </c:pt>
                <c:pt idx="49">
                  <c:v>22.6</c:v>
                </c:pt>
                <c:pt idx="50">
                  <c:v>22.28</c:v>
                </c:pt>
                <c:pt idx="51">
                  <c:v>23.04</c:v>
                </c:pt>
                <c:pt idx="52">
                  <c:v>22.92</c:v>
                </c:pt>
                <c:pt idx="53">
                  <c:v>23.46</c:v>
                </c:pt>
                <c:pt idx="54">
                  <c:v>23.86</c:v>
                </c:pt>
                <c:pt idx="55">
                  <c:v>23.95</c:v>
                </c:pt>
                <c:pt idx="56">
                  <c:v>24.66</c:v>
                </c:pt>
                <c:pt idx="57">
                  <c:v>24.86</c:v>
                </c:pt>
                <c:pt idx="58">
                  <c:v>24.4</c:v>
                </c:pt>
                <c:pt idx="59">
                  <c:v>24.21</c:v>
                </c:pt>
                <c:pt idx="60">
                  <c:v>24.35</c:v>
                </c:pt>
                <c:pt idx="61">
                  <c:v>24.2</c:v>
                </c:pt>
                <c:pt idx="62">
                  <c:v>23.95</c:v>
                </c:pt>
                <c:pt idx="63">
                  <c:v>22.89</c:v>
                </c:pt>
                <c:pt idx="64">
                  <c:v>22.64</c:v>
                </c:pt>
                <c:pt idx="65">
                  <c:v>22.63</c:v>
                </c:pt>
                <c:pt idx="66">
                  <c:v>23.23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3560"/>
        <c:axId val="679723168"/>
      </c:lineChart>
      <c:dateAx>
        <c:axId val="67972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3168"/>
        <c:crosses val="autoZero"/>
        <c:auto val="1"/>
        <c:lblOffset val="100"/>
        <c:baseTimeUnit val="days"/>
      </c:dateAx>
      <c:valAx>
        <c:axId val="679723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50.45</c:v>
                </c:pt>
                <c:pt idx="1">
                  <c:v>50.25</c:v>
                </c:pt>
                <c:pt idx="2">
                  <c:v>50.65</c:v>
                </c:pt>
                <c:pt idx="3">
                  <c:v>50.89</c:v>
                </c:pt>
                <c:pt idx="4">
                  <c:v>50.35</c:v>
                </c:pt>
                <c:pt idx="5">
                  <c:v>49.93</c:v>
                </c:pt>
                <c:pt idx="6">
                  <c:v>50.59</c:v>
                </c:pt>
                <c:pt idx="7">
                  <c:v>49.28</c:v>
                </c:pt>
                <c:pt idx="8">
                  <c:v>49.55</c:v>
                </c:pt>
                <c:pt idx="9">
                  <c:v>49.37</c:v>
                </c:pt>
                <c:pt idx="10">
                  <c:v>49.79</c:v>
                </c:pt>
                <c:pt idx="11">
                  <c:v>49.6</c:v>
                </c:pt>
                <c:pt idx="12">
                  <c:v>49.85</c:v>
                </c:pt>
                <c:pt idx="13">
                  <c:v>47.68</c:v>
                </c:pt>
                <c:pt idx="15">
                  <c:v>47.07</c:v>
                </c:pt>
                <c:pt idx="16">
                  <c:v>47.91</c:v>
                </c:pt>
                <c:pt idx="17">
                  <c:v>47.07</c:v>
                </c:pt>
                <c:pt idx="18">
                  <c:v>46.61</c:v>
                </c:pt>
                <c:pt idx="19">
                  <c:v>47.24</c:v>
                </c:pt>
                <c:pt idx="20">
                  <c:v>47.52</c:v>
                </c:pt>
                <c:pt idx="21">
                  <c:v>47.45</c:v>
                </c:pt>
                <c:pt idx="22">
                  <c:v>47.37</c:v>
                </c:pt>
                <c:pt idx="23">
                  <c:v>47.1</c:v>
                </c:pt>
                <c:pt idx="24">
                  <c:v>47.36</c:v>
                </c:pt>
                <c:pt idx="25">
                  <c:v>47.06</c:v>
                </c:pt>
                <c:pt idx="26">
                  <c:v>46.69</c:v>
                </c:pt>
                <c:pt idx="27">
                  <c:v>45.85</c:v>
                </c:pt>
                <c:pt idx="28">
                  <c:v>46.25</c:v>
                </c:pt>
                <c:pt idx="29">
                  <c:v>45.35</c:v>
                </c:pt>
                <c:pt idx="30">
                  <c:v>43.84</c:v>
                </c:pt>
                <c:pt idx="31">
                  <c:v>43.64</c:v>
                </c:pt>
                <c:pt idx="32">
                  <c:v>42.37</c:v>
                </c:pt>
                <c:pt idx="33">
                  <c:v>41.93</c:v>
                </c:pt>
                <c:pt idx="34">
                  <c:v>41.57</c:v>
                </c:pt>
                <c:pt idx="35">
                  <c:v>40.380000000000003</c:v>
                </c:pt>
                <c:pt idx="36">
                  <c:v>39.700000000000003</c:v>
                </c:pt>
                <c:pt idx="37">
                  <c:v>39.61</c:v>
                </c:pt>
                <c:pt idx="38">
                  <c:v>39.68</c:v>
                </c:pt>
                <c:pt idx="39">
                  <c:v>40.049999999999997</c:v>
                </c:pt>
                <c:pt idx="40">
                  <c:v>39.18</c:v>
                </c:pt>
                <c:pt idx="41">
                  <c:v>39.24</c:v>
                </c:pt>
                <c:pt idx="42">
                  <c:v>38.4</c:v>
                </c:pt>
                <c:pt idx="43">
                  <c:v>41.95</c:v>
                </c:pt>
                <c:pt idx="44">
                  <c:v>42.33</c:v>
                </c:pt>
                <c:pt idx="45">
                  <c:v>42.43</c:v>
                </c:pt>
                <c:pt idx="46">
                  <c:v>42.29</c:v>
                </c:pt>
                <c:pt idx="47">
                  <c:v>42.25</c:v>
                </c:pt>
                <c:pt idx="48">
                  <c:v>41.68</c:v>
                </c:pt>
                <c:pt idx="49">
                  <c:v>41.24</c:v>
                </c:pt>
                <c:pt idx="50">
                  <c:v>41.32</c:v>
                </c:pt>
                <c:pt idx="51">
                  <c:v>41.38</c:v>
                </c:pt>
                <c:pt idx="52">
                  <c:v>40.01</c:v>
                </c:pt>
                <c:pt idx="53">
                  <c:v>39.79</c:v>
                </c:pt>
                <c:pt idx="54">
                  <c:v>39.770000000000003</c:v>
                </c:pt>
                <c:pt idx="55">
                  <c:v>38.47</c:v>
                </c:pt>
                <c:pt idx="56">
                  <c:v>39.17</c:v>
                </c:pt>
                <c:pt idx="57">
                  <c:v>39.1</c:v>
                </c:pt>
                <c:pt idx="58">
                  <c:v>39.159999999999997</c:v>
                </c:pt>
                <c:pt idx="59">
                  <c:v>39.74</c:v>
                </c:pt>
                <c:pt idx="60">
                  <c:v>38.89</c:v>
                </c:pt>
                <c:pt idx="61">
                  <c:v>38.15</c:v>
                </c:pt>
                <c:pt idx="62">
                  <c:v>38.07</c:v>
                </c:pt>
                <c:pt idx="63">
                  <c:v>38.54</c:v>
                </c:pt>
                <c:pt idx="64">
                  <c:v>36.869999999999997</c:v>
                </c:pt>
                <c:pt idx="65">
                  <c:v>37.24</c:v>
                </c:pt>
                <c:pt idx="66">
                  <c:v>37.33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1208"/>
        <c:axId val="679720816"/>
      </c:lineChart>
      <c:dateAx>
        <c:axId val="67972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0816"/>
        <c:crosses val="autoZero"/>
        <c:auto val="1"/>
        <c:lblOffset val="100"/>
        <c:baseTimeUnit val="days"/>
      </c:dateAx>
      <c:valAx>
        <c:axId val="6797208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32.19</c:v>
                </c:pt>
                <c:pt idx="1">
                  <c:v>32.29</c:v>
                </c:pt>
                <c:pt idx="2">
                  <c:v>32.4</c:v>
                </c:pt>
                <c:pt idx="3">
                  <c:v>32.24</c:v>
                </c:pt>
                <c:pt idx="4">
                  <c:v>32.409999999999997</c:v>
                </c:pt>
                <c:pt idx="5">
                  <c:v>32.47</c:v>
                </c:pt>
                <c:pt idx="6">
                  <c:v>32.15</c:v>
                </c:pt>
                <c:pt idx="7">
                  <c:v>31.58</c:v>
                </c:pt>
                <c:pt idx="8">
                  <c:v>31.83</c:v>
                </c:pt>
                <c:pt idx="9">
                  <c:v>32.130000000000003</c:v>
                </c:pt>
                <c:pt idx="10">
                  <c:v>32.299999999999997</c:v>
                </c:pt>
                <c:pt idx="11">
                  <c:v>31.64</c:v>
                </c:pt>
                <c:pt idx="12">
                  <c:v>32.049999999999997</c:v>
                </c:pt>
                <c:pt idx="13">
                  <c:v>31.31</c:v>
                </c:pt>
                <c:pt idx="14">
                  <c:v>31.59</c:v>
                </c:pt>
                <c:pt idx="15">
                  <c:v>31.52</c:v>
                </c:pt>
                <c:pt idx="16">
                  <c:v>31.4</c:v>
                </c:pt>
                <c:pt idx="17">
                  <c:v>32.46</c:v>
                </c:pt>
                <c:pt idx="18">
                  <c:v>33.01</c:v>
                </c:pt>
                <c:pt idx="19">
                  <c:v>33.47</c:v>
                </c:pt>
                <c:pt idx="20">
                  <c:v>33.49</c:v>
                </c:pt>
                <c:pt idx="21">
                  <c:v>33.24</c:v>
                </c:pt>
                <c:pt idx="22">
                  <c:v>33.729999999999997</c:v>
                </c:pt>
                <c:pt idx="23">
                  <c:v>33.96</c:v>
                </c:pt>
                <c:pt idx="24">
                  <c:v>33.729999999999997</c:v>
                </c:pt>
                <c:pt idx="25">
                  <c:v>34.07</c:v>
                </c:pt>
                <c:pt idx="26">
                  <c:v>34.71</c:v>
                </c:pt>
                <c:pt idx="27">
                  <c:v>35.130000000000003</c:v>
                </c:pt>
                <c:pt idx="28">
                  <c:v>35.07</c:v>
                </c:pt>
                <c:pt idx="29">
                  <c:v>35.47</c:v>
                </c:pt>
                <c:pt idx="30">
                  <c:v>34.92</c:v>
                </c:pt>
                <c:pt idx="31">
                  <c:v>38.270000000000003</c:v>
                </c:pt>
                <c:pt idx="32">
                  <c:v>39.04</c:v>
                </c:pt>
                <c:pt idx="33">
                  <c:v>38.56</c:v>
                </c:pt>
                <c:pt idx="34">
                  <c:v>37.92</c:v>
                </c:pt>
                <c:pt idx="35">
                  <c:v>38.74</c:v>
                </c:pt>
                <c:pt idx="36">
                  <c:v>38.75</c:v>
                </c:pt>
                <c:pt idx="37">
                  <c:v>38.53</c:v>
                </c:pt>
                <c:pt idx="38">
                  <c:v>38.44</c:v>
                </c:pt>
                <c:pt idx="39">
                  <c:v>38.24</c:v>
                </c:pt>
                <c:pt idx="40">
                  <c:v>38.020000000000003</c:v>
                </c:pt>
                <c:pt idx="41">
                  <c:v>38.200000000000003</c:v>
                </c:pt>
                <c:pt idx="42">
                  <c:v>37.9</c:v>
                </c:pt>
                <c:pt idx="43">
                  <c:v>38</c:v>
                </c:pt>
                <c:pt idx="44">
                  <c:v>37.83</c:v>
                </c:pt>
                <c:pt idx="45">
                  <c:v>37.9</c:v>
                </c:pt>
                <c:pt idx="46">
                  <c:v>38.08</c:v>
                </c:pt>
                <c:pt idx="47">
                  <c:v>38.03</c:v>
                </c:pt>
                <c:pt idx="48">
                  <c:v>37.590000000000003</c:v>
                </c:pt>
                <c:pt idx="49">
                  <c:v>37.97</c:v>
                </c:pt>
                <c:pt idx="50">
                  <c:v>38</c:v>
                </c:pt>
                <c:pt idx="51">
                  <c:v>38.11</c:v>
                </c:pt>
                <c:pt idx="52">
                  <c:v>37.869999999999997</c:v>
                </c:pt>
                <c:pt idx="53">
                  <c:v>37.869999999999997</c:v>
                </c:pt>
                <c:pt idx="54">
                  <c:v>38.85</c:v>
                </c:pt>
                <c:pt idx="55">
                  <c:v>39.25</c:v>
                </c:pt>
                <c:pt idx="56">
                  <c:v>39.01</c:v>
                </c:pt>
                <c:pt idx="57">
                  <c:v>38.619999999999997</c:v>
                </c:pt>
                <c:pt idx="58">
                  <c:v>39</c:v>
                </c:pt>
                <c:pt idx="59">
                  <c:v>39.9</c:v>
                </c:pt>
                <c:pt idx="60">
                  <c:v>39.03</c:v>
                </c:pt>
                <c:pt idx="62">
                  <c:v>39.35</c:v>
                </c:pt>
                <c:pt idx="63">
                  <c:v>39.4</c:v>
                </c:pt>
                <c:pt idx="64">
                  <c:v>39.520000000000003</c:v>
                </c:pt>
                <c:pt idx="65">
                  <c:v>40.229999999999997</c:v>
                </c:pt>
                <c:pt idx="66">
                  <c:v>40.22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18856"/>
        <c:axId val="679744728"/>
      </c:lineChart>
      <c:dateAx>
        <c:axId val="679718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4728"/>
        <c:crosses val="autoZero"/>
        <c:auto val="1"/>
        <c:lblOffset val="100"/>
        <c:baseTimeUnit val="days"/>
      </c:dateAx>
      <c:valAx>
        <c:axId val="6797447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1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59.61</c:v>
                </c:pt>
                <c:pt idx="1">
                  <c:v>58.76</c:v>
                </c:pt>
                <c:pt idx="2">
                  <c:v>58.69</c:v>
                </c:pt>
                <c:pt idx="3">
                  <c:v>59.12</c:v>
                </c:pt>
                <c:pt idx="4">
                  <c:v>59.42</c:v>
                </c:pt>
                <c:pt idx="5">
                  <c:v>58.62</c:v>
                </c:pt>
                <c:pt idx="6">
                  <c:v>58.65</c:v>
                </c:pt>
                <c:pt idx="7">
                  <c:v>58.5</c:v>
                </c:pt>
                <c:pt idx="8">
                  <c:v>57.17</c:v>
                </c:pt>
                <c:pt idx="9">
                  <c:v>56.55</c:v>
                </c:pt>
                <c:pt idx="10">
                  <c:v>57.04</c:v>
                </c:pt>
                <c:pt idx="11">
                  <c:v>55.23</c:v>
                </c:pt>
                <c:pt idx="12">
                  <c:v>55.24</c:v>
                </c:pt>
                <c:pt idx="13">
                  <c:v>56.03</c:v>
                </c:pt>
                <c:pt idx="14">
                  <c:v>55.55</c:v>
                </c:pt>
                <c:pt idx="15">
                  <c:v>55.96</c:v>
                </c:pt>
                <c:pt idx="16">
                  <c:v>55.8</c:v>
                </c:pt>
                <c:pt idx="17">
                  <c:v>56.44</c:v>
                </c:pt>
                <c:pt idx="18">
                  <c:v>56.36</c:v>
                </c:pt>
                <c:pt idx="19">
                  <c:v>56.51</c:v>
                </c:pt>
                <c:pt idx="20">
                  <c:v>56.98</c:v>
                </c:pt>
                <c:pt idx="21">
                  <c:v>56.75</c:v>
                </c:pt>
                <c:pt idx="22">
                  <c:v>56.55</c:v>
                </c:pt>
                <c:pt idx="23">
                  <c:v>56.73</c:v>
                </c:pt>
                <c:pt idx="24">
                  <c:v>56.76</c:v>
                </c:pt>
                <c:pt idx="25">
                  <c:v>56.68</c:v>
                </c:pt>
                <c:pt idx="26">
                  <c:v>56.2</c:v>
                </c:pt>
                <c:pt idx="27">
                  <c:v>56.69</c:v>
                </c:pt>
                <c:pt idx="28">
                  <c:v>56.56</c:v>
                </c:pt>
                <c:pt idx="29">
                  <c:v>56.37</c:v>
                </c:pt>
                <c:pt idx="30">
                  <c:v>56.66</c:v>
                </c:pt>
                <c:pt idx="31">
                  <c:v>56.3</c:v>
                </c:pt>
                <c:pt idx="32">
                  <c:v>53.16</c:v>
                </c:pt>
                <c:pt idx="33">
                  <c:v>52.62</c:v>
                </c:pt>
                <c:pt idx="34">
                  <c:v>51.01</c:v>
                </c:pt>
                <c:pt idx="35">
                  <c:v>50.21</c:v>
                </c:pt>
                <c:pt idx="36">
                  <c:v>50.57</c:v>
                </c:pt>
                <c:pt idx="37">
                  <c:v>50.8</c:v>
                </c:pt>
                <c:pt idx="38">
                  <c:v>50.91</c:v>
                </c:pt>
                <c:pt idx="39">
                  <c:v>51</c:v>
                </c:pt>
                <c:pt idx="40">
                  <c:v>51.96</c:v>
                </c:pt>
                <c:pt idx="41">
                  <c:v>49.29</c:v>
                </c:pt>
                <c:pt idx="42">
                  <c:v>49.55</c:v>
                </c:pt>
                <c:pt idx="43">
                  <c:v>49.23</c:v>
                </c:pt>
                <c:pt idx="44">
                  <c:v>50.02</c:v>
                </c:pt>
                <c:pt idx="45">
                  <c:v>50.36</c:v>
                </c:pt>
                <c:pt idx="46">
                  <c:v>49.87</c:v>
                </c:pt>
                <c:pt idx="47">
                  <c:v>50.05</c:v>
                </c:pt>
                <c:pt idx="48">
                  <c:v>49.34</c:v>
                </c:pt>
                <c:pt idx="49">
                  <c:v>49.77</c:v>
                </c:pt>
                <c:pt idx="50">
                  <c:v>50.24</c:v>
                </c:pt>
                <c:pt idx="51">
                  <c:v>50.01</c:v>
                </c:pt>
                <c:pt idx="52">
                  <c:v>49.55</c:v>
                </c:pt>
                <c:pt idx="53">
                  <c:v>49.81</c:v>
                </c:pt>
                <c:pt idx="54">
                  <c:v>55.43</c:v>
                </c:pt>
                <c:pt idx="55">
                  <c:v>55.05</c:v>
                </c:pt>
                <c:pt idx="56">
                  <c:v>54.79</c:v>
                </c:pt>
                <c:pt idx="58">
                  <c:v>55.21</c:v>
                </c:pt>
                <c:pt idx="59">
                  <c:v>54.66</c:v>
                </c:pt>
                <c:pt idx="60">
                  <c:v>53.92</c:v>
                </c:pt>
                <c:pt idx="61">
                  <c:v>53.87</c:v>
                </c:pt>
                <c:pt idx="62">
                  <c:v>55.09</c:v>
                </c:pt>
                <c:pt idx="63">
                  <c:v>55.74</c:v>
                </c:pt>
                <c:pt idx="64">
                  <c:v>55.48</c:v>
                </c:pt>
                <c:pt idx="65">
                  <c:v>56.48</c:v>
                </c:pt>
                <c:pt idx="66">
                  <c:v>56.42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8256"/>
        <c:axId val="679744336"/>
      </c:lineChart>
      <c:dateAx>
        <c:axId val="67974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4336"/>
        <c:crosses val="autoZero"/>
        <c:auto val="1"/>
        <c:lblOffset val="100"/>
        <c:baseTimeUnit val="days"/>
      </c:dateAx>
      <c:valAx>
        <c:axId val="6797443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67.63</c:v>
                </c:pt>
                <c:pt idx="1">
                  <c:v>67.37</c:v>
                </c:pt>
                <c:pt idx="2">
                  <c:v>67.87</c:v>
                </c:pt>
                <c:pt idx="3">
                  <c:v>68.7</c:v>
                </c:pt>
                <c:pt idx="4">
                  <c:v>67.760000000000005</c:v>
                </c:pt>
                <c:pt idx="5">
                  <c:v>67.19</c:v>
                </c:pt>
                <c:pt idx="6">
                  <c:v>67.58</c:v>
                </c:pt>
                <c:pt idx="7">
                  <c:v>66.989999999999995</c:v>
                </c:pt>
                <c:pt idx="8">
                  <c:v>65.14</c:v>
                </c:pt>
                <c:pt idx="9">
                  <c:v>64.25</c:v>
                </c:pt>
                <c:pt idx="10">
                  <c:v>64.94</c:v>
                </c:pt>
                <c:pt idx="11">
                  <c:v>66.31</c:v>
                </c:pt>
                <c:pt idx="12">
                  <c:v>66.150000000000006</c:v>
                </c:pt>
                <c:pt idx="13">
                  <c:v>64.930000000000007</c:v>
                </c:pt>
                <c:pt idx="14">
                  <c:v>64.31</c:v>
                </c:pt>
                <c:pt idx="15">
                  <c:v>63.87</c:v>
                </c:pt>
                <c:pt idx="16">
                  <c:v>63.51</c:v>
                </c:pt>
                <c:pt idx="17">
                  <c:v>66.7</c:v>
                </c:pt>
                <c:pt idx="18">
                  <c:v>67.28</c:v>
                </c:pt>
                <c:pt idx="19">
                  <c:v>66.17</c:v>
                </c:pt>
                <c:pt idx="20">
                  <c:v>66.95</c:v>
                </c:pt>
                <c:pt idx="21">
                  <c:v>66.48</c:v>
                </c:pt>
                <c:pt idx="22">
                  <c:v>66.819999999999993</c:v>
                </c:pt>
                <c:pt idx="23">
                  <c:v>66.900000000000006</c:v>
                </c:pt>
                <c:pt idx="24">
                  <c:v>66.44</c:v>
                </c:pt>
                <c:pt idx="25">
                  <c:v>66.599999999999994</c:v>
                </c:pt>
                <c:pt idx="26">
                  <c:v>65.900000000000006</c:v>
                </c:pt>
                <c:pt idx="27">
                  <c:v>65.47</c:v>
                </c:pt>
                <c:pt idx="28">
                  <c:v>65.44</c:v>
                </c:pt>
                <c:pt idx="29">
                  <c:v>65.45</c:v>
                </c:pt>
                <c:pt idx="30">
                  <c:v>66.22</c:v>
                </c:pt>
                <c:pt idx="31">
                  <c:v>66.53</c:v>
                </c:pt>
                <c:pt idx="32">
                  <c:v>66.37</c:v>
                </c:pt>
                <c:pt idx="33">
                  <c:v>66.52</c:v>
                </c:pt>
                <c:pt idx="34">
                  <c:v>65.81</c:v>
                </c:pt>
                <c:pt idx="35">
                  <c:v>66.52</c:v>
                </c:pt>
                <c:pt idx="36">
                  <c:v>67.31</c:v>
                </c:pt>
                <c:pt idx="37">
                  <c:v>68.099999999999994</c:v>
                </c:pt>
                <c:pt idx="38">
                  <c:v>69.47</c:v>
                </c:pt>
                <c:pt idx="39">
                  <c:v>69.91</c:v>
                </c:pt>
                <c:pt idx="40">
                  <c:v>68.81</c:v>
                </c:pt>
                <c:pt idx="41">
                  <c:v>67.7</c:v>
                </c:pt>
                <c:pt idx="42">
                  <c:v>59.07</c:v>
                </c:pt>
                <c:pt idx="43">
                  <c:v>58.84</c:v>
                </c:pt>
                <c:pt idx="44">
                  <c:v>57.67</c:v>
                </c:pt>
                <c:pt idx="45">
                  <c:v>56.73</c:v>
                </c:pt>
                <c:pt idx="46">
                  <c:v>56.62</c:v>
                </c:pt>
                <c:pt idx="47">
                  <c:v>55.92</c:v>
                </c:pt>
                <c:pt idx="48">
                  <c:v>54.94</c:v>
                </c:pt>
                <c:pt idx="49">
                  <c:v>54.66</c:v>
                </c:pt>
                <c:pt idx="50">
                  <c:v>54.45</c:v>
                </c:pt>
                <c:pt idx="51">
                  <c:v>54.28</c:v>
                </c:pt>
                <c:pt idx="52">
                  <c:v>54.13</c:v>
                </c:pt>
                <c:pt idx="53">
                  <c:v>55.31</c:v>
                </c:pt>
                <c:pt idx="54">
                  <c:v>54.95</c:v>
                </c:pt>
                <c:pt idx="55">
                  <c:v>54.86</c:v>
                </c:pt>
                <c:pt idx="56">
                  <c:v>55.98</c:v>
                </c:pt>
                <c:pt idx="57">
                  <c:v>54.64</c:v>
                </c:pt>
                <c:pt idx="58">
                  <c:v>53.71</c:v>
                </c:pt>
                <c:pt idx="59">
                  <c:v>52.99</c:v>
                </c:pt>
                <c:pt idx="60">
                  <c:v>52.41</c:v>
                </c:pt>
                <c:pt idx="61">
                  <c:v>52.28</c:v>
                </c:pt>
                <c:pt idx="62">
                  <c:v>52.65</c:v>
                </c:pt>
                <c:pt idx="63">
                  <c:v>51.76</c:v>
                </c:pt>
                <c:pt idx="64">
                  <c:v>52.25</c:v>
                </c:pt>
                <c:pt idx="65">
                  <c:v>52.43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8648"/>
        <c:axId val="679746688"/>
      </c:lineChart>
      <c:dateAx>
        <c:axId val="67974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6688"/>
        <c:crosses val="autoZero"/>
        <c:auto val="1"/>
        <c:lblOffset val="100"/>
        <c:baseTimeUnit val="days"/>
      </c:dateAx>
      <c:valAx>
        <c:axId val="6797466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79.14</c:v>
                </c:pt>
                <c:pt idx="1">
                  <c:v>78.790000000000006</c:v>
                </c:pt>
                <c:pt idx="2">
                  <c:v>79.849999999999994</c:v>
                </c:pt>
                <c:pt idx="3">
                  <c:v>79.84</c:v>
                </c:pt>
                <c:pt idx="4">
                  <c:v>79.930000000000007</c:v>
                </c:pt>
                <c:pt idx="5">
                  <c:v>79.56</c:v>
                </c:pt>
                <c:pt idx="6">
                  <c:v>78.290000000000006</c:v>
                </c:pt>
                <c:pt idx="7">
                  <c:v>78.959999999999994</c:v>
                </c:pt>
                <c:pt idx="8">
                  <c:v>80.150000000000006</c:v>
                </c:pt>
                <c:pt idx="9">
                  <c:v>79.73</c:v>
                </c:pt>
                <c:pt idx="10">
                  <c:v>80.13</c:v>
                </c:pt>
                <c:pt idx="11">
                  <c:v>78.11</c:v>
                </c:pt>
                <c:pt idx="12">
                  <c:v>80.53</c:v>
                </c:pt>
                <c:pt idx="13">
                  <c:v>79.42</c:v>
                </c:pt>
                <c:pt idx="14">
                  <c:v>77.989999999999995</c:v>
                </c:pt>
                <c:pt idx="15">
                  <c:v>77.62</c:v>
                </c:pt>
                <c:pt idx="16">
                  <c:v>76.760000000000005</c:v>
                </c:pt>
                <c:pt idx="17">
                  <c:v>76.89</c:v>
                </c:pt>
                <c:pt idx="18">
                  <c:v>75.88</c:v>
                </c:pt>
                <c:pt idx="19">
                  <c:v>74.78</c:v>
                </c:pt>
                <c:pt idx="20">
                  <c:v>74.06</c:v>
                </c:pt>
                <c:pt idx="21">
                  <c:v>73.67</c:v>
                </c:pt>
                <c:pt idx="22">
                  <c:v>73.59</c:v>
                </c:pt>
                <c:pt idx="23">
                  <c:v>74.2</c:v>
                </c:pt>
                <c:pt idx="24">
                  <c:v>74.040000000000006</c:v>
                </c:pt>
                <c:pt idx="25">
                  <c:v>74.27</c:v>
                </c:pt>
                <c:pt idx="26">
                  <c:v>74.56</c:v>
                </c:pt>
                <c:pt idx="27">
                  <c:v>75.040000000000006</c:v>
                </c:pt>
                <c:pt idx="28">
                  <c:v>76</c:v>
                </c:pt>
                <c:pt idx="29">
                  <c:v>75.09</c:v>
                </c:pt>
                <c:pt idx="30">
                  <c:v>77.28</c:v>
                </c:pt>
                <c:pt idx="31">
                  <c:v>76.56</c:v>
                </c:pt>
                <c:pt idx="32">
                  <c:v>73.53</c:v>
                </c:pt>
                <c:pt idx="33">
                  <c:v>83.39</c:v>
                </c:pt>
                <c:pt idx="34">
                  <c:v>82.31</c:v>
                </c:pt>
                <c:pt idx="35">
                  <c:v>81.569999999999993</c:v>
                </c:pt>
                <c:pt idx="36">
                  <c:v>83.95</c:v>
                </c:pt>
                <c:pt idx="37">
                  <c:v>83.45</c:v>
                </c:pt>
                <c:pt idx="38">
                  <c:v>84.1</c:v>
                </c:pt>
                <c:pt idx="39">
                  <c:v>83.36</c:v>
                </c:pt>
                <c:pt idx="40">
                  <c:v>87.19</c:v>
                </c:pt>
                <c:pt idx="41">
                  <c:v>87.57</c:v>
                </c:pt>
                <c:pt idx="42">
                  <c:v>87.41</c:v>
                </c:pt>
                <c:pt idx="43">
                  <c:v>88</c:v>
                </c:pt>
                <c:pt idx="44">
                  <c:v>87.41</c:v>
                </c:pt>
                <c:pt idx="45">
                  <c:v>87.3</c:v>
                </c:pt>
                <c:pt idx="47">
                  <c:v>86.4</c:v>
                </c:pt>
                <c:pt idx="48">
                  <c:v>87.19</c:v>
                </c:pt>
                <c:pt idx="49">
                  <c:v>86.66</c:v>
                </c:pt>
                <c:pt idx="50">
                  <c:v>88.8</c:v>
                </c:pt>
                <c:pt idx="51">
                  <c:v>88</c:v>
                </c:pt>
                <c:pt idx="52">
                  <c:v>87.47</c:v>
                </c:pt>
                <c:pt idx="53">
                  <c:v>86.4</c:v>
                </c:pt>
                <c:pt idx="54">
                  <c:v>86.83</c:v>
                </c:pt>
                <c:pt idx="55">
                  <c:v>86.4</c:v>
                </c:pt>
                <c:pt idx="56">
                  <c:v>86.49</c:v>
                </c:pt>
                <c:pt idx="57">
                  <c:v>86.2</c:v>
                </c:pt>
                <c:pt idx="58">
                  <c:v>86.22</c:v>
                </c:pt>
                <c:pt idx="59">
                  <c:v>87.09</c:v>
                </c:pt>
                <c:pt idx="60">
                  <c:v>88.99</c:v>
                </c:pt>
                <c:pt idx="61">
                  <c:v>89.55</c:v>
                </c:pt>
                <c:pt idx="62">
                  <c:v>90.18</c:v>
                </c:pt>
                <c:pt idx="63">
                  <c:v>90.56</c:v>
                </c:pt>
                <c:pt idx="64">
                  <c:v>89.92</c:v>
                </c:pt>
                <c:pt idx="65">
                  <c:v>90.6</c:v>
                </c:pt>
                <c:pt idx="66">
                  <c:v>90.57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3944"/>
        <c:axId val="679743160"/>
      </c:lineChart>
      <c:dateAx>
        <c:axId val="67974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3160"/>
        <c:crosses val="autoZero"/>
        <c:auto val="1"/>
        <c:lblOffset val="100"/>
        <c:baseTimeUnit val="days"/>
      </c:dateAx>
      <c:valAx>
        <c:axId val="679743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18.059999999999999</c:v>
                </c:pt>
                <c:pt idx="1">
                  <c:v>18.04</c:v>
                </c:pt>
                <c:pt idx="2">
                  <c:v>18.079999999999998</c:v>
                </c:pt>
                <c:pt idx="3">
                  <c:v>18.309999999999999</c:v>
                </c:pt>
                <c:pt idx="4">
                  <c:v>18.510000000000002</c:v>
                </c:pt>
                <c:pt idx="5">
                  <c:v>18.59</c:v>
                </c:pt>
                <c:pt idx="6">
                  <c:v>18.239999999999998</c:v>
                </c:pt>
                <c:pt idx="7">
                  <c:v>18.2</c:v>
                </c:pt>
                <c:pt idx="8">
                  <c:v>18.8</c:v>
                </c:pt>
                <c:pt idx="9">
                  <c:v>18.489999999999998</c:v>
                </c:pt>
                <c:pt idx="10">
                  <c:v>18.25</c:v>
                </c:pt>
                <c:pt idx="11">
                  <c:v>18.38</c:v>
                </c:pt>
                <c:pt idx="12">
                  <c:v>18.420000000000002</c:v>
                </c:pt>
                <c:pt idx="13">
                  <c:v>18.350000000000001</c:v>
                </c:pt>
                <c:pt idx="14">
                  <c:v>18.39</c:v>
                </c:pt>
                <c:pt idx="15">
                  <c:v>18.2</c:v>
                </c:pt>
                <c:pt idx="16">
                  <c:v>17.89</c:v>
                </c:pt>
                <c:pt idx="17">
                  <c:v>18.059999999999999</c:v>
                </c:pt>
                <c:pt idx="18">
                  <c:v>14.95</c:v>
                </c:pt>
                <c:pt idx="19">
                  <c:v>15.54</c:v>
                </c:pt>
                <c:pt idx="20">
                  <c:v>16.28</c:v>
                </c:pt>
                <c:pt idx="21">
                  <c:v>16.78</c:v>
                </c:pt>
                <c:pt idx="22">
                  <c:v>16.55</c:v>
                </c:pt>
                <c:pt idx="23">
                  <c:v>16.48</c:v>
                </c:pt>
                <c:pt idx="24">
                  <c:v>15.62</c:v>
                </c:pt>
                <c:pt idx="25">
                  <c:v>15.46</c:v>
                </c:pt>
                <c:pt idx="26">
                  <c:v>15.56</c:v>
                </c:pt>
                <c:pt idx="27">
                  <c:v>15.7</c:v>
                </c:pt>
                <c:pt idx="28">
                  <c:v>14.93</c:v>
                </c:pt>
                <c:pt idx="30">
                  <c:v>14.89</c:v>
                </c:pt>
                <c:pt idx="31">
                  <c:v>15.14</c:v>
                </c:pt>
                <c:pt idx="32">
                  <c:v>14.88</c:v>
                </c:pt>
                <c:pt idx="33">
                  <c:v>14.25</c:v>
                </c:pt>
                <c:pt idx="34">
                  <c:v>14.15</c:v>
                </c:pt>
                <c:pt idx="35">
                  <c:v>13.69</c:v>
                </c:pt>
                <c:pt idx="36">
                  <c:v>14.15</c:v>
                </c:pt>
                <c:pt idx="37">
                  <c:v>12.78</c:v>
                </c:pt>
                <c:pt idx="38">
                  <c:v>13.27</c:v>
                </c:pt>
                <c:pt idx="39">
                  <c:v>13.18</c:v>
                </c:pt>
                <c:pt idx="40">
                  <c:v>13.72</c:v>
                </c:pt>
                <c:pt idx="41">
                  <c:v>13.95</c:v>
                </c:pt>
                <c:pt idx="42">
                  <c:v>14.25</c:v>
                </c:pt>
                <c:pt idx="43">
                  <c:v>14.18</c:v>
                </c:pt>
                <c:pt idx="44">
                  <c:v>14.59</c:v>
                </c:pt>
                <c:pt idx="45">
                  <c:v>14.64</c:v>
                </c:pt>
                <c:pt idx="46">
                  <c:v>14.7</c:v>
                </c:pt>
                <c:pt idx="47">
                  <c:v>14.65</c:v>
                </c:pt>
                <c:pt idx="48">
                  <c:v>14.2</c:v>
                </c:pt>
                <c:pt idx="49">
                  <c:v>14.18</c:v>
                </c:pt>
                <c:pt idx="50">
                  <c:v>14.58</c:v>
                </c:pt>
                <c:pt idx="51">
                  <c:v>14.78</c:v>
                </c:pt>
                <c:pt idx="52">
                  <c:v>14.94</c:v>
                </c:pt>
                <c:pt idx="53">
                  <c:v>15.08</c:v>
                </c:pt>
                <c:pt idx="54">
                  <c:v>15.72</c:v>
                </c:pt>
                <c:pt idx="55">
                  <c:v>15.56</c:v>
                </c:pt>
                <c:pt idx="56">
                  <c:v>16.079999999999998</c:v>
                </c:pt>
                <c:pt idx="57">
                  <c:v>16.12</c:v>
                </c:pt>
                <c:pt idx="58">
                  <c:v>15.63</c:v>
                </c:pt>
                <c:pt idx="59">
                  <c:v>15.98</c:v>
                </c:pt>
                <c:pt idx="60">
                  <c:v>15.81</c:v>
                </c:pt>
                <c:pt idx="61">
                  <c:v>15.9</c:v>
                </c:pt>
                <c:pt idx="62">
                  <c:v>15.18</c:v>
                </c:pt>
                <c:pt idx="63">
                  <c:v>14.06</c:v>
                </c:pt>
                <c:pt idx="64">
                  <c:v>14.41</c:v>
                </c:pt>
                <c:pt idx="65">
                  <c:v>14.49</c:v>
                </c:pt>
                <c:pt idx="66">
                  <c:v>14.87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1200"/>
        <c:axId val="679741984"/>
      </c:lineChart>
      <c:dateAx>
        <c:axId val="679741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1984"/>
        <c:crosses val="autoZero"/>
        <c:auto val="1"/>
        <c:lblOffset val="100"/>
        <c:baseTimeUnit val="days"/>
      </c:dateAx>
      <c:valAx>
        <c:axId val="6797419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35.08</c:v>
                </c:pt>
                <c:pt idx="1">
                  <c:v>34.979999999999997</c:v>
                </c:pt>
                <c:pt idx="2">
                  <c:v>35.21</c:v>
                </c:pt>
                <c:pt idx="3">
                  <c:v>35.49</c:v>
                </c:pt>
                <c:pt idx="4">
                  <c:v>35.880000000000003</c:v>
                </c:pt>
                <c:pt idx="5">
                  <c:v>35.94</c:v>
                </c:pt>
                <c:pt idx="6">
                  <c:v>35.96</c:v>
                </c:pt>
                <c:pt idx="7">
                  <c:v>34.72</c:v>
                </c:pt>
                <c:pt idx="8">
                  <c:v>34.42</c:v>
                </c:pt>
                <c:pt idx="9">
                  <c:v>34.22</c:v>
                </c:pt>
                <c:pt idx="10">
                  <c:v>34.78</c:v>
                </c:pt>
                <c:pt idx="11">
                  <c:v>34.19</c:v>
                </c:pt>
                <c:pt idx="12">
                  <c:v>33.630000000000003</c:v>
                </c:pt>
                <c:pt idx="13">
                  <c:v>33.07</c:v>
                </c:pt>
                <c:pt idx="14">
                  <c:v>32.93</c:v>
                </c:pt>
                <c:pt idx="15">
                  <c:v>33.299999999999997</c:v>
                </c:pt>
                <c:pt idx="16">
                  <c:v>33.36</c:v>
                </c:pt>
                <c:pt idx="17">
                  <c:v>32.299999999999997</c:v>
                </c:pt>
                <c:pt idx="18">
                  <c:v>33.1</c:v>
                </c:pt>
                <c:pt idx="19">
                  <c:v>33.659999999999997</c:v>
                </c:pt>
                <c:pt idx="20">
                  <c:v>33.880000000000003</c:v>
                </c:pt>
                <c:pt idx="21">
                  <c:v>33.700000000000003</c:v>
                </c:pt>
                <c:pt idx="22">
                  <c:v>33.47</c:v>
                </c:pt>
                <c:pt idx="23">
                  <c:v>33.53</c:v>
                </c:pt>
                <c:pt idx="24">
                  <c:v>33.450000000000003</c:v>
                </c:pt>
                <c:pt idx="25">
                  <c:v>33.520000000000003</c:v>
                </c:pt>
                <c:pt idx="26">
                  <c:v>33.700000000000003</c:v>
                </c:pt>
                <c:pt idx="27">
                  <c:v>34.86</c:v>
                </c:pt>
                <c:pt idx="28">
                  <c:v>34.64</c:v>
                </c:pt>
                <c:pt idx="29">
                  <c:v>33.520000000000003</c:v>
                </c:pt>
                <c:pt idx="30">
                  <c:v>32.869999999999997</c:v>
                </c:pt>
                <c:pt idx="32">
                  <c:v>32.29</c:v>
                </c:pt>
                <c:pt idx="33">
                  <c:v>30.9</c:v>
                </c:pt>
                <c:pt idx="34">
                  <c:v>31.24</c:v>
                </c:pt>
                <c:pt idx="35">
                  <c:v>30.92</c:v>
                </c:pt>
                <c:pt idx="36">
                  <c:v>31.02</c:v>
                </c:pt>
                <c:pt idx="37">
                  <c:v>32.22</c:v>
                </c:pt>
                <c:pt idx="38">
                  <c:v>30.79</c:v>
                </c:pt>
                <c:pt idx="39">
                  <c:v>30.98</c:v>
                </c:pt>
                <c:pt idx="40">
                  <c:v>31.26</c:v>
                </c:pt>
                <c:pt idx="41">
                  <c:v>31.02</c:v>
                </c:pt>
                <c:pt idx="42">
                  <c:v>30.9</c:v>
                </c:pt>
                <c:pt idx="43">
                  <c:v>30.91</c:v>
                </c:pt>
                <c:pt idx="44">
                  <c:v>31.18</c:v>
                </c:pt>
                <c:pt idx="45">
                  <c:v>30.76</c:v>
                </c:pt>
                <c:pt idx="46">
                  <c:v>30.92</c:v>
                </c:pt>
                <c:pt idx="47">
                  <c:v>31.01</c:v>
                </c:pt>
                <c:pt idx="48">
                  <c:v>30.64</c:v>
                </c:pt>
                <c:pt idx="49">
                  <c:v>30.83</c:v>
                </c:pt>
                <c:pt idx="50">
                  <c:v>31.27</c:v>
                </c:pt>
                <c:pt idx="51">
                  <c:v>31.13</c:v>
                </c:pt>
                <c:pt idx="52">
                  <c:v>31.17</c:v>
                </c:pt>
                <c:pt idx="53">
                  <c:v>30.11</c:v>
                </c:pt>
                <c:pt idx="54">
                  <c:v>29.05</c:v>
                </c:pt>
                <c:pt idx="55">
                  <c:v>29</c:v>
                </c:pt>
                <c:pt idx="56">
                  <c:v>29.37</c:v>
                </c:pt>
                <c:pt idx="57">
                  <c:v>28.84</c:v>
                </c:pt>
                <c:pt idx="58">
                  <c:v>29</c:v>
                </c:pt>
                <c:pt idx="59">
                  <c:v>29.28</c:v>
                </c:pt>
                <c:pt idx="60">
                  <c:v>29.68</c:v>
                </c:pt>
                <c:pt idx="61">
                  <c:v>29.5</c:v>
                </c:pt>
                <c:pt idx="62">
                  <c:v>29.84</c:v>
                </c:pt>
                <c:pt idx="63">
                  <c:v>29.9</c:v>
                </c:pt>
                <c:pt idx="64">
                  <c:v>30.08</c:v>
                </c:pt>
                <c:pt idx="65">
                  <c:v>30.45</c:v>
                </c:pt>
                <c:pt idx="66">
                  <c:v>30.75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29048"/>
        <c:axId val="679739632"/>
      </c:lineChart>
      <c:dateAx>
        <c:axId val="67972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9632"/>
        <c:crosses val="autoZero"/>
        <c:auto val="1"/>
        <c:lblOffset val="100"/>
        <c:baseTimeUnit val="days"/>
      </c:dateAx>
      <c:valAx>
        <c:axId val="6797396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2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12.46</c:v>
                </c:pt>
                <c:pt idx="1">
                  <c:v>12.4</c:v>
                </c:pt>
                <c:pt idx="2">
                  <c:v>12.64</c:v>
                </c:pt>
                <c:pt idx="3">
                  <c:v>12.78</c:v>
                </c:pt>
                <c:pt idx="4">
                  <c:v>12.66</c:v>
                </c:pt>
                <c:pt idx="5">
                  <c:v>12.63</c:v>
                </c:pt>
                <c:pt idx="6">
                  <c:v>12.58</c:v>
                </c:pt>
                <c:pt idx="7">
                  <c:v>12.53</c:v>
                </c:pt>
                <c:pt idx="8">
                  <c:v>12.77</c:v>
                </c:pt>
                <c:pt idx="9">
                  <c:v>12.82</c:v>
                </c:pt>
                <c:pt idx="10">
                  <c:v>13.17</c:v>
                </c:pt>
                <c:pt idx="11">
                  <c:v>13.03</c:v>
                </c:pt>
                <c:pt idx="12">
                  <c:v>13.06</c:v>
                </c:pt>
                <c:pt idx="13">
                  <c:v>12.56</c:v>
                </c:pt>
                <c:pt idx="14">
                  <c:v>12.44</c:v>
                </c:pt>
                <c:pt idx="15">
                  <c:v>12.24</c:v>
                </c:pt>
                <c:pt idx="16">
                  <c:v>12.43</c:v>
                </c:pt>
                <c:pt idx="17">
                  <c:v>11.96</c:v>
                </c:pt>
                <c:pt idx="18">
                  <c:v>11.92</c:v>
                </c:pt>
                <c:pt idx="19">
                  <c:v>11.92</c:v>
                </c:pt>
                <c:pt idx="20">
                  <c:v>12.04</c:v>
                </c:pt>
                <c:pt idx="21">
                  <c:v>11.9</c:v>
                </c:pt>
                <c:pt idx="22">
                  <c:v>11.89</c:v>
                </c:pt>
                <c:pt idx="23">
                  <c:v>11.79</c:v>
                </c:pt>
                <c:pt idx="24">
                  <c:v>11.76</c:v>
                </c:pt>
                <c:pt idx="25">
                  <c:v>11.87</c:v>
                </c:pt>
                <c:pt idx="26">
                  <c:v>12</c:v>
                </c:pt>
                <c:pt idx="27">
                  <c:v>12.04</c:v>
                </c:pt>
                <c:pt idx="28">
                  <c:v>12.06</c:v>
                </c:pt>
                <c:pt idx="29">
                  <c:v>12.28</c:v>
                </c:pt>
                <c:pt idx="30">
                  <c:v>11.94</c:v>
                </c:pt>
                <c:pt idx="31">
                  <c:v>11.58</c:v>
                </c:pt>
                <c:pt idx="32">
                  <c:v>11.48</c:v>
                </c:pt>
                <c:pt idx="33">
                  <c:v>11.58</c:v>
                </c:pt>
                <c:pt idx="34">
                  <c:v>11.34</c:v>
                </c:pt>
                <c:pt idx="35">
                  <c:v>11.35</c:v>
                </c:pt>
                <c:pt idx="36">
                  <c:v>11.4</c:v>
                </c:pt>
                <c:pt idx="37">
                  <c:v>11.61</c:v>
                </c:pt>
                <c:pt idx="38">
                  <c:v>11.74</c:v>
                </c:pt>
                <c:pt idx="39">
                  <c:v>11.72</c:v>
                </c:pt>
                <c:pt idx="40">
                  <c:v>11.74</c:v>
                </c:pt>
                <c:pt idx="41">
                  <c:v>11.88</c:v>
                </c:pt>
                <c:pt idx="42">
                  <c:v>11.85</c:v>
                </c:pt>
                <c:pt idx="44">
                  <c:v>12.19</c:v>
                </c:pt>
                <c:pt idx="45">
                  <c:v>12.02</c:v>
                </c:pt>
                <c:pt idx="46">
                  <c:v>11.97</c:v>
                </c:pt>
                <c:pt idx="47">
                  <c:v>12.01</c:v>
                </c:pt>
                <c:pt idx="48">
                  <c:v>11.89</c:v>
                </c:pt>
                <c:pt idx="49">
                  <c:v>11.88</c:v>
                </c:pt>
                <c:pt idx="50">
                  <c:v>11.91</c:v>
                </c:pt>
                <c:pt idx="51">
                  <c:v>11.91</c:v>
                </c:pt>
                <c:pt idx="52">
                  <c:v>11.96</c:v>
                </c:pt>
                <c:pt idx="53">
                  <c:v>11.99</c:v>
                </c:pt>
                <c:pt idx="54">
                  <c:v>12.12</c:v>
                </c:pt>
                <c:pt idx="55">
                  <c:v>12.29</c:v>
                </c:pt>
                <c:pt idx="56">
                  <c:v>12.39</c:v>
                </c:pt>
                <c:pt idx="57">
                  <c:v>12.48</c:v>
                </c:pt>
                <c:pt idx="58">
                  <c:v>12.2</c:v>
                </c:pt>
                <c:pt idx="59">
                  <c:v>12.1</c:v>
                </c:pt>
                <c:pt idx="60">
                  <c:v>12.07</c:v>
                </c:pt>
                <c:pt idx="61">
                  <c:v>11.97</c:v>
                </c:pt>
                <c:pt idx="62">
                  <c:v>12.09</c:v>
                </c:pt>
                <c:pt idx="63">
                  <c:v>11.98</c:v>
                </c:pt>
                <c:pt idx="64">
                  <c:v>12.01</c:v>
                </c:pt>
                <c:pt idx="65">
                  <c:v>12.17</c:v>
                </c:pt>
                <c:pt idx="66">
                  <c:v>12.18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749040"/>
        <c:axId val="679734928"/>
      </c:lineChart>
      <c:dateAx>
        <c:axId val="67974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34928"/>
        <c:crosses val="autoZero"/>
        <c:auto val="1"/>
        <c:lblOffset val="100"/>
        <c:baseTimeUnit val="days"/>
      </c:dateAx>
      <c:valAx>
        <c:axId val="67973492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4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115.96</c:v>
                </c:pt>
                <c:pt idx="1">
                  <c:v>115.44</c:v>
                </c:pt>
                <c:pt idx="2">
                  <c:v>115.31</c:v>
                </c:pt>
                <c:pt idx="3">
                  <c:v>115.66</c:v>
                </c:pt>
                <c:pt idx="4">
                  <c:v>116.02</c:v>
                </c:pt>
                <c:pt idx="5">
                  <c:v>115.88</c:v>
                </c:pt>
                <c:pt idx="6">
                  <c:v>115.89</c:v>
                </c:pt>
                <c:pt idx="7">
                  <c:v>114.99</c:v>
                </c:pt>
                <c:pt idx="8">
                  <c:v>115.89</c:v>
                </c:pt>
                <c:pt idx="9">
                  <c:v>115.36</c:v>
                </c:pt>
                <c:pt idx="10">
                  <c:v>112.26</c:v>
                </c:pt>
                <c:pt idx="11">
                  <c:v>110.99</c:v>
                </c:pt>
                <c:pt idx="12">
                  <c:v>111.1</c:v>
                </c:pt>
                <c:pt idx="13">
                  <c:v>112.06</c:v>
                </c:pt>
                <c:pt idx="14">
                  <c:v>111.94</c:v>
                </c:pt>
                <c:pt idx="15">
                  <c:v>111.96</c:v>
                </c:pt>
                <c:pt idx="16">
                  <c:v>111.38</c:v>
                </c:pt>
                <c:pt idx="17">
                  <c:v>111.3</c:v>
                </c:pt>
                <c:pt idx="18">
                  <c:v>112.48</c:v>
                </c:pt>
                <c:pt idx="19">
                  <c:v>113.13</c:v>
                </c:pt>
                <c:pt idx="20">
                  <c:v>114.13</c:v>
                </c:pt>
                <c:pt idx="21">
                  <c:v>113.07</c:v>
                </c:pt>
                <c:pt idx="22">
                  <c:v>112.74</c:v>
                </c:pt>
                <c:pt idx="23">
                  <c:v>115</c:v>
                </c:pt>
                <c:pt idx="24">
                  <c:v>115.36</c:v>
                </c:pt>
                <c:pt idx="26">
                  <c:v>116.57</c:v>
                </c:pt>
                <c:pt idx="27">
                  <c:v>116.36</c:v>
                </c:pt>
                <c:pt idx="28">
                  <c:v>116.32</c:v>
                </c:pt>
                <c:pt idx="29">
                  <c:v>116.6</c:v>
                </c:pt>
                <c:pt idx="30">
                  <c:v>118.47</c:v>
                </c:pt>
                <c:pt idx="31">
                  <c:v>119.54</c:v>
                </c:pt>
                <c:pt idx="32">
                  <c:v>120.31</c:v>
                </c:pt>
                <c:pt idx="33">
                  <c:v>117.05</c:v>
                </c:pt>
                <c:pt idx="34">
                  <c:v>116.66</c:v>
                </c:pt>
                <c:pt idx="35">
                  <c:v>115.11</c:v>
                </c:pt>
                <c:pt idx="36">
                  <c:v>115.03</c:v>
                </c:pt>
                <c:pt idx="37">
                  <c:v>114.86</c:v>
                </c:pt>
                <c:pt idx="38">
                  <c:v>115.34</c:v>
                </c:pt>
                <c:pt idx="39">
                  <c:v>115.99</c:v>
                </c:pt>
                <c:pt idx="40">
                  <c:v>115.33</c:v>
                </c:pt>
                <c:pt idx="41">
                  <c:v>115.7</c:v>
                </c:pt>
                <c:pt idx="42">
                  <c:v>114.56</c:v>
                </c:pt>
                <c:pt idx="43">
                  <c:v>113.96</c:v>
                </c:pt>
                <c:pt idx="44">
                  <c:v>113.61</c:v>
                </c:pt>
                <c:pt idx="45">
                  <c:v>113.44</c:v>
                </c:pt>
                <c:pt idx="46">
                  <c:v>114.87</c:v>
                </c:pt>
                <c:pt idx="47">
                  <c:v>114.59</c:v>
                </c:pt>
                <c:pt idx="48">
                  <c:v>115.41</c:v>
                </c:pt>
                <c:pt idx="49">
                  <c:v>118.49</c:v>
                </c:pt>
                <c:pt idx="50">
                  <c:v>117.56</c:v>
                </c:pt>
                <c:pt idx="51">
                  <c:v>118.26</c:v>
                </c:pt>
                <c:pt idx="52">
                  <c:v>117.97</c:v>
                </c:pt>
                <c:pt idx="53">
                  <c:v>117.64</c:v>
                </c:pt>
                <c:pt idx="54">
                  <c:v>119.8</c:v>
                </c:pt>
                <c:pt idx="55">
                  <c:v>119.24</c:v>
                </c:pt>
                <c:pt idx="56">
                  <c:v>118.75</c:v>
                </c:pt>
                <c:pt idx="57">
                  <c:v>119.18</c:v>
                </c:pt>
                <c:pt idx="58">
                  <c:v>118.82</c:v>
                </c:pt>
                <c:pt idx="59">
                  <c:v>118.81</c:v>
                </c:pt>
                <c:pt idx="60">
                  <c:v>118.13</c:v>
                </c:pt>
                <c:pt idx="61">
                  <c:v>117.27</c:v>
                </c:pt>
                <c:pt idx="62">
                  <c:v>119.39</c:v>
                </c:pt>
                <c:pt idx="63">
                  <c:v>119.22</c:v>
                </c:pt>
                <c:pt idx="64">
                  <c:v>117.78</c:v>
                </c:pt>
                <c:pt idx="65">
                  <c:v>118.81</c:v>
                </c:pt>
                <c:pt idx="66">
                  <c:v>119.46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7456"/>
        <c:axId val="509617064"/>
      </c:lineChart>
      <c:dateAx>
        <c:axId val="50961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7064"/>
        <c:crosses val="autoZero"/>
        <c:auto val="1"/>
        <c:lblOffset val="100"/>
        <c:baseTimeUnit val="days"/>
      </c:dateAx>
      <c:valAx>
        <c:axId val="50961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11.64</c:v>
                </c:pt>
                <c:pt idx="1">
                  <c:v>11.54</c:v>
                </c:pt>
                <c:pt idx="2">
                  <c:v>11.51</c:v>
                </c:pt>
                <c:pt idx="3">
                  <c:v>11.47</c:v>
                </c:pt>
                <c:pt idx="4">
                  <c:v>11.67</c:v>
                </c:pt>
                <c:pt idx="5">
                  <c:v>11.56</c:v>
                </c:pt>
                <c:pt idx="6">
                  <c:v>11.5</c:v>
                </c:pt>
                <c:pt idx="7">
                  <c:v>11.36</c:v>
                </c:pt>
                <c:pt idx="8">
                  <c:v>11.56</c:v>
                </c:pt>
                <c:pt idx="9">
                  <c:v>11.43</c:v>
                </c:pt>
                <c:pt idx="10">
                  <c:v>11.66</c:v>
                </c:pt>
                <c:pt idx="11">
                  <c:v>11.28</c:v>
                </c:pt>
                <c:pt idx="12">
                  <c:v>11.06</c:v>
                </c:pt>
                <c:pt idx="13">
                  <c:v>11.1</c:v>
                </c:pt>
                <c:pt idx="14">
                  <c:v>10.83</c:v>
                </c:pt>
                <c:pt idx="15">
                  <c:v>10.5</c:v>
                </c:pt>
                <c:pt idx="16">
                  <c:v>10.41</c:v>
                </c:pt>
                <c:pt idx="17">
                  <c:v>11.15</c:v>
                </c:pt>
                <c:pt idx="18">
                  <c:v>11.53</c:v>
                </c:pt>
                <c:pt idx="19">
                  <c:v>11.92</c:v>
                </c:pt>
                <c:pt idx="20">
                  <c:v>11.72</c:v>
                </c:pt>
                <c:pt idx="21">
                  <c:v>11.61</c:v>
                </c:pt>
                <c:pt idx="22">
                  <c:v>11.48</c:v>
                </c:pt>
                <c:pt idx="23">
                  <c:v>11.75</c:v>
                </c:pt>
                <c:pt idx="24">
                  <c:v>11.63</c:v>
                </c:pt>
                <c:pt idx="25">
                  <c:v>11.85</c:v>
                </c:pt>
                <c:pt idx="26">
                  <c:v>11.6</c:v>
                </c:pt>
                <c:pt idx="27">
                  <c:v>11.77</c:v>
                </c:pt>
                <c:pt idx="28">
                  <c:v>11.58</c:v>
                </c:pt>
                <c:pt idx="29">
                  <c:v>11.24</c:v>
                </c:pt>
                <c:pt idx="30">
                  <c:v>11.2</c:v>
                </c:pt>
                <c:pt idx="31">
                  <c:v>11.74</c:v>
                </c:pt>
                <c:pt idx="32">
                  <c:v>11.46</c:v>
                </c:pt>
                <c:pt idx="33">
                  <c:v>11.47</c:v>
                </c:pt>
                <c:pt idx="34">
                  <c:v>11.14</c:v>
                </c:pt>
                <c:pt idx="35">
                  <c:v>11.1</c:v>
                </c:pt>
                <c:pt idx="36">
                  <c:v>10.89</c:v>
                </c:pt>
                <c:pt idx="37">
                  <c:v>11.8</c:v>
                </c:pt>
                <c:pt idx="38">
                  <c:v>11.9</c:v>
                </c:pt>
                <c:pt idx="39">
                  <c:v>11.76</c:v>
                </c:pt>
                <c:pt idx="40">
                  <c:v>11.93</c:v>
                </c:pt>
                <c:pt idx="41">
                  <c:v>11.9</c:v>
                </c:pt>
                <c:pt idx="42">
                  <c:v>12.16</c:v>
                </c:pt>
                <c:pt idx="43">
                  <c:v>12.42</c:v>
                </c:pt>
                <c:pt idx="44">
                  <c:v>12.66</c:v>
                </c:pt>
                <c:pt idx="45">
                  <c:v>12.98</c:v>
                </c:pt>
                <c:pt idx="46">
                  <c:v>13.07</c:v>
                </c:pt>
                <c:pt idx="47">
                  <c:v>12.83</c:v>
                </c:pt>
                <c:pt idx="48">
                  <c:v>12.63</c:v>
                </c:pt>
                <c:pt idx="49">
                  <c:v>12.91</c:v>
                </c:pt>
                <c:pt idx="50">
                  <c:v>13.02</c:v>
                </c:pt>
                <c:pt idx="51">
                  <c:v>12.95</c:v>
                </c:pt>
                <c:pt idx="52">
                  <c:v>12.96</c:v>
                </c:pt>
                <c:pt idx="53">
                  <c:v>13.15</c:v>
                </c:pt>
                <c:pt idx="54">
                  <c:v>12.55</c:v>
                </c:pt>
                <c:pt idx="55">
                  <c:v>12.34</c:v>
                </c:pt>
                <c:pt idx="56">
                  <c:v>12.33</c:v>
                </c:pt>
                <c:pt idx="57">
                  <c:v>12.2</c:v>
                </c:pt>
                <c:pt idx="58">
                  <c:v>12.5</c:v>
                </c:pt>
                <c:pt idx="59">
                  <c:v>12.64</c:v>
                </c:pt>
                <c:pt idx="60">
                  <c:v>12.76</c:v>
                </c:pt>
                <c:pt idx="61">
                  <c:v>13.31</c:v>
                </c:pt>
                <c:pt idx="62">
                  <c:v>13.47</c:v>
                </c:pt>
                <c:pt idx="63">
                  <c:v>13.67</c:v>
                </c:pt>
                <c:pt idx="64">
                  <c:v>13.9</c:v>
                </c:pt>
                <c:pt idx="65">
                  <c:v>13.91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6280"/>
        <c:axId val="509615888"/>
      </c:lineChart>
      <c:dateAx>
        <c:axId val="509616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5888"/>
        <c:crosses val="autoZero"/>
        <c:auto val="1"/>
        <c:lblOffset val="100"/>
        <c:baseTimeUnit val="days"/>
      </c:dateAx>
      <c:valAx>
        <c:axId val="5096158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</c:v>
                </c:pt>
                <c:pt idx="1">
                  <c:v>91.8</c:v>
                </c:pt>
                <c:pt idx="2">
                  <c:v>91.43</c:v>
                </c:pt>
                <c:pt idx="3">
                  <c:v>90.87</c:v>
                </c:pt>
                <c:pt idx="4">
                  <c:v>91.48</c:v>
                </c:pt>
                <c:pt idx="5">
                  <c:v>91.39</c:v>
                </c:pt>
                <c:pt idx="6">
                  <c:v>90.48</c:v>
                </c:pt>
                <c:pt idx="7">
                  <c:v>89.82</c:v>
                </c:pt>
                <c:pt idx="8">
                  <c:v>89.37</c:v>
                </c:pt>
                <c:pt idx="9">
                  <c:v>88.93</c:v>
                </c:pt>
                <c:pt idx="10">
                  <c:v>90.37</c:v>
                </c:pt>
                <c:pt idx="11">
                  <c:v>89.3</c:v>
                </c:pt>
                <c:pt idx="12">
                  <c:v>83.73</c:v>
                </c:pt>
                <c:pt idx="13">
                  <c:v>83.22</c:v>
                </c:pt>
                <c:pt idx="14">
                  <c:v>82.49</c:v>
                </c:pt>
                <c:pt idx="15">
                  <c:v>83.35</c:v>
                </c:pt>
                <c:pt idx="16">
                  <c:v>81.47</c:v>
                </c:pt>
                <c:pt idx="17">
                  <c:v>82.85</c:v>
                </c:pt>
                <c:pt idx="18">
                  <c:v>83.9</c:v>
                </c:pt>
                <c:pt idx="19">
                  <c:v>84.3</c:v>
                </c:pt>
                <c:pt idx="20">
                  <c:v>85.8</c:v>
                </c:pt>
                <c:pt idx="21">
                  <c:v>86.86</c:v>
                </c:pt>
                <c:pt idx="22">
                  <c:v>85.04</c:v>
                </c:pt>
                <c:pt idx="23">
                  <c:v>89.2</c:v>
                </c:pt>
                <c:pt idx="24">
                  <c:v>89.03</c:v>
                </c:pt>
                <c:pt idx="25">
                  <c:v>90.72</c:v>
                </c:pt>
                <c:pt idx="26">
                  <c:v>89.13</c:v>
                </c:pt>
                <c:pt idx="27">
                  <c:v>88.91</c:v>
                </c:pt>
                <c:pt idx="28">
                  <c:v>86.59</c:v>
                </c:pt>
                <c:pt idx="29">
                  <c:v>91.01</c:v>
                </c:pt>
                <c:pt idx="30">
                  <c:v>92.85</c:v>
                </c:pt>
                <c:pt idx="31">
                  <c:v>92.45</c:v>
                </c:pt>
                <c:pt idx="32">
                  <c:v>91.39</c:v>
                </c:pt>
                <c:pt idx="33">
                  <c:v>91.34</c:v>
                </c:pt>
                <c:pt idx="34">
                  <c:v>89.63</c:v>
                </c:pt>
                <c:pt idx="35">
                  <c:v>89.3</c:v>
                </c:pt>
                <c:pt idx="36">
                  <c:v>88.71</c:v>
                </c:pt>
                <c:pt idx="37">
                  <c:v>92</c:v>
                </c:pt>
                <c:pt idx="38">
                  <c:v>95.22</c:v>
                </c:pt>
                <c:pt idx="39">
                  <c:v>96.16</c:v>
                </c:pt>
                <c:pt idx="40">
                  <c:v>92.2</c:v>
                </c:pt>
                <c:pt idx="41">
                  <c:v>94.25</c:v>
                </c:pt>
                <c:pt idx="42">
                  <c:v>113.68</c:v>
                </c:pt>
                <c:pt idx="43">
                  <c:v>117.03</c:v>
                </c:pt>
                <c:pt idx="44">
                  <c:v>117.68</c:v>
                </c:pt>
                <c:pt idx="45">
                  <c:v>117.86</c:v>
                </c:pt>
                <c:pt idx="46">
                  <c:v>117.66</c:v>
                </c:pt>
                <c:pt idx="47">
                  <c:v>118.22</c:v>
                </c:pt>
                <c:pt idx="48">
                  <c:v>115.55</c:v>
                </c:pt>
                <c:pt idx="49">
                  <c:v>116</c:v>
                </c:pt>
                <c:pt idx="50">
                  <c:v>118.66</c:v>
                </c:pt>
                <c:pt idx="51">
                  <c:v>118.16</c:v>
                </c:pt>
                <c:pt idx="52">
                  <c:v>118.25</c:v>
                </c:pt>
                <c:pt idx="53">
                  <c:v>121.36</c:v>
                </c:pt>
                <c:pt idx="54">
                  <c:v>120.09</c:v>
                </c:pt>
                <c:pt idx="55">
                  <c:v>119.72</c:v>
                </c:pt>
                <c:pt idx="56">
                  <c:v>120.01</c:v>
                </c:pt>
                <c:pt idx="57">
                  <c:v>119.17</c:v>
                </c:pt>
                <c:pt idx="58">
                  <c:v>119.71</c:v>
                </c:pt>
                <c:pt idx="59">
                  <c:v>120.56</c:v>
                </c:pt>
                <c:pt idx="60">
                  <c:v>119.26</c:v>
                </c:pt>
                <c:pt idx="61">
                  <c:v>120.46</c:v>
                </c:pt>
                <c:pt idx="62">
                  <c:v>121.22</c:v>
                </c:pt>
                <c:pt idx="63">
                  <c:v>118.94</c:v>
                </c:pt>
                <c:pt idx="64">
                  <c:v>119.77</c:v>
                </c:pt>
                <c:pt idx="65">
                  <c:v>120.87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2360"/>
        <c:axId val="509611968"/>
      </c:lineChart>
      <c:dateAx>
        <c:axId val="509612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1968"/>
        <c:crosses val="autoZero"/>
        <c:auto val="1"/>
        <c:lblOffset val="100"/>
        <c:baseTimeUnit val="days"/>
      </c:dateAx>
      <c:valAx>
        <c:axId val="509611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52.14</c:v>
                </c:pt>
                <c:pt idx="2">
                  <c:v>52.3</c:v>
                </c:pt>
                <c:pt idx="3">
                  <c:v>51.79</c:v>
                </c:pt>
                <c:pt idx="4">
                  <c:v>50.85</c:v>
                </c:pt>
                <c:pt idx="5">
                  <c:v>50.92</c:v>
                </c:pt>
                <c:pt idx="6">
                  <c:v>51.29</c:v>
                </c:pt>
                <c:pt idx="7">
                  <c:v>51.79</c:v>
                </c:pt>
                <c:pt idx="8">
                  <c:v>52.3</c:v>
                </c:pt>
                <c:pt idx="9">
                  <c:v>51.54</c:v>
                </c:pt>
                <c:pt idx="10">
                  <c:v>51.72</c:v>
                </c:pt>
                <c:pt idx="11">
                  <c:v>51.55</c:v>
                </c:pt>
                <c:pt idx="12">
                  <c:v>52.1</c:v>
                </c:pt>
                <c:pt idx="13">
                  <c:v>50.57</c:v>
                </c:pt>
                <c:pt idx="14">
                  <c:v>51.85</c:v>
                </c:pt>
                <c:pt idx="15">
                  <c:v>50.46</c:v>
                </c:pt>
                <c:pt idx="16">
                  <c:v>50.65</c:v>
                </c:pt>
                <c:pt idx="18">
                  <c:v>50.07</c:v>
                </c:pt>
                <c:pt idx="19">
                  <c:v>50.63</c:v>
                </c:pt>
                <c:pt idx="20">
                  <c:v>51.01</c:v>
                </c:pt>
                <c:pt idx="21">
                  <c:v>51.52</c:v>
                </c:pt>
                <c:pt idx="22">
                  <c:v>51.34</c:v>
                </c:pt>
                <c:pt idx="23">
                  <c:v>51.71</c:v>
                </c:pt>
                <c:pt idx="24">
                  <c:v>51.28</c:v>
                </c:pt>
                <c:pt idx="25">
                  <c:v>51.1</c:v>
                </c:pt>
                <c:pt idx="26">
                  <c:v>51.59</c:v>
                </c:pt>
                <c:pt idx="27">
                  <c:v>50.68</c:v>
                </c:pt>
                <c:pt idx="28">
                  <c:v>50.13</c:v>
                </c:pt>
                <c:pt idx="29">
                  <c:v>50.21</c:v>
                </c:pt>
                <c:pt idx="30">
                  <c:v>50.77</c:v>
                </c:pt>
                <c:pt idx="31">
                  <c:v>50.39</c:v>
                </c:pt>
                <c:pt idx="32">
                  <c:v>51.12</c:v>
                </c:pt>
                <c:pt idx="33">
                  <c:v>51.08</c:v>
                </c:pt>
                <c:pt idx="34">
                  <c:v>50.91</c:v>
                </c:pt>
                <c:pt idx="35">
                  <c:v>49.96</c:v>
                </c:pt>
                <c:pt idx="36">
                  <c:v>49.73</c:v>
                </c:pt>
                <c:pt idx="37">
                  <c:v>49.72</c:v>
                </c:pt>
                <c:pt idx="38">
                  <c:v>49.62</c:v>
                </c:pt>
                <c:pt idx="39">
                  <c:v>50.18</c:v>
                </c:pt>
                <c:pt idx="40">
                  <c:v>52.02</c:v>
                </c:pt>
                <c:pt idx="41">
                  <c:v>51.89</c:v>
                </c:pt>
                <c:pt idx="42">
                  <c:v>51.97</c:v>
                </c:pt>
                <c:pt idx="43">
                  <c:v>51.05</c:v>
                </c:pt>
                <c:pt idx="44">
                  <c:v>51.87</c:v>
                </c:pt>
                <c:pt idx="45">
                  <c:v>51.77</c:v>
                </c:pt>
                <c:pt idx="46">
                  <c:v>51.89</c:v>
                </c:pt>
                <c:pt idx="47">
                  <c:v>51.8</c:v>
                </c:pt>
                <c:pt idx="48">
                  <c:v>51.22</c:v>
                </c:pt>
                <c:pt idx="49">
                  <c:v>51.03</c:v>
                </c:pt>
                <c:pt idx="50">
                  <c:v>51.62</c:v>
                </c:pt>
                <c:pt idx="51">
                  <c:v>52.03</c:v>
                </c:pt>
                <c:pt idx="52">
                  <c:v>52.44</c:v>
                </c:pt>
                <c:pt idx="53">
                  <c:v>51.82</c:v>
                </c:pt>
                <c:pt idx="54">
                  <c:v>51.79</c:v>
                </c:pt>
                <c:pt idx="55">
                  <c:v>51.79</c:v>
                </c:pt>
                <c:pt idx="56">
                  <c:v>52.03</c:v>
                </c:pt>
                <c:pt idx="57">
                  <c:v>52.12</c:v>
                </c:pt>
                <c:pt idx="58">
                  <c:v>52.14</c:v>
                </c:pt>
                <c:pt idx="59">
                  <c:v>52.67</c:v>
                </c:pt>
                <c:pt idx="60">
                  <c:v>52.65</c:v>
                </c:pt>
                <c:pt idx="61">
                  <c:v>52.16</c:v>
                </c:pt>
                <c:pt idx="62">
                  <c:v>53.25</c:v>
                </c:pt>
                <c:pt idx="63">
                  <c:v>55.34</c:v>
                </c:pt>
                <c:pt idx="64">
                  <c:v>54.4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10008"/>
        <c:axId val="509609616"/>
      </c:lineChart>
      <c:dateAx>
        <c:axId val="50961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9616"/>
        <c:crosses val="autoZero"/>
        <c:auto val="1"/>
        <c:lblOffset val="100"/>
        <c:baseTimeUnit val="days"/>
      </c:dateAx>
      <c:valAx>
        <c:axId val="5096096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1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28.78</c:v>
                </c:pt>
                <c:pt idx="3">
                  <c:v>28.16</c:v>
                </c:pt>
                <c:pt idx="4">
                  <c:v>27.77</c:v>
                </c:pt>
                <c:pt idx="5">
                  <c:v>29.56</c:v>
                </c:pt>
                <c:pt idx="6">
                  <c:v>29.74</c:v>
                </c:pt>
                <c:pt idx="7">
                  <c:v>29.38</c:v>
                </c:pt>
                <c:pt idx="8">
                  <c:v>29.52</c:v>
                </c:pt>
                <c:pt idx="9">
                  <c:v>30.24</c:v>
                </c:pt>
                <c:pt idx="10">
                  <c:v>31.42</c:v>
                </c:pt>
                <c:pt idx="11">
                  <c:v>30.18</c:v>
                </c:pt>
                <c:pt idx="12">
                  <c:v>30.23</c:v>
                </c:pt>
                <c:pt idx="13">
                  <c:v>29.38</c:v>
                </c:pt>
                <c:pt idx="14">
                  <c:v>29.17</c:v>
                </c:pt>
                <c:pt idx="15">
                  <c:v>28.82</c:v>
                </c:pt>
                <c:pt idx="16">
                  <c:v>29.09</c:v>
                </c:pt>
                <c:pt idx="17">
                  <c:v>28.4</c:v>
                </c:pt>
                <c:pt idx="18">
                  <c:v>27.06</c:v>
                </c:pt>
                <c:pt idx="20">
                  <c:v>27.35</c:v>
                </c:pt>
                <c:pt idx="21">
                  <c:v>27.43</c:v>
                </c:pt>
                <c:pt idx="22">
                  <c:v>27.45</c:v>
                </c:pt>
                <c:pt idx="23">
                  <c:v>27.37</c:v>
                </c:pt>
                <c:pt idx="24">
                  <c:v>29.05</c:v>
                </c:pt>
                <c:pt idx="25">
                  <c:v>28.26</c:v>
                </c:pt>
                <c:pt idx="26">
                  <c:v>27.33</c:v>
                </c:pt>
                <c:pt idx="27">
                  <c:v>27.21</c:v>
                </c:pt>
                <c:pt idx="28">
                  <c:v>27.95</c:v>
                </c:pt>
                <c:pt idx="29">
                  <c:v>28.29</c:v>
                </c:pt>
                <c:pt idx="30">
                  <c:v>27.41</c:v>
                </c:pt>
                <c:pt idx="31">
                  <c:v>28.23</c:v>
                </c:pt>
                <c:pt idx="32">
                  <c:v>26.77</c:v>
                </c:pt>
                <c:pt idx="33">
                  <c:v>26.18</c:v>
                </c:pt>
                <c:pt idx="34">
                  <c:v>25.11</c:v>
                </c:pt>
                <c:pt idx="35">
                  <c:v>24.5</c:v>
                </c:pt>
                <c:pt idx="36">
                  <c:v>24.15</c:v>
                </c:pt>
                <c:pt idx="37">
                  <c:v>24.73</c:v>
                </c:pt>
                <c:pt idx="38">
                  <c:v>24.32</c:v>
                </c:pt>
                <c:pt idx="39">
                  <c:v>23.53</c:v>
                </c:pt>
                <c:pt idx="40">
                  <c:v>23.79</c:v>
                </c:pt>
                <c:pt idx="41">
                  <c:v>23.93</c:v>
                </c:pt>
                <c:pt idx="42">
                  <c:v>24.82</c:v>
                </c:pt>
                <c:pt idx="43">
                  <c:v>24.6</c:v>
                </c:pt>
                <c:pt idx="44">
                  <c:v>24.51</c:v>
                </c:pt>
                <c:pt idx="45">
                  <c:v>24.31</c:v>
                </c:pt>
                <c:pt idx="46">
                  <c:v>24.69</c:v>
                </c:pt>
                <c:pt idx="47">
                  <c:v>23.84</c:v>
                </c:pt>
                <c:pt idx="48">
                  <c:v>23.39</c:v>
                </c:pt>
                <c:pt idx="49">
                  <c:v>22.83</c:v>
                </c:pt>
                <c:pt idx="50">
                  <c:v>23.15</c:v>
                </c:pt>
                <c:pt idx="51">
                  <c:v>23.24</c:v>
                </c:pt>
                <c:pt idx="52">
                  <c:v>23.79</c:v>
                </c:pt>
                <c:pt idx="53">
                  <c:v>24.86</c:v>
                </c:pt>
                <c:pt idx="54">
                  <c:v>24.83</c:v>
                </c:pt>
                <c:pt idx="55">
                  <c:v>24.58</c:v>
                </c:pt>
                <c:pt idx="56">
                  <c:v>24.85</c:v>
                </c:pt>
                <c:pt idx="57">
                  <c:v>25.07</c:v>
                </c:pt>
                <c:pt idx="58">
                  <c:v>24.64</c:v>
                </c:pt>
                <c:pt idx="59">
                  <c:v>24.89</c:v>
                </c:pt>
                <c:pt idx="60">
                  <c:v>24.46</c:v>
                </c:pt>
                <c:pt idx="61">
                  <c:v>24.25</c:v>
                </c:pt>
                <c:pt idx="62">
                  <c:v>24.46</c:v>
                </c:pt>
                <c:pt idx="63">
                  <c:v>23.99</c:v>
                </c:pt>
                <c:pt idx="64">
                  <c:v>24.14</c:v>
                </c:pt>
                <c:pt idx="65">
                  <c:v>24.82</c:v>
                </c:pt>
                <c:pt idx="66">
                  <c:v>25.55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606872"/>
        <c:axId val="509606480"/>
      </c:lineChart>
      <c:dateAx>
        <c:axId val="50960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6480"/>
        <c:crosses val="autoZero"/>
        <c:auto val="1"/>
        <c:lblOffset val="100"/>
        <c:baseTimeUnit val="days"/>
      </c:dateAx>
      <c:valAx>
        <c:axId val="5096064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0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20-Dec-16</c:v>
                </c:pt>
                <c:pt idx="5">
                  <c:v>19-Dec-16</c:v>
                </c:pt>
                <c:pt idx="6">
                  <c:v>16-Dec-16</c:v>
                </c:pt>
                <c:pt idx="7">
                  <c:v>15-Dec-16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47.58</c:v>
                </c:pt>
                <c:pt idx="1">
                  <c:v>47.39</c:v>
                </c:pt>
                <c:pt idx="2">
                  <c:v>47.48</c:v>
                </c:pt>
                <c:pt idx="3">
                  <c:v>47.36</c:v>
                </c:pt>
                <c:pt idx="5">
                  <c:v>47.46</c:v>
                </c:pt>
                <c:pt idx="6">
                  <c:v>47.63</c:v>
                </c:pt>
                <c:pt idx="7">
                  <c:v>47.39</c:v>
                </c:pt>
                <c:pt idx="8">
                  <c:v>47.42</c:v>
                </c:pt>
                <c:pt idx="9">
                  <c:v>48.17</c:v>
                </c:pt>
                <c:pt idx="10">
                  <c:v>47.66</c:v>
                </c:pt>
                <c:pt idx="11">
                  <c:v>47.73</c:v>
                </c:pt>
                <c:pt idx="12">
                  <c:v>47.47</c:v>
                </c:pt>
                <c:pt idx="13">
                  <c:v>47.75</c:v>
                </c:pt>
                <c:pt idx="14">
                  <c:v>47.11</c:v>
                </c:pt>
                <c:pt idx="15">
                  <c:v>46.68</c:v>
                </c:pt>
                <c:pt idx="16">
                  <c:v>45.99</c:v>
                </c:pt>
                <c:pt idx="17">
                  <c:v>45.84</c:v>
                </c:pt>
                <c:pt idx="18">
                  <c:v>45.91</c:v>
                </c:pt>
                <c:pt idx="19">
                  <c:v>45.94</c:v>
                </c:pt>
                <c:pt idx="20">
                  <c:v>45.54</c:v>
                </c:pt>
                <c:pt idx="21">
                  <c:v>46.08</c:v>
                </c:pt>
                <c:pt idx="22">
                  <c:v>45.7</c:v>
                </c:pt>
                <c:pt idx="23">
                  <c:v>46.03</c:v>
                </c:pt>
                <c:pt idx="24">
                  <c:v>45.99</c:v>
                </c:pt>
                <c:pt idx="25">
                  <c:v>45.6</c:v>
                </c:pt>
                <c:pt idx="26">
                  <c:v>46.07</c:v>
                </c:pt>
                <c:pt idx="27">
                  <c:v>45.85</c:v>
                </c:pt>
                <c:pt idx="28">
                  <c:v>46.36</c:v>
                </c:pt>
                <c:pt idx="29">
                  <c:v>46.04</c:v>
                </c:pt>
                <c:pt idx="30">
                  <c:v>46.44</c:v>
                </c:pt>
                <c:pt idx="31">
                  <c:v>46.9</c:v>
                </c:pt>
                <c:pt idx="32">
                  <c:v>47.14</c:v>
                </c:pt>
                <c:pt idx="33">
                  <c:v>46.9</c:v>
                </c:pt>
                <c:pt idx="34">
                  <c:v>46.76</c:v>
                </c:pt>
                <c:pt idx="35">
                  <c:v>46.03</c:v>
                </c:pt>
                <c:pt idx="36">
                  <c:v>46.49</c:v>
                </c:pt>
                <c:pt idx="37">
                  <c:v>46.51</c:v>
                </c:pt>
                <c:pt idx="38">
                  <c:v>46.82</c:v>
                </c:pt>
                <c:pt idx="39">
                  <c:v>47.01</c:v>
                </c:pt>
                <c:pt idx="40">
                  <c:v>47.06</c:v>
                </c:pt>
                <c:pt idx="41">
                  <c:v>47.1</c:v>
                </c:pt>
                <c:pt idx="42">
                  <c:v>47.05</c:v>
                </c:pt>
                <c:pt idx="43">
                  <c:v>47.28</c:v>
                </c:pt>
                <c:pt idx="44">
                  <c:v>47.46</c:v>
                </c:pt>
                <c:pt idx="45">
                  <c:v>47.52</c:v>
                </c:pt>
                <c:pt idx="46">
                  <c:v>47.66</c:v>
                </c:pt>
                <c:pt idx="47">
                  <c:v>47.66</c:v>
                </c:pt>
                <c:pt idx="48">
                  <c:v>47.6</c:v>
                </c:pt>
                <c:pt idx="49">
                  <c:v>47</c:v>
                </c:pt>
                <c:pt idx="50">
                  <c:v>47.18</c:v>
                </c:pt>
                <c:pt idx="51">
                  <c:v>47.12</c:v>
                </c:pt>
                <c:pt idx="52">
                  <c:v>47.29</c:v>
                </c:pt>
                <c:pt idx="53">
                  <c:v>47.44</c:v>
                </c:pt>
                <c:pt idx="54">
                  <c:v>48.17</c:v>
                </c:pt>
                <c:pt idx="55">
                  <c:v>48.07</c:v>
                </c:pt>
                <c:pt idx="56">
                  <c:v>48.49</c:v>
                </c:pt>
                <c:pt idx="57">
                  <c:v>48.86</c:v>
                </c:pt>
                <c:pt idx="58">
                  <c:v>48.68</c:v>
                </c:pt>
                <c:pt idx="59">
                  <c:v>48.63</c:v>
                </c:pt>
                <c:pt idx="60">
                  <c:v>48.73</c:v>
                </c:pt>
                <c:pt idx="61">
                  <c:v>48.17</c:v>
                </c:pt>
                <c:pt idx="62">
                  <c:v>48.92</c:v>
                </c:pt>
                <c:pt idx="63">
                  <c:v>48.37</c:v>
                </c:pt>
                <c:pt idx="64">
                  <c:v>48.36</c:v>
                </c:pt>
                <c:pt idx="65">
                  <c:v>48.86</c:v>
                </c:pt>
                <c:pt idx="66">
                  <c:v>49.24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4984"/>
        <c:axId val="503517928"/>
      </c:lineChart>
      <c:catAx>
        <c:axId val="503524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17928"/>
        <c:crosses val="autoZero"/>
        <c:auto val="1"/>
        <c:lblAlgn val="ctr"/>
        <c:lblOffset val="100"/>
        <c:noMultiLvlLbl val="0"/>
      </c:catAx>
      <c:valAx>
        <c:axId val="503517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23.26</c:v>
                </c:pt>
                <c:pt idx="1">
                  <c:v>23.19</c:v>
                </c:pt>
                <c:pt idx="2">
                  <c:v>20.58</c:v>
                </c:pt>
                <c:pt idx="3">
                  <c:v>20.65</c:v>
                </c:pt>
                <c:pt idx="4">
                  <c:v>20.350000000000001</c:v>
                </c:pt>
                <c:pt idx="5">
                  <c:v>20.27</c:v>
                </c:pt>
                <c:pt idx="6">
                  <c:v>20.29</c:v>
                </c:pt>
                <c:pt idx="7">
                  <c:v>20.02</c:v>
                </c:pt>
                <c:pt idx="8">
                  <c:v>20.13</c:v>
                </c:pt>
                <c:pt idx="9">
                  <c:v>20.02</c:v>
                </c:pt>
                <c:pt idx="10">
                  <c:v>20.5</c:v>
                </c:pt>
                <c:pt idx="11">
                  <c:v>20.66</c:v>
                </c:pt>
                <c:pt idx="12">
                  <c:v>20.440000000000001</c:v>
                </c:pt>
                <c:pt idx="13">
                  <c:v>19.059999999999999</c:v>
                </c:pt>
                <c:pt idx="14">
                  <c:v>18.61</c:v>
                </c:pt>
                <c:pt idx="15">
                  <c:v>18.79</c:v>
                </c:pt>
                <c:pt idx="16">
                  <c:v>18.48</c:v>
                </c:pt>
                <c:pt idx="17">
                  <c:v>19.53</c:v>
                </c:pt>
                <c:pt idx="18">
                  <c:v>19.420000000000002</c:v>
                </c:pt>
                <c:pt idx="19">
                  <c:v>19.989999999999998</c:v>
                </c:pt>
                <c:pt idx="20">
                  <c:v>20.13</c:v>
                </c:pt>
                <c:pt idx="21">
                  <c:v>19.91</c:v>
                </c:pt>
                <c:pt idx="22">
                  <c:v>19.739999999999998</c:v>
                </c:pt>
                <c:pt idx="23">
                  <c:v>19.489999999999998</c:v>
                </c:pt>
                <c:pt idx="24">
                  <c:v>19.21</c:v>
                </c:pt>
                <c:pt idx="25">
                  <c:v>19.18</c:v>
                </c:pt>
                <c:pt idx="26">
                  <c:v>18.239999999999998</c:v>
                </c:pt>
                <c:pt idx="27">
                  <c:v>18.100000000000001</c:v>
                </c:pt>
                <c:pt idx="28">
                  <c:v>17.71</c:v>
                </c:pt>
                <c:pt idx="29">
                  <c:v>17.670000000000002</c:v>
                </c:pt>
                <c:pt idx="30">
                  <c:v>16.989999999999998</c:v>
                </c:pt>
                <c:pt idx="31">
                  <c:v>17.2</c:v>
                </c:pt>
                <c:pt idx="32">
                  <c:v>17.41</c:v>
                </c:pt>
                <c:pt idx="33">
                  <c:v>17.38</c:v>
                </c:pt>
                <c:pt idx="34">
                  <c:v>16.68</c:v>
                </c:pt>
                <c:pt idx="35">
                  <c:v>16.62</c:v>
                </c:pt>
                <c:pt idx="36">
                  <c:v>16.68</c:v>
                </c:pt>
                <c:pt idx="37">
                  <c:v>16.98</c:v>
                </c:pt>
                <c:pt idx="38">
                  <c:v>17.16</c:v>
                </c:pt>
                <c:pt idx="39">
                  <c:v>17.2</c:v>
                </c:pt>
                <c:pt idx="40">
                  <c:v>17.53</c:v>
                </c:pt>
                <c:pt idx="41">
                  <c:v>17.64</c:v>
                </c:pt>
                <c:pt idx="42">
                  <c:v>17.54</c:v>
                </c:pt>
                <c:pt idx="43">
                  <c:v>17.059999999999999</c:v>
                </c:pt>
                <c:pt idx="44">
                  <c:v>16.940000000000001</c:v>
                </c:pt>
                <c:pt idx="45">
                  <c:v>17.2</c:v>
                </c:pt>
                <c:pt idx="46">
                  <c:v>17.22</c:v>
                </c:pt>
                <c:pt idx="47">
                  <c:v>17.41</c:v>
                </c:pt>
                <c:pt idx="48">
                  <c:v>16.989999999999998</c:v>
                </c:pt>
                <c:pt idx="49">
                  <c:v>17.13</c:v>
                </c:pt>
                <c:pt idx="50">
                  <c:v>16.850000000000001</c:v>
                </c:pt>
                <c:pt idx="51">
                  <c:v>16.78</c:v>
                </c:pt>
                <c:pt idx="52">
                  <c:v>16.86</c:v>
                </c:pt>
                <c:pt idx="53">
                  <c:v>17.5</c:v>
                </c:pt>
                <c:pt idx="54">
                  <c:v>17.61</c:v>
                </c:pt>
                <c:pt idx="55">
                  <c:v>17.73</c:v>
                </c:pt>
                <c:pt idx="56">
                  <c:v>17.7</c:v>
                </c:pt>
                <c:pt idx="57">
                  <c:v>17.8</c:v>
                </c:pt>
                <c:pt idx="58">
                  <c:v>17.73</c:v>
                </c:pt>
                <c:pt idx="59">
                  <c:v>17.78</c:v>
                </c:pt>
                <c:pt idx="60">
                  <c:v>17.54</c:v>
                </c:pt>
                <c:pt idx="61">
                  <c:v>17.440000000000001</c:v>
                </c:pt>
                <c:pt idx="62">
                  <c:v>18</c:v>
                </c:pt>
                <c:pt idx="63">
                  <c:v>17.36</c:v>
                </c:pt>
                <c:pt idx="64">
                  <c:v>17.48</c:v>
                </c:pt>
                <c:pt idx="65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0280"/>
        <c:axId val="503520672"/>
      </c:lineChart>
      <c:dateAx>
        <c:axId val="50352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0672"/>
        <c:crosses val="autoZero"/>
        <c:auto val="1"/>
        <c:lblOffset val="100"/>
        <c:baseTimeUnit val="days"/>
      </c:dateAx>
      <c:valAx>
        <c:axId val="5035206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54.03</c:v>
                </c:pt>
                <c:pt idx="1">
                  <c:v>53.79</c:v>
                </c:pt>
                <c:pt idx="2">
                  <c:v>53.95</c:v>
                </c:pt>
                <c:pt idx="3">
                  <c:v>53.99</c:v>
                </c:pt>
                <c:pt idx="4">
                  <c:v>53.68</c:v>
                </c:pt>
                <c:pt idx="5">
                  <c:v>53.75</c:v>
                </c:pt>
                <c:pt idx="6">
                  <c:v>53.6</c:v>
                </c:pt>
                <c:pt idx="7">
                  <c:v>52.92</c:v>
                </c:pt>
                <c:pt idx="8">
                  <c:v>53.29</c:v>
                </c:pt>
                <c:pt idx="9">
                  <c:v>53.6</c:v>
                </c:pt>
                <c:pt idx="10">
                  <c:v>53.83</c:v>
                </c:pt>
                <c:pt idx="11">
                  <c:v>53.66</c:v>
                </c:pt>
                <c:pt idx="12">
                  <c:v>53.3</c:v>
                </c:pt>
                <c:pt idx="13">
                  <c:v>51.77</c:v>
                </c:pt>
                <c:pt idx="14">
                  <c:v>51.41</c:v>
                </c:pt>
                <c:pt idx="15">
                  <c:v>50.46</c:v>
                </c:pt>
                <c:pt idx="16">
                  <c:v>49.73</c:v>
                </c:pt>
                <c:pt idx="17">
                  <c:v>48.72</c:v>
                </c:pt>
                <c:pt idx="18">
                  <c:v>48.84</c:v>
                </c:pt>
                <c:pt idx="19">
                  <c:v>48.69</c:v>
                </c:pt>
                <c:pt idx="20">
                  <c:v>48.85</c:v>
                </c:pt>
                <c:pt idx="21">
                  <c:v>48.72</c:v>
                </c:pt>
                <c:pt idx="22">
                  <c:v>48.58</c:v>
                </c:pt>
                <c:pt idx="23">
                  <c:v>48.31</c:v>
                </c:pt>
                <c:pt idx="24">
                  <c:v>48.45</c:v>
                </c:pt>
                <c:pt idx="25">
                  <c:v>48.32</c:v>
                </c:pt>
                <c:pt idx="26">
                  <c:v>47.94</c:v>
                </c:pt>
                <c:pt idx="27">
                  <c:v>47.75</c:v>
                </c:pt>
                <c:pt idx="28">
                  <c:v>47.21</c:v>
                </c:pt>
                <c:pt idx="29">
                  <c:v>45.66</c:v>
                </c:pt>
                <c:pt idx="30">
                  <c:v>45.81</c:v>
                </c:pt>
                <c:pt idx="32">
                  <c:v>45.65</c:v>
                </c:pt>
                <c:pt idx="33">
                  <c:v>44.75</c:v>
                </c:pt>
                <c:pt idx="34">
                  <c:v>44.47</c:v>
                </c:pt>
                <c:pt idx="35">
                  <c:v>43.98</c:v>
                </c:pt>
                <c:pt idx="36">
                  <c:v>43.6</c:v>
                </c:pt>
                <c:pt idx="37">
                  <c:v>44.18</c:v>
                </c:pt>
                <c:pt idx="38">
                  <c:v>44.22</c:v>
                </c:pt>
                <c:pt idx="39">
                  <c:v>45.03</c:v>
                </c:pt>
                <c:pt idx="40">
                  <c:v>45.01</c:v>
                </c:pt>
                <c:pt idx="41">
                  <c:v>45.14</c:v>
                </c:pt>
                <c:pt idx="42">
                  <c:v>46.16</c:v>
                </c:pt>
                <c:pt idx="43">
                  <c:v>46.6</c:v>
                </c:pt>
                <c:pt idx="44">
                  <c:v>46.71</c:v>
                </c:pt>
                <c:pt idx="45">
                  <c:v>47</c:v>
                </c:pt>
                <c:pt idx="46">
                  <c:v>47.18</c:v>
                </c:pt>
                <c:pt idx="47">
                  <c:v>48.28</c:v>
                </c:pt>
                <c:pt idx="48">
                  <c:v>47.03</c:v>
                </c:pt>
                <c:pt idx="49">
                  <c:v>47.2</c:v>
                </c:pt>
                <c:pt idx="50">
                  <c:v>46.73</c:v>
                </c:pt>
                <c:pt idx="51">
                  <c:v>45.82</c:v>
                </c:pt>
                <c:pt idx="52">
                  <c:v>46.39</c:v>
                </c:pt>
                <c:pt idx="53">
                  <c:v>45.72</c:v>
                </c:pt>
                <c:pt idx="54">
                  <c:v>46.78</c:v>
                </c:pt>
                <c:pt idx="55">
                  <c:v>46.82</c:v>
                </c:pt>
                <c:pt idx="56">
                  <c:v>47.3</c:v>
                </c:pt>
                <c:pt idx="57">
                  <c:v>46.71</c:v>
                </c:pt>
                <c:pt idx="58">
                  <c:v>47.09</c:v>
                </c:pt>
                <c:pt idx="59">
                  <c:v>47.8</c:v>
                </c:pt>
                <c:pt idx="60">
                  <c:v>47.98</c:v>
                </c:pt>
                <c:pt idx="61">
                  <c:v>47.32</c:v>
                </c:pt>
                <c:pt idx="62">
                  <c:v>48.11</c:v>
                </c:pt>
                <c:pt idx="63">
                  <c:v>47.5</c:v>
                </c:pt>
                <c:pt idx="64">
                  <c:v>47.36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522632"/>
        <c:axId val="503523024"/>
      </c:lineChart>
      <c:dateAx>
        <c:axId val="50352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3024"/>
        <c:crosses val="autoZero"/>
        <c:auto val="1"/>
        <c:lblOffset val="100"/>
        <c:baseTimeUnit val="days"/>
      </c:dateAx>
      <c:valAx>
        <c:axId val="503523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52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36.97</c:v>
                </c:pt>
                <c:pt idx="1">
                  <c:v>36.93</c:v>
                </c:pt>
                <c:pt idx="2">
                  <c:v>36.979999999999997</c:v>
                </c:pt>
                <c:pt idx="3">
                  <c:v>37.21</c:v>
                </c:pt>
                <c:pt idx="4">
                  <c:v>36.89</c:v>
                </c:pt>
                <c:pt idx="5">
                  <c:v>36.31</c:v>
                </c:pt>
                <c:pt idx="6">
                  <c:v>36.79</c:v>
                </c:pt>
                <c:pt idx="7">
                  <c:v>36.549999999999997</c:v>
                </c:pt>
                <c:pt idx="8">
                  <c:v>36.799999999999997</c:v>
                </c:pt>
                <c:pt idx="9">
                  <c:v>35.97</c:v>
                </c:pt>
                <c:pt idx="10">
                  <c:v>35.76</c:v>
                </c:pt>
                <c:pt idx="11">
                  <c:v>35.700000000000003</c:v>
                </c:pt>
                <c:pt idx="12">
                  <c:v>35.5</c:v>
                </c:pt>
                <c:pt idx="13">
                  <c:v>34.72</c:v>
                </c:pt>
                <c:pt idx="14">
                  <c:v>34.39</c:v>
                </c:pt>
                <c:pt idx="15">
                  <c:v>34.159999999999997</c:v>
                </c:pt>
                <c:pt idx="16">
                  <c:v>33.76</c:v>
                </c:pt>
                <c:pt idx="17">
                  <c:v>34.700000000000003</c:v>
                </c:pt>
                <c:pt idx="18">
                  <c:v>35.31</c:v>
                </c:pt>
                <c:pt idx="19">
                  <c:v>35.51</c:v>
                </c:pt>
                <c:pt idx="20">
                  <c:v>35.44</c:v>
                </c:pt>
                <c:pt idx="21">
                  <c:v>35.200000000000003</c:v>
                </c:pt>
                <c:pt idx="22">
                  <c:v>35.479999999999997</c:v>
                </c:pt>
                <c:pt idx="23">
                  <c:v>34.979999999999997</c:v>
                </c:pt>
                <c:pt idx="24">
                  <c:v>34.950000000000003</c:v>
                </c:pt>
                <c:pt idx="25">
                  <c:v>35.020000000000003</c:v>
                </c:pt>
                <c:pt idx="26">
                  <c:v>34.840000000000003</c:v>
                </c:pt>
                <c:pt idx="27">
                  <c:v>34.909999999999997</c:v>
                </c:pt>
                <c:pt idx="28">
                  <c:v>34.479999999999997</c:v>
                </c:pt>
                <c:pt idx="29">
                  <c:v>34.61</c:v>
                </c:pt>
                <c:pt idx="30">
                  <c:v>34.5</c:v>
                </c:pt>
                <c:pt idx="31">
                  <c:v>34.75</c:v>
                </c:pt>
                <c:pt idx="32">
                  <c:v>34.74</c:v>
                </c:pt>
                <c:pt idx="33">
                  <c:v>34.69</c:v>
                </c:pt>
                <c:pt idx="34">
                  <c:v>33.61</c:v>
                </c:pt>
                <c:pt idx="35">
                  <c:v>33.93</c:v>
                </c:pt>
                <c:pt idx="37">
                  <c:v>34.6</c:v>
                </c:pt>
                <c:pt idx="38">
                  <c:v>34.520000000000003</c:v>
                </c:pt>
                <c:pt idx="39">
                  <c:v>34.869999999999997</c:v>
                </c:pt>
                <c:pt idx="40">
                  <c:v>34.74</c:v>
                </c:pt>
                <c:pt idx="41">
                  <c:v>34.81</c:v>
                </c:pt>
                <c:pt idx="42">
                  <c:v>34.92</c:v>
                </c:pt>
                <c:pt idx="43">
                  <c:v>35.1</c:v>
                </c:pt>
                <c:pt idx="44">
                  <c:v>35.26</c:v>
                </c:pt>
                <c:pt idx="45">
                  <c:v>35.15</c:v>
                </c:pt>
                <c:pt idx="46">
                  <c:v>35.43</c:v>
                </c:pt>
                <c:pt idx="47">
                  <c:v>35.51</c:v>
                </c:pt>
                <c:pt idx="48">
                  <c:v>37.75</c:v>
                </c:pt>
                <c:pt idx="49">
                  <c:v>37.29</c:v>
                </c:pt>
                <c:pt idx="50">
                  <c:v>37.450000000000003</c:v>
                </c:pt>
                <c:pt idx="51">
                  <c:v>36.97</c:v>
                </c:pt>
                <c:pt idx="52">
                  <c:v>37.130000000000003</c:v>
                </c:pt>
                <c:pt idx="53">
                  <c:v>37.270000000000003</c:v>
                </c:pt>
                <c:pt idx="54">
                  <c:v>38.020000000000003</c:v>
                </c:pt>
                <c:pt idx="55">
                  <c:v>38.1</c:v>
                </c:pt>
                <c:pt idx="56">
                  <c:v>38.07</c:v>
                </c:pt>
                <c:pt idx="57">
                  <c:v>37.99</c:v>
                </c:pt>
                <c:pt idx="58">
                  <c:v>37.54</c:v>
                </c:pt>
                <c:pt idx="59">
                  <c:v>37.659999999999997</c:v>
                </c:pt>
                <c:pt idx="60">
                  <c:v>37.75</c:v>
                </c:pt>
                <c:pt idx="61">
                  <c:v>37.32</c:v>
                </c:pt>
                <c:pt idx="62">
                  <c:v>37.44</c:v>
                </c:pt>
                <c:pt idx="63">
                  <c:v>37.18</c:v>
                </c:pt>
                <c:pt idx="64">
                  <c:v>36.65</c:v>
                </c:pt>
                <c:pt idx="65">
                  <c:v>37.19</c:v>
                </c:pt>
                <c:pt idx="66">
                  <c:v>37.549999999999997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47976"/>
        <c:axId val="499751112"/>
      </c:lineChart>
      <c:catAx>
        <c:axId val="499747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51112"/>
        <c:crosses val="autoZero"/>
        <c:auto val="1"/>
        <c:lblAlgn val="ctr"/>
        <c:lblOffset val="100"/>
        <c:noMultiLvlLbl val="0"/>
      </c:catAx>
      <c:valAx>
        <c:axId val="4997511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4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63.78</c:v>
                </c:pt>
                <c:pt idx="1">
                  <c:v>63.71</c:v>
                </c:pt>
                <c:pt idx="2">
                  <c:v>63.56</c:v>
                </c:pt>
                <c:pt idx="3">
                  <c:v>63.39</c:v>
                </c:pt>
                <c:pt idx="4">
                  <c:v>63.37</c:v>
                </c:pt>
                <c:pt idx="5">
                  <c:v>62.5</c:v>
                </c:pt>
                <c:pt idx="6">
                  <c:v>62.68</c:v>
                </c:pt>
                <c:pt idx="8">
                  <c:v>63.17</c:v>
                </c:pt>
                <c:pt idx="9">
                  <c:v>65.14</c:v>
                </c:pt>
                <c:pt idx="10">
                  <c:v>62.9</c:v>
                </c:pt>
                <c:pt idx="11">
                  <c:v>62.76</c:v>
                </c:pt>
                <c:pt idx="12">
                  <c:v>61.67</c:v>
                </c:pt>
                <c:pt idx="13">
                  <c:v>60.95</c:v>
                </c:pt>
                <c:pt idx="14">
                  <c:v>59.81</c:v>
                </c:pt>
                <c:pt idx="15">
                  <c:v>59</c:v>
                </c:pt>
                <c:pt idx="16">
                  <c:v>57.92</c:v>
                </c:pt>
                <c:pt idx="17">
                  <c:v>56.11</c:v>
                </c:pt>
                <c:pt idx="18">
                  <c:v>55.96</c:v>
                </c:pt>
                <c:pt idx="19">
                  <c:v>49.05</c:v>
                </c:pt>
                <c:pt idx="20">
                  <c:v>51</c:v>
                </c:pt>
                <c:pt idx="21">
                  <c:v>52.73</c:v>
                </c:pt>
                <c:pt idx="22">
                  <c:v>53.2</c:v>
                </c:pt>
                <c:pt idx="23">
                  <c:v>52.62</c:v>
                </c:pt>
                <c:pt idx="24">
                  <c:v>52.81</c:v>
                </c:pt>
                <c:pt idx="25">
                  <c:v>50.97</c:v>
                </c:pt>
                <c:pt idx="26">
                  <c:v>50.5</c:v>
                </c:pt>
                <c:pt idx="27">
                  <c:v>50.82</c:v>
                </c:pt>
                <c:pt idx="28">
                  <c:v>50.59</c:v>
                </c:pt>
                <c:pt idx="29">
                  <c:v>48.07</c:v>
                </c:pt>
                <c:pt idx="30">
                  <c:v>47.58</c:v>
                </c:pt>
                <c:pt idx="31">
                  <c:v>49.64</c:v>
                </c:pt>
                <c:pt idx="32">
                  <c:v>49</c:v>
                </c:pt>
                <c:pt idx="33">
                  <c:v>47.74</c:v>
                </c:pt>
                <c:pt idx="34">
                  <c:v>47.44</c:v>
                </c:pt>
                <c:pt idx="35">
                  <c:v>46.42</c:v>
                </c:pt>
                <c:pt idx="36">
                  <c:v>47.09</c:v>
                </c:pt>
                <c:pt idx="37">
                  <c:v>47.09</c:v>
                </c:pt>
                <c:pt idx="38">
                  <c:v>47.85</c:v>
                </c:pt>
                <c:pt idx="39">
                  <c:v>47.97</c:v>
                </c:pt>
                <c:pt idx="40">
                  <c:v>50.3</c:v>
                </c:pt>
                <c:pt idx="41">
                  <c:v>50.42</c:v>
                </c:pt>
                <c:pt idx="42">
                  <c:v>50.26</c:v>
                </c:pt>
                <c:pt idx="43">
                  <c:v>50.9</c:v>
                </c:pt>
                <c:pt idx="44">
                  <c:v>52.22</c:v>
                </c:pt>
                <c:pt idx="45">
                  <c:v>52.76</c:v>
                </c:pt>
                <c:pt idx="46">
                  <c:v>52.65</c:v>
                </c:pt>
                <c:pt idx="47">
                  <c:v>52.37</c:v>
                </c:pt>
                <c:pt idx="48">
                  <c:v>50.98</c:v>
                </c:pt>
                <c:pt idx="49">
                  <c:v>50.82</c:v>
                </c:pt>
                <c:pt idx="50">
                  <c:v>51.7</c:v>
                </c:pt>
                <c:pt idx="51">
                  <c:v>51.52</c:v>
                </c:pt>
                <c:pt idx="52">
                  <c:v>51.96</c:v>
                </c:pt>
                <c:pt idx="53">
                  <c:v>52.57</c:v>
                </c:pt>
                <c:pt idx="54">
                  <c:v>53.95</c:v>
                </c:pt>
                <c:pt idx="55">
                  <c:v>53.07</c:v>
                </c:pt>
                <c:pt idx="56">
                  <c:v>53.66</c:v>
                </c:pt>
                <c:pt idx="57">
                  <c:v>53.48</c:v>
                </c:pt>
                <c:pt idx="58">
                  <c:v>52.25</c:v>
                </c:pt>
                <c:pt idx="59">
                  <c:v>53.9</c:v>
                </c:pt>
                <c:pt idx="60">
                  <c:v>53.62</c:v>
                </c:pt>
                <c:pt idx="61">
                  <c:v>52.15</c:v>
                </c:pt>
                <c:pt idx="62">
                  <c:v>49.84</c:v>
                </c:pt>
                <c:pt idx="63">
                  <c:v>46.81</c:v>
                </c:pt>
                <c:pt idx="64">
                  <c:v>47.63</c:v>
                </c:pt>
                <c:pt idx="65">
                  <c:v>46.91</c:v>
                </c:pt>
                <c:pt idx="66">
                  <c:v>47.78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746016"/>
        <c:axId val="499746800"/>
      </c:lineChart>
      <c:dateAx>
        <c:axId val="499746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46800"/>
        <c:crosses val="autoZero"/>
        <c:auto val="1"/>
        <c:lblOffset val="100"/>
        <c:baseTimeUnit val="days"/>
      </c:dateAx>
      <c:valAx>
        <c:axId val="4997468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74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42702.00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105.18</c:v>
                </c:pt>
                <c:pt idx="1">
                  <c:v>105.19</c:v>
                </c:pt>
                <c:pt idx="2">
                  <c:v>104.65</c:v>
                </c:pt>
                <c:pt idx="3">
                  <c:v>104.65</c:v>
                </c:pt>
                <c:pt idx="4">
                  <c:v>103.4</c:v>
                </c:pt>
                <c:pt idx="5">
                  <c:v>103.31</c:v>
                </c:pt>
                <c:pt idx="6">
                  <c:v>104.68</c:v>
                </c:pt>
                <c:pt idx="7">
                  <c:v>102.82</c:v>
                </c:pt>
                <c:pt idx="8">
                  <c:v>104.04</c:v>
                </c:pt>
                <c:pt idx="9">
                  <c:v>104.32</c:v>
                </c:pt>
                <c:pt idx="10">
                  <c:v>104.99</c:v>
                </c:pt>
                <c:pt idx="11">
                  <c:v>105.37</c:v>
                </c:pt>
                <c:pt idx="12">
                  <c:v>106.33</c:v>
                </c:pt>
                <c:pt idx="13">
                  <c:v>103.15</c:v>
                </c:pt>
                <c:pt idx="14">
                  <c:v>102.84</c:v>
                </c:pt>
                <c:pt idx="15">
                  <c:v>102.65</c:v>
                </c:pt>
                <c:pt idx="16">
                  <c:v>103.39</c:v>
                </c:pt>
                <c:pt idx="17">
                  <c:v>101.33</c:v>
                </c:pt>
                <c:pt idx="18">
                  <c:v>100.57</c:v>
                </c:pt>
                <c:pt idx="19">
                  <c:v>100.69</c:v>
                </c:pt>
                <c:pt idx="21">
                  <c:v>102.1</c:v>
                </c:pt>
                <c:pt idx="22">
                  <c:v>101.39</c:v>
                </c:pt>
                <c:pt idx="23">
                  <c:v>100.49</c:v>
                </c:pt>
                <c:pt idx="24">
                  <c:v>100.75</c:v>
                </c:pt>
                <c:pt idx="25">
                  <c:v>99.83</c:v>
                </c:pt>
                <c:pt idx="26">
                  <c:v>98.81</c:v>
                </c:pt>
                <c:pt idx="27">
                  <c:v>98.01</c:v>
                </c:pt>
                <c:pt idx="28">
                  <c:v>99.11</c:v>
                </c:pt>
                <c:pt idx="29">
                  <c:v>99.43</c:v>
                </c:pt>
                <c:pt idx="30">
                  <c:v>96.88</c:v>
                </c:pt>
                <c:pt idx="31">
                  <c:v>97.49</c:v>
                </c:pt>
                <c:pt idx="32">
                  <c:v>93.95</c:v>
                </c:pt>
                <c:pt idx="33">
                  <c:v>90.6</c:v>
                </c:pt>
                <c:pt idx="34">
                  <c:v>90.75</c:v>
                </c:pt>
                <c:pt idx="35">
                  <c:v>88.76</c:v>
                </c:pt>
                <c:pt idx="36">
                  <c:v>88.77</c:v>
                </c:pt>
                <c:pt idx="37">
                  <c:v>88.69</c:v>
                </c:pt>
                <c:pt idx="38">
                  <c:v>87.89</c:v>
                </c:pt>
                <c:pt idx="39">
                  <c:v>88.18</c:v>
                </c:pt>
                <c:pt idx="40">
                  <c:v>88.37</c:v>
                </c:pt>
                <c:pt idx="41">
                  <c:v>88.82</c:v>
                </c:pt>
                <c:pt idx="42">
                  <c:v>89.05</c:v>
                </c:pt>
                <c:pt idx="43">
                  <c:v>89.99</c:v>
                </c:pt>
                <c:pt idx="44">
                  <c:v>89.88</c:v>
                </c:pt>
                <c:pt idx="45">
                  <c:v>90.37</c:v>
                </c:pt>
                <c:pt idx="46">
                  <c:v>90.64</c:v>
                </c:pt>
                <c:pt idx="47">
                  <c:v>97.12</c:v>
                </c:pt>
                <c:pt idx="48">
                  <c:v>96.72</c:v>
                </c:pt>
                <c:pt idx="49">
                  <c:v>96.77</c:v>
                </c:pt>
                <c:pt idx="50">
                  <c:v>96.84</c:v>
                </c:pt>
                <c:pt idx="51">
                  <c:v>96.74</c:v>
                </c:pt>
                <c:pt idx="52">
                  <c:v>95.91</c:v>
                </c:pt>
                <c:pt idx="53">
                  <c:v>96.54</c:v>
                </c:pt>
                <c:pt idx="54">
                  <c:v>97.35</c:v>
                </c:pt>
                <c:pt idx="55">
                  <c:v>98.07</c:v>
                </c:pt>
                <c:pt idx="56">
                  <c:v>98.35</c:v>
                </c:pt>
                <c:pt idx="57">
                  <c:v>98.54</c:v>
                </c:pt>
                <c:pt idx="58">
                  <c:v>96.67</c:v>
                </c:pt>
                <c:pt idx="59">
                  <c:v>97.35</c:v>
                </c:pt>
                <c:pt idx="60">
                  <c:v>97.53</c:v>
                </c:pt>
                <c:pt idx="61">
                  <c:v>95.96</c:v>
                </c:pt>
                <c:pt idx="62">
                  <c:v>96.16</c:v>
                </c:pt>
                <c:pt idx="63">
                  <c:v>94.85</c:v>
                </c:pt>
                <c:pt idx="64">
                  <c:v>94.18</c:v>
                </c:pt>
                <c:pt idx="65">
                  <c:v>94.33</c:v>
                </c:pt>
                <c:pt idx="66">
                  <c:v>95.08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484680"/>
        <c:axId val="455485072"/>
      </c:lineChart>
      <c:catAx>
        <c:axId val="455484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85072"/>
        <c:crosses val="autoZero"/>
        <c:auto val="1"/>
        <c:lblAlgn val="ctr"/>
        <c:lblOffset val="100"/>
        <c:noMultiLvlLbl val="0"/>
      </c:catAx>
      <c:valAx>
        <c:axId val="455485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8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43.51</c:v>
                </c:pt>
                <c:pt idx="1">
                  <c:v>43.38</c:v>
                </c:pt>
                <c:pt idx="2">
                  <c:v>44.93</c:v>
                </c:pt>
                <c:pt idx="3">
                  <c:v>44.92</c:v>
                </c:pt>
                <c:pt idx="4">
                  <c:v>43.06</c:v>
                </c:pt>
                <c:pt idx="5">
                  <c:v>44.13</c:v>
                </c:pt>
                <c:pt idx="6">
                  <c:v>45.14</c:v>
                </c:pt>
                <c:pt idx="7">
                  <c:v>44.03</c:v>
                </c:pt>
                <c:pt idx="8">
                  <c:v>43.9</c:v>
                </c:pt>
                <c:pt idx="9">
                  <c:v>43.99</c:v>
                </c:pt>
                <c:pt idx="10">
                  <c:v>44.5</c:v>
                </c:pt>
                <c:pt idx="11">
                  <c:v>44.02</c:v>
                </c:pt>
                <c:pt idx="12">
                  <c:v>42.66</c:v>
                </c:pt>
                <c:pt idx="13">
                  <c:v>41.25</c:v>
                </c:pt>
                <c:pt idx="14">
                  <c:v>40.64</c:v>
                </c:pt>
                <c:pt idx="15">
                  <c:v>39.28</c:v>
                </c:pt>
                <c:pt idx="16">
                  <c:v>38.85</c:v>
                </c:pt>
                <c:pt idx="17">
                  <c:v>39.81</c:v>
                </c:pt>
                <c:pt idx="18">
                  <c:v>40.71</c:v>
                </c:pt>
                <c:pt idx="19">
                  <c:v>40.1</c:v>
                </c:pt>
                <c:pt idx="20">
                  <c:v>40.58</c:v>
                </c:pt>
                <c:pt idx="21">
                  <c:v>39.979999999999997</c:v>
                </c:pt>
                <c:pt idx="22">
                  <c:v>40.25</c:v>
                </c:pt>
                <c:pt idx="23">
                  <c:v>39.590000000000003</c:v>
                </c:pt>
                <c:pt idx="24">
                  <c:v>39.68</c:v>
                </c:pt>
                <c:pt idx="25">
                  <c:v>39.83</c:v>
                </c:pt>
                <c:pt idx="26">
                  <c:v>39.57</c:v>
                </c:pt>
                <c:pt idx="27">
                  <c:v>40.17</c:v>
                </c:pt>
                <c:pt idx="28">
                  <c:v>41.34</c:v>
                </c:pt>
                <c:pt idx="29">
                  <c:v>38.42</c:v>
                </c:pt>
                <c:pt idx="30">
                  <c:v>37.97</c:v>
                </c:pt>
                <c:pt idx="31">
                  <c:v>35.53</c:v>
                </c:pt>
                <c:pt idx="32">
                  <c:v>39.130000000000003</c:v>
                </c:pt>
                <c:pt idx="33">
                  <c:v>37.83</c:v>
                </c:pt>
                <c:pt idx="34">
                  <c:v>37</c:v>
                </c:pt>
                <c:pt idx="35">
                  <c:v>37.21</c:v>
                </c:pt>
                <c:pt idx="36">
                  <c:v>37.49</c:v>
                </c:pt>
                <c:pt idx="37">
                  <c:v>37.700000000000003</c:v>
                </c:pt>
                <c:pt idx="38">
                  <c:v>38.869999999999997</c:v>
                </c:pt>
                <c:pt idx="39">
                  <c:v>38.24</c:v>
                </c:pt>
                <c:pt idx="40">
                  <c:v>35.71</c:v>
                </c:pt>
                <c:pt idx="41">
                  <c:v>37.97</c:v>
                </c:pt>
                <c:pt idx="42">
                  <c:v>37.729999999999997</c:v>
                </c:pt>
                <c:pt idx="43">
                  <c:v>38.06</c:v>
                </c:pt>
                <c:pt idx="44">
                  <c:v>37.99</c:v>
                </c:pt>
                <c:pt idx="45">
                  <c:v>38.74</c:v>
                </c:pt>
                <c:pt idx="46">
                  <c:v>38.11</c:v>
                </c:pt>
                <c:pt idx="47">
                  <c:v>38.25</c:v>
                </c:pt>
                <c:pt idx="48">
                  <c:v>37.47</c:v>
                </c:pt>
                <c:pt idx="49">
                  <c:v>37.33</c:v>
                </c:pt>
                <c:pt idx="50">
                  <c:v>37.79</c:v>
                </c:pt>
                <c:pt idx="51">
                  <c:v>38.08</c:v>
                </c:pt>
                <c:pt idx="52">
                  <c:v>37.950000000000003</c:v>
                </c:pt>
                <c:pt idx="53">
                  <c:v>38.479999999999997</c:v>
                </c:pt>
                <c:pt idx="54">
                  <c:v>38.46</c:v>
                </c:pt>
                <c:pt idx="55">
                  <c:v>38.64</c:v>
                </c:pt>
                <c:pt idx="56">
                  <c:v>38.26</c:v>
                </c:pt>
                <c:pt idx="57">
                  <c:v>38.049999999999997</c:v>
                </c:pt>
                <c:pt idx="58">
                  <c:v>37.78</c:v>
                </c:pt>
                <c:pt idx="59">
                  <c:v>37.700000000000003</c:v>
                </c:pt>
                <c:pt idx="60">
                  <c:v>37.159999999999997</c:v>
                </c:pt>
                <c:pt idx="61">
                  <c:v>37.44</c:v>
                </c:pt>
                <c:pt idx="62">
                  <c:v>37.69</c:v>
                </c:pt>
                <c:pt idx="63">
                  <c:v>36.72</c:v>
                </c:pt>
                <c:pt idx="64">
                  <c:v>37.42</c:v>
                </c:pt>
                <c:pt idx="65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487032"/>
        <c:axId val="455487424"/>
      </c:lineChart>
      <c:dateAx>
        <c:axId val="45548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87424"/>
        <c:crosses val="autoZero"/>
        <c:auto val="1"/>
        <c:lblOffset val="100"/>
        <c:baseTimeUnit val="days"/>
      </c:dateAx>
      <c:valAx>
        <c:axId val="4554874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8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225.71</c:v>
                </c:pt>
                <c:pt idx="1">
                  <c:v>225.38</c:v>
                </c:pt>
                <c:pt idx="2">
                  <c:v>225.77</c:v>
                </c:pt>
                <c:pt idx="3">
                  <c:v>226.4</c:v>
                </c:pt>
                <c:pt idx="4">
                  <c:v>225.53</c:v>
                </c:pt>
                <c:pt idx="5">
                  <c:v>225.04</c:v>
                </c:pt>
                <c:pt idx="7">
                  <c:v>226.81</c:v>
                </c:pt>
                <c:pt idx="8">
                  <c:v>225.88</c:v>
                </c:pt>
                <c:pt idx="9">
                  <c:v>227.76</c:v>
                </c:pt>
                <c:pt idx="10">
                  <c:v>226.25</c:v>
                </c:pt>
                <c:pt idx="11">
                  <c:v>226.51</c:v>
                </c:pt>
                <c:pt idx="12">
                  <c:v>225.15</c:v>
                </c:pt>
                <c:pt idx="13">
                  <c:v>224.6</c:v>
                </c:pt>
                <c:pt idx="14">
                  <c:v>221.7</c:v>
                </c:pt>
                <c:pt idx="15">
                  <c:v>221</c:v>
                </c:pt>
                <c:pt idx="16">
                  <c:v>219.68</c:v>
                </c:pt>
                <c:pt idx="17">
                  <c:v>219.57</c:v>
                </c:pt>
                <c:pt idx="18">
                  <c:v>220.38</c:v>
                </c:pt>
                <c:pt idx="19">
                  <c:v>220.91</c:v>
                </c:pt>
                <c:pt idx="20">
                  <c:v>220.48</c:v>
                </c:pt>
                <c:pt idx="21">
                  <c:v>221.52</c:v>
                </c:pt>
                <c:pt idx="22">
                  <c:v>220.7</c:v>
                </c:pt>
                <c:pt idx="23">
                  <c:v>220.58</c:v>
                </c:pt>
                <c:pt idx="24">
                  <c:v>220.15</c:v>
                </c:pt>
                <c:pt idx="25">
                  <c:v>218.5</c:v>
                </c:pt>
                <c:pt idx="26">
                  <c:v>218.99</c:v>
                </c:pt>
                <c:pt idx="27">
                  <c:v>217.87</c:v>
                </c:pt>
                <c:pt idx="28">
                  <c:v>218.28</c:v>
                </c:pt>
                <c:pt idx="29">
                  <c:v>216.59</c:v>
                </c:pt>
                <c:pt idx="30">
                  <c:v>216.42</c:v>
                </c:pt>
                <c:pt idx="31">
                  <c:v>216.92</c:v>
                </c:pt>
                <c:pt idx="32">
                  <c:v>216.38</c:v>
                </c:pt>
                <c:pt idx="33">
                  <c:v>214.11</c:v>
                </c:pt>
                <c:pt idx="34">
                  <c:v>213.15</c:v>
                </c:pt>
                <c:pt idx="35">
                  <c:v>208.55</c:v>
                </c:pt>
                <c:pt idx="36">
                  <c:v>208.78</c:v>
                </c:pt>
                <c:pt idx="37">
                  <c:v>209.74</c:v>
                </c:pt>
                <c:pt idx="38">
                  <c:v>211.01</c:v>
                </c:pt>
                <c:pt idx="39">
                  <c:v>212.55</c:v>
                </c:pt>
                <c:pt idx="40">
                  <c:v>212.54</c:v>
                </c:pt>
                <c:pt idx="41">
                  <c:v>213.17</c:v>
                </c:pt>
                <c:pt idx="42">
                  <c:v>213.74</c:v>
                </c:pt>
                <c:pt idx="43">
                  <c:v>214.17</c:v>
                </c:pt>
                <c:pt idx="44">
                  <c:v>214.89</c:v>
                </c:pt>
                <c:pt idx="45">
                  <c:v>213.98</c:v>
                </c:pt>
                <c:pt idx="46">
                  <c:v>213.88</c:v>
                </c:pt>
                <c:pt idx="47">
                  <c:v>214.28</c:v>
                </c:pt>
                <c:pt idx="48">
                  <c:v>213.71</c:v>
                </c:pt>
                <c:pt idx="49">
                  <c:v>212.38</c:v>
                </c:pt>
                <c:pt idx="50">
                  <c:v>213.12</c:v>
                </c:pt>
                <c:pt idx="51">
                  <c:v>213.01</c:v>
                </c:pt>
                <c:pt idx="52">
                  <c:v>213.71</c:v>
                </c:pt>
                <c:pt idx="53">
                  <c:v>213.43</c:v>
                </c:pt>
                <c:pt idx="54">
                  <c:v>216.16</c:v>
                </c:pt>
                <c:pt idx="55">
                  <c:v>215.04</c:v>
                </c:pt>
                <c:pt idx="56">
                  <c:v>215.78</c:v>
                </c:pt>
                <c:pt idx="57">
                  <c:v>215.63</c:v>
                </c:pt>
                <c:pt idx="58">
                  <c:v>214.68</c:v>
                </c:pt>
                <c:pt idx="59">
                  <c:v>215.78</c:v>
                </c:pt>
                <c:pt idx="60">
                  <c:v>216.3</c:v>
                </c:pt>
                <c:pt idx="61">
                  <c:v>214.68</c:v>
                </c:pt>
                <c:pt idx="62">
                  <c:v>216.64</c:v>
                </c:pt>
                <c:pt idx="63">
                  <c:v>215.57</c:v>
                </c:pt>
                <c:pt idx="64">
                  <c:v>214.24</c:v>
                </c:pt>
                <c:pt idx="65">
                  <c:v>215.99</c:v>
                </c:pt>
                <c:pt idx="66" formatCode="General">
                  <c:v>217.18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481936"/>
        <c:axId val="455481544"/>
      </c:lineChart>
      <c:dateAx>
        <c:axId val="45548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81544"/>
        <c:crosses val="autoZero"/>
        <c:auto val="1"/>
        <c:lblOffset val="100"/>
        <c:baseTimeUnit val="days"/>
      </c:dateAx>
      <c:valAx>
        <c:axId val="4554815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48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78.03</c:v>
                </c:pt>
                <c:pt idx="1">
                  <c:v>78.150000000000006</c:v>
                </c:pt>
                <c:pt idx="2">
                  <c:v>77.069999999999993</c:v>
                </c:pt>
                <c:pt idx="3">
                  <c:v>76.61</c:v>
                </c:pt>
                <c:pt idx="4">
                  <c:v>77.44</c:v>
                </c:pt>
                <c:pt idx="5">
                  <c:v>76.81</c:v>
                </c:pt>
                <c:pt idx="6">
                  <c:v>77.209999999999994</c:v>
                </c:pt>
                <c:pt idx="7">
                  <c:v>75.14</c:v>
                </c:pt>
                <c:pt idx="8">
                  <c:v>76.88</c:v>
                </c:pt>
                <c:pt idx="9">
                  <c:v>76.260000000000005</c:v>
                </c:pt>
                <c:pt idx="10">
                  <c:v>76.930000000000007</c:v>
                </c:pt>
                <c:pt idx="11">
                  <c:v>79.52</c:v>
                </c:pt>
                <c:pt idx="12">
                  <c:v>77.34</c:v>
                </c:pt>
                <c:pt idx="13">
                  <c:v>76.17</c:v>
                </c:pt>
                <c:pt idx="14">
                  <c:v>74.819999999999993</c:v>
                </c:pt>
                <c:pt idx="15">
                  <c:v>73.34</c:v>
                </c:pt>
                <c:pt idx="16">
                  <c:v>71.78</c:v>
                </c:pt>
                <c:pt idx="17">
                  <c:v>76.849999999999994</c:v>
                </c:pt>
                <c:pt idx="18">
                  <c:v>77.22</c:v>
                </c:pt>
                <c:pt idx="19">
                  <c:v>77.3</c:v>
                </c:pt>
                <c:pt idx="20">
                  <c:v>77.010000000000005</c:v>
                </c:pt>
                <c:pt idx="21">
                  <c:v>78.31</c:v>
                </c:pt>
                <c:pt idx="22">
                  <c:v>79.36</c:v>
                </c:pt>
                <c:pt idx="23">
                  <c:v>78.930000000000007</c:v>
                </c:pt>
                <c:pt idx="24">
                  <c:v>78.209999999999994</c:v>
                </c:pt>
                <c:pt idx="25">
                  <c:v>77.95</c:v>
                </c:pt>
                <c:pt idx="26">
                  <c:v>76.12</c:v>
                </c:pt>
                <c:pt idx="27">
                  <c:v>75.930000000000007</c:v>
                </c:pt>
                <c:pt idx="29">
                  <c:v>74.040000000000006</c:v>
                </c:pt>
                <c:pt idx="30">
                  <c:v>74.510000000000005</c:v>
                </c:pt>
                <c:pt idx="31">
                  <c:v>75.91</c:v>
                </c:pt>
                <c:pt idx="32">
                  <c:v>77.66</c:v>
                </c:pt>
                <c:pt idx="33">
                  <c:v>77.33</c:v>
                </c:pt>
                <c:pt idx="34">
                  <c:v>77.239999999999995</c:v>
                </c:pt>
                <c:pt idx="35">
                  <c:v>75.069999999999993</c:v>
                </c:pt>
                <c:pt idx="36">
                  <c:v>74.67</c:v>
                </c:pt>
                <c:pt idx="37">
                  <c:v>75.03</c:v>
                </c:pt>
                <c:pt idx="38">
                  <c:v>75.81</c:v>
                </c:pt>
                <c:pt idx="39">
                  <c:v>76.94</c:v>
                </c:pt>
                <c:pt idx="40">
                  <c:v>75.72</c:v>
                </c:pt>
                <c:pt idx="41">
                  <c:v>77.260000000000005</c:v>
                </c:pt>
                <c:pt idx="42">
                  <c:v>77.540000000000006</c:v>
                </c:pt>
                <c:pt idx="43">
                  <c:v>78.08</c:v>
                </c:pt>
                <c:pt idx="44">
                  <c:v>78.489999999999995</c:v>
                </c:pt>
                <c:pt idx="45">
                  <c:v>77.47</c:v>
                </c:pt>
                <c:pt idx="46">
                  <c:v>78.09</c:v>
                </c:pt>
                <c:pt idx="47">
                  <c:v>77.91</c:v>
                </c:pt>
                <c:pt idx="48">
                  <c:v>77.650000000000006</c:v>
                </c:pt>
                <c:pt idx="49">
                  <c:v>76.7</c:v>
                </c:pt>
                <c:pt idx="50">
                  <c:v>77.63</c:v>
                </c:pt>
                <c:pt idx="51">
                  <c:v>77.41</c:v>
                </c:pt>
                <c:pt idx="52">
                  <c:v>78.819999999999993</c:v>
                </c:pt>
                <c:pt idx="53">
                  <c:v>79.430000000000007</c:v>
                </c:pt>
                <c:pt idx="54">
                  <c:v>80.150000000000006</c:v>
                </c:pt>
                <c:pt idx="55">
                  <c:v>79.37</c:v>
                </c:pt>
                <c:pt idx="56">
                  <c:v>79.34</c:v>
                </c:pt>
                <c:pt idx="57">
                  <c:v>77.75</c:v>
                </c:pt>
                <c:pt idx="58">
                  <c:v>76.59</c:v>
                </c:pt>
                <c:pt idx="59">
                  <c:v>75.33</c:v>
                </c:pt>
                <c:pt idx="60">
                  <c:v>76.14</c:v>
                </c:pt>
                <c:pt idx="61">
                  <c:v>73.260000000000005</c:v>
                </c:pt>
                <c:pt idx="62">
                  <c:v>74.27</c:v>
                </c:pt>
                <c:pt idx="63">
                  <c:v>73.92</c:v>
                </c:pt>
                <c:pt idx="64">
                  <c:v>72.819999999999993</c:v>
                </c:pt>
                <c:pt idx="65">
                  <c:v>74.77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939760"/>
        <c:axId val="508169824"/>
      </c:lineChart>
      <c:dateAx>
        <c:axId val="18493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69824"/>
        <c:crosses val="autoZero"/>
        <c:auto val="1"/>
        <c:lblOffset val="100"/>
        <c:baseTimeUnit val="days"/>
      </c:dateAx>
      <c:valAx>
        <c:axId val="5081698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67.61</c:v>
                </c:pt>
                <c:pt idx="1">
                  <c:v>67.78</c:v>
                </c:pt>
                <c:pt idx="2">
                  <c:v>68</c:v>
                </c:pt>
                <c:pt idx="3">
                  <c:v>67.900000000000006</c:v>
                </c:pt>
                <c:pt idx="4">
                  <c:v>67.099999999999994</c:v>
                </c:pt>
                <c:pt idx="5">
                  <c:v>67.08</c:v>
                </c:pt>
                <c:pt idx="6">
                  <c:v>67.12</c:v>
                </c:pt>
                <c:pt idx="7">
                  <c:v>66.95</c:v>
                </c:pt>
                <c:pt idx="8">
                  <c:v>68.430000000000007</c:v>
                </c:pt>
                <c:pt idx="9">
                  <c:v>68.16</c:v>
                </c:pt>
                <c:pt idx="10">
                  <c:v>69.52</c:v>
                </c:pt>
                <c:pt idx="11">
                  <c:v>69.849999999999994</c:v>
                </c:pt>
                <c:pt idx="12">
                  <c:v>69.16</c:v>
                </c:pt>
                <c:pt idx="14">
                  <c:v>67.7</c:v>
                </c:pt>
                <c:pt idx="15">
                  <c:v>67.77</c:v>
                </c:pt>
                <c:pt idx="16">
                  <c:v>67.459999999999994</c:v>
                </c:pt>
                <c:pt idx="17">
                  <c:v>67.75</c:v>
                </c:pt>
                <c:pt idx="18">
                  <c:v>66.83</c:v>
                </c:pt>
                <c:pt idx="19">
                  <c:v>66.790000000000006</c:v>
                </c:pt>
                <c:pt idx="20">
                  <c:v>66.63</c:v>
                </c:pt>
                <c:pt idx="21">
                  <c:v>66.72</c:v>
                </c:pt>
                <c:pt idx="22">
                  <c:v>66.05</c:v>
                </c:pt>
                <c:pt idx="23">
                  <c:v>66.099999999999994</c:v>
                </c:pt>
                <c:pt idx="24">
                  <c:v>65.97</c:v>
                </c:pt>
                <c:pt idx="25">
                  <c:v>64.39</c:v>
                </c:pt>
                <c:pt idx="26">
                  <c:v>64.180000000000007</c:v>
                </c:pt>
                <c:pt idx="27">
                  <c:v>63.49</c:v>
                </c:pt>
                <c:pt idx="28">
                  <c:v>64.33</c:v>
                </c:pt>
                <c:pt idx="29">
                  <c:v>63.75</c:v>
                </c:pt>
                <c:pt idx="30">
                  <c:v>63.25</c:v>
                </c:pt>
                <c:pt idx="31">
                  <c:v>64.709999999999994</c:v>
                </c:pt>
                <c:pt idx="32">
                  <c:v>63.31</c:v>
                </c:pt>
                <c:pt idx="33">
                  <c:v>63.93</c:v>
                </c:pt>
                <c:pt idx="34">
                  <c:v>63.52</c:v>
                </c:pt>
                <c:pt idx="35">
                  <c:v>61.95</c:v>
                </c:pt>
                <c:pt idx="36">
                  <c:v>62.36</c:v>
                </c:pt>
                <c:pt idx="37">
                  <c:v>62.3</c:v>
                </c:pt>
                <c:pt idx="38">
                  <c:v>62.08</c:v>
                </c:pt>
                <c:pt idx="39">
                  <c:v>62.87</c:v>
                </c:pt>
                <c:pt idx="40">
                  <c:v>63.1</c:v>
                </c:pt>
                <c:pt idx="41">
                  <c:v>63.41</c:v>
                </c:pt>
                <c:pt idx="42">
                  <c:v>63.09</c:v>
                </c:pt>
                <c:pt idx="43">
                  <c:v>65.69</c:v>
                </c:pt>
                <c:pt idx="44">
                  <c:v>65.56</c:v>
                </c:pt>
                <c:pt idx="45">
                  <c:v>65.58</c:v>
                </c:pt>
                <c:pt idx="46">
                  <c:v>65.67</c:v>
                </c:pt>
                <c:pt idx="47">
                  <c:v>66.790000000000006</c:v>
                </c:pt>
                <c:pt idx="48">
                  <c:v>66.95</c:v>
                </c:pt>
                <c:pt idx="49">
                  <c:v>66.31</c:v>
                </c:pt>
                <c:pt idx="50">
                  <c:v>66.319999999999993</c:v>
                </c:pt>
                <c:pt idx="51">
                  <c:v>66.489999999999995</c:v>
                </c:pt>
                <c:pt idx="52">
                  <c:v>66.239999999999995</c:v>
                </c:pt>
                <c:pt idx="53">
                  <c:v>66.58</c:v>
                </c:pt>
                <c:pt idx="54">
                  <c:v>67.010000000000005</c:v>
                </c:pt>
                <c:pt idx="55">
                  <c:v>66.44</c:v>
                </c:pt>
                <c:pt idx="56">
                  <c:v>66.98</c:v>
                </c:pt>
                <c:pt idx="57">
                  <c:v>67</c:v>
                </c:pt>
                <c:pt idx="58">
                  <c:v>65.930000000000007</c:v>
                </c:pt>
                <c:pt idx="59">
                  <c:v>65.94</c:v>
                </c:pt>
                <c:pt idx="60">
                  <c:v>65.400000000000006</c:v>
                </c:pt>
                <c:pt idx="61">
                  <c:v>64.55</c:v>
                </c:pt>
                <c:pt idx="62">
                  <c:v>64.459999999999994</c:v>
                </c:pt>
                <c:pt idx="63">
                  <c:v>64</c:v>
                </c:pt>
                <c:pt idx="64">
                  <c:v>63.72</c:v>
                </c:pt>
                <c:pt idx="65">
                  <c:v>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71784"/>
        <c:axId val="508172176"/>
      </c:lineChart>
      <c:dateAx>
        <c:axId val="508171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2176"/>
        <c:crosses val="autoZero"/>
        <c:auto val="1"/>
        <c:lblOffset val="100"/>
        <c:baseTimeUnit val="days"/>
      </c:dateAx>
      <c:valAx>
        <c:axId val="5081721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55.96</c:v>
                </c:pt>
                <c:pt idx="1">
                  <c:v>55.75</c:v>
                </c:pt>
                <c:pt idx="2">
                  <c:v>55.71</c:v>
                </c:pt>
                <c:pt idx="3">
                  <c:v>56.1</c:v>
                </c:pt>
                <c:pt idx="4">
                  <c:v>55.22</c:v>
                </c:pt>
                <c:pt idx="5">
                  <c:v>55.34</c:v>
                </c:pt>
                <c:pt idx="6">
                  <c:v>55.19</c:v>
                </c:pt>
                <c:pt idx="7">
                  <c:v>54.7</c:v>
                </c:pt>
                <c:pt idx="8">
                  <c:v>55.84</c:v>
                </c:pt>
                <c:pt idx="9">
                  <c:v>55.78</c:v>
                </c:pt>
                <c:pt idx="10">
                  <c:v>57.14</c:v>
                </c:pt>
                <c:pt idx="11">
                  <c:v>57.29</c:v>
                </c:pt>
                <c:pt idx="12">
                  <c:v>57.28</c:v>
                </c:pt>
                <c:pt idx="13">
                  <c:v>55.55</c:v>
                </c:pt>
                <c:pt idx="14">
                  <c:v>54.35</c:v>
                </c:pt>
                <c:pt idx="15">
                  <c:v>53.58</c:v>
                </c:pt>
                <c:pt idx="16">
                  <c:v>54.34</c:v>
                </c:pt>
                <c:pt idx="17">
                  <c:v>52.92</c:v>
                </c:pt>
                <c:pt idx="18">
                  <c:v>51.86</c:v>
                </c:pt>
                <c:pt idx="19">
                  <c:v>51.58</c:v>
                </c:pt>
                <c:pt idx="20">
                  <c:v>52.62</c:v>
                </c:pt>
                <c:pt idx="21">
                  <c:v>52.16</c:v>
                </c:pt>
                <c:pt idx="22">
                  <c:v>52.22</c:v>
                </c:pt>
                <c:pt idx="23">
                  <c:v>52.12</c:v>
                </c:pt>
                <c:pt idx="24">
                  <c:v>52.82</c:v>
                </c:pt>
                <c:pt idx="25">
                  <c:v>52.49</c:v>
                </c:pt>
                <c:pt idx="26">
                  <c:v>51.68</c:v>
                </c:pt>
                <c:pt idx="27">
                  <c:v>52.59</c:v>
                </c:pt>
                <c:pt idx="28">
                  <c:v>53.22</c:v>
                </c:pt>
                <c:pt idx="29">
                  <c:v>51.73</c:v>
                </c:pt>
                <c:pt idx="30">
                  <c:v>51.63</c:v>
                </c:pt>
                <c:pt idx="31">
                  <c:v>47.99</c:v>
                </c:pt>
                <c:pt idx="32">
                  <c:v>45.54</c:v>
                </c:pt>
                <c:pt idx="33">
                  <c:v>45.4</c:v>
                </c:pt>
                <c:pt idx="34">
                  <c:v>44.6</c:v>
                </c:pt>
                <c:pt idx="35">
                  <c:v>45.34</c:v>
                </c:pt>
                <c:pt idx="36">
                  <c:v>45.24</c:v>
                </c:pt>
                <c:pt idx="38">
                  <c:v>45.99</c:v>
                </c:pt>
                <c:pt idx="39">
                  <c:v>46.01</c:v>
                </c:pt>
                <c:pt idx="40">
                  <c:v>46.23</c:v>
                </c:pt>
                <c:pt idx="41">
                  <c:v>46.41</c:v>
                </c:pt>
                <c:pt idx="42">
                  <c:v>46.15</c:v>
                </c:pt>
                <c:pt idx="43">
                  <c:v>45.72</c:v>
                </c:pt>
                <c:pt idx="44">
                  <c:v>45.52</c:v>
                </c:pt>
                <c:pt idx="45">
                  <c:v>45.09</c:v>
                </c:pt>
                <c:pt idx="46">
                  <c:v>44.93</c:v>
                </c:pt>
                <c:pt idx="47">
                  <c:v>45.26</c:v>
                </c:pt>
                <c:pt idx="48">
                  <c:v>44.95</c:v>
                </c:pt>
                <c:pt idx="49">
                  <c:v>44.5</c:v>
                </c:pt>
                <c:pt idx="50">
                  <c:v>44.71</c:v>
                </c:pt>
                <c:pt idx="51">
                  <c:v>44.75</c:v>
                </c:pt>
                <c:pt idx="52">
                  <c:v>45.32</c:v>
                </c:pt>
                <c:pt idx="53">
                  <c:v>45.45</c:v>
                </c:pt>
                <c:pt idx="54">
                  <c:v>45.65</c:v>
                </c:pt>
                <c:pt idx="55">
                  <c:v>45.33</c:v>
                </c:pt>
                <c:pt idx="56">
                  <c:v>45.18</c:v>
                </c:pt>
                <c:pt idx="57">
                  <c:v>44.99</c:v>
                </c:pt>
                <c:pt idx="58">
                  <c:v>43.75</c:v>
                </c:pt>
                <c:pt idx="59">
                  <c:v>43.83</c:v>
                </c:pt>
                <c:pt idx="60">
                  <c:v>44.28</c:v>
                </c:pt>
                <c:pt idx="61">
                  <c:v>44.37</c:v>
                </c:pt>
                <c:pt idx="62">
                  <c:v>45.31</c:v>
                </c:pt>
                <c:pt idx="63">
                  <c:v>45.09</c:v>
                </c:pt>
                <c:pt idx="64">
                  <c:v>44.88</c:v>
                </c:pt>
                <c:pt idx="65">
                  <c:v>45.74</c:v>
                </c:pt>
                <c:pt idx="66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74136"/>
        <c:axId val="508174528"/>
      </c:lineChart>
      <c:dateAx>
        <c:axId val="50817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4528"/>
        <c:crosses val="autoZero"/>
        <c:auto val="1"/>
        <c:lblOffset val="100"/>
        <c:baseTimeUnit val="days"/>
      </c:dateAx>
      <c:valAx>
        <c:axId val="50817452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AA!$W$2:$W$410</c:f>
              <c:strCache>
                <c:ptCount val="50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2-Nov-16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* Close price adjusted for dividends and splits.</c:v>
                </c:pt>
              </c:strCache>
            </c:strRef>
          </c:cat>
          <c:val>
            <c:numRef>
              <c:f>AA!$AA$2:$AA$410</c:f>
              <c:numCache>
                <c:formatCode>General</c:formatCode>
                <c:ptCount val="409"/>
                <c:pt idx="0">
                  <c:v>29.71</c:v>
                </c:pt>
                <c:pt idx="1">
                  <c:v>29.75</c:v>
                </c:pt>
                <c:pt idx="2">
                  <c:v>30.43</c:v>
                </c:pt>
                <c:pt idx="3">
                  <c:v>30.16</c:v>
                </c:pt>
                <c:pt idx="4">
                  <c:v>29.29</c:v>
                </c:pt>
                <c:pt idx="5">
                  <c:v>29.4</c:v>
                </c:pt>
                <c:pt idx="6">
                  <c:v>29.79</c:v>
                </c:pt>
                <c:pt idx="7">
                  <c:v>30.45</c:v>
                </c:pt>
                <c:pt idx="8">
                  <c:v>30.24</c:v>
                </c:pt>
                <c:pt idx="9">
                  <c:v>31.24</c:v>
                </c:pt>
                <c:pt idx="10">
                  <c:v>32.049999999999997</c:v>
                </c:pt>
                <c:pt idx="11">
                  <c:v>31.31</c:v>
                </c:pt>
                <c:pt idx="12">
                  <c:v>30.9</c:v>
                </c:pt>
                <c:pt idx="13">
                  <c:v>31.15</c:v>
                </c:pt>
                <c:pt idx="14">
                  <c:v>31.22</c:v>
                </c:pt>
                <c:pt idx="15">
                  <c:v>29.04</c:v>
                </c:pt>
                <c:pt idx="16">
                  <c:v>28.88</c:v>
                </c:pt>
                <c:pt idx="17">
                  <c:v>28.97</c:v>
                </c:pt>
                <c:pt idx="18">
                  <c:v>29.73</c:v>
                </c:pt>
                <c:pt idx="19">
                  <c:v>30.86</c:v>
                </c:pt>
                <c:pt idx="20">
                  <c:v>31.7</c:v>
                </c:pt>
                <c:pt idx="21">
                  <c:v>31.51</c:v>
                </c:pt>
                <c:pt idx="22">
                  <c:v>31.34</c:v>
                </c:pt>
                <c:pt idx="23">
                  <c:v>30.69</c:v>
                </c:pt>
                <c:pt idx="24">
                  <c:v>30.42</c:v>
                </c:pt>
                <c:pt idx="25">
                  <c:v>31.85</c:v>
                </c:pt>
                <c:pt idx="26">
                  <c:v>31.42</c:v>
                </c:pt>
                <c:pt idx="27">
                  <c:v>30.21</c:v>
                </c:pt>
                <c:pt idx="28">
                  <c:v>29.62</c:v>
                </c:pt>
                <c:pt idx="29">
                  <c:v>29.3</c:v>
                </c:pt>
                <c:pt idx="30">
                  <c:v>29.1</c:v>
                </c:pt>
                <c:pt idx="31">
                  <c:v>28.72</c:v>
                </c:pt>
                <c:pt idx="32">
                  <c:v>26.4</c:v>
                </c:pt>
                <c:pt idx="33">
                  <c:v>25.08</c:v>
                </c:pt>
                <c:pt idx="34">
                  <c:v>25.2</c:v>
                </c:pt>
                <c:pt idx="35">
                  <c:v>24.15</c:v>
                </c:pt>
                <c:pt idx="36">
                  <c:v>22.91</c:v>
                </c:pt>
                <c:pt idx="38">
                  <c:v>23</c:v>
                </c:pt>
                <c:pt idx="39">
                  <c:v>21.44</c:v>
                </c:pt>
                <c:pt idx="40">
                  <c:v>21.4</c:v>
                </c:pt>
                <c:pt idx="41">
                  <c:v>21.2</c:v>
                </c:pt>
                <c:pt idx="42">
                  <c:v>21</c:v>
                </c:pt>
                <c:pt idx="43">
                  <c:v>21.25</c:v>
                </c:pt>
                <c:pt idx="44">
                  <c:v>21</c:v>
                </c:pt>
                <c:pt idx="45">
                  <c:v>21</c:v>
                </c:pt>
                <c:pt idx="46">
                  <c:v>22.5</c:v>
                </c:pt>
                <c:pt idx="47">
                  <c:v>22.5</c:v>
                </c:pt>
                <c:pt idx="4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76488"/>
        <c:axId val="508176880"/>
      </c:lineChart>
      <c:dateAx>
        <c:axId val="50817648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6880"/>
        <c:crosses val="autoZero"/>
        <c:auto val="0"/>
        <c:lblOffset val="100"/>
        <c:baseTimeUnit val="days"/>
      </c:dateAx>
      <c:valAx>
        <c:axId val="508176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6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14.15</c:v>
                </c:pt>
                <c:pt idx="1">
                  <c:v>14.02</c:v>
                </c:pt>
                <c:pt idx="2">
                  <c:v>14.6</c:v>
                </c:pt>
                <c:pt idx="3">
                  <c:v>14.7</c:v>
                </c:pt>
                <c:pt idx="4">
                  <c:v>14.48</c:v>
                </c:pt>
                <c:pt idx="5">
                  <c:v>14.57</c:v>
                </c:pt>
                <c:pt idx="6">
                  <c:v>14.9</c:v>
                </c:pt>
                <c:pt idx="7">
                  <c:v>15.29</c:v>
                </c:pt>
                <c:pt idx="8">
                  <c:v>15.51</c:v>
                </c:pt>
                <c:pt idx="9">
                  <c:v>15.58</c:v>
                </c:pt>
                <c:pt idx="10">
                  <c:v>16.72</c:v>
                </c:pt>
                <c:pt idx="11">
                  <c:v>17.010000000000002</c:v>
                </c:pt>
                <c:pt idx="12">
                  <c:v>15.71</c:v>
                </c:pt>
                <c:pt idx="13">
                  <c:v>15.4</c:v>
                </c:pt>
                <c:pt idx="14">
                  <c:v>15.29</c:v>
                </c:pt>
                <c:pt idx="15">
                  <c:v>14.85</c:v>
                </c:pt>
                <c:pt idx="16">
                  <c:v>14.4</c:v>
                </c:pt>
                <c:pt idx="17">
                  <c:v>14.85</c:v>
                </c:pt>
                <c:pt idx="18">
                  <c:v>15.35</c:v>
                </c:pt>
                <c:pt idx="19">
                  <c:v>15.74</c:v>
                </c:pt>
                <c:pt idx="20">
                  <c:v>16.02</c:v>
                </c:pt>
                <c:pt idx="21">
                  <c:v>16.350000000000001</c:v>
                </c:pt>
                <c:pt idx="22">
                  <c:v>16.71</c:v>
                </c:pt>
                <c:pt idx="23">
                  <c:v>16.29</c:v>
                </c:pt>
                <c:pt idx="24">
                  <c:v>16.39</c:v>
                </c:pt>
                <c:pt idx="25">
                  <c:v>16.97</c:v>
                </c:pt>
                <c:pt idx="26">
                  <c:v>17.23</c:v>
                </c:pt>
                <c:pt idx="27">
                  <c:v>17.399999999999999</c:v>
                </c:pt>
                <c:pt idx="28">
                  <c:v>17.93</c:v>
                </c:pt>
                <c:pt idx="29">
                  <c:v>16.62</c:v>
                </c:pt>
                <c:pt idx="30">
                  <c:v>16.55</c:v>
                </c:pt>
                <c:pt idx="31">
                  <c:v>16.03</c:v>
                </c:pt>
                <c:pt idx="32">
                  <c:v>15.7</c:v>
                </c:pt>
                <c:pt idx="33">
                  <c:v>15.92</c:v>
                </c:pt>
                <c:pt idx="34">
                  <c:v>15.57</c:v>
                </c:pt>
                <c:pt idx="35">
                  <c:v>15.15</c:v>
                </c:pt>
                <c:pt idx="36">
                  <c:v>14.67</c:v>
                </c:pt>
                <c:pt idx="37">
                  <c:v>16.329999999999998</c:v>
                </c:pt>
                <c:pt idx="38">
                  <c:v>16.75</c:v>
                </c:pt>
                <c:pt idx="39">
                  <c:v>16.309999999999999</c:v>
                </c:pt>
                <c:pt idx="40">
                  <c:v>16.37</c:v>
                </c:pt>
                <c:pt idx="41">
                  <c:v>16.72</c:v>
                </c:pt>
                <c:pt idx="42">
                  <c:v>16.62</c:v>
                </c:pt>
                <c:pt idx="43">
                  <c:v>17.2</c:v>
                </c:pt>
                <c:pt idx="44">
                  <c:v>17.38</c:v>
                </c:pt>
                <c:pt idx="45">
                  <c:v>17.62</c:v>
                </c:pt>
                <c:pt idx="46">
                  <c:v>17.95</c:v>
                </c:pt>
                <c:pt idx="47">
                  <c:v>17.61</c:v>
                </c:pt>
                <c:pt idx="48">
                  <c:v>17.23</c:v>
                </c:pt>
                <c:pt idx="49">
                  <c:v>17.61</c:v>
                </c:pt>
                <c:pt idx="50">
                  <c:v>17.62</c:v>
                </c:pt>
                <c:pt idx="51">
                  <c:v>17.68</c:v>
                </c:pt>
                <c:pt idx="52">
                  <c:v>17.760000000000002</c:v>
                </c:pt>
                <c:pt idx="53">
                  <c:v>18.25</c:v>
                </c:pt>
                <c:pt idx="54">
                  <c:v>17.989999999999998</c:v>
                </c:pt>
                <c:pt idx="55">
                  <c:v>17.97</c:v>
                </c:pt>
                <c:pt idx="56">
                  <c:v>18.04</c:v>
                </c:pt>
                <c:pt idx="57">
                  <c:v>17.87</c:v>
                </c:pt>
                <c:pt idx="58">
                  <c:v>17.27</c:v>
                </c:pt>
                <c:pt idx="59">
                  <c:v>17.13</c:v>
                </c:pt>
                <c:pt idx="60">
                  <c:v>17.34</c:v>
                </c:pt>
                <c:pt idx="61">
                  <c:v>17.649999999999999</c:v>
                </c:pt>
                <c:pt idx="62">
                  <c:v>18.07</c:v>
                </c:pt>
                <c:pt idx="63">
                  <c:v>17.559999999999999</c:v>
                </c:pt>
                <c:pt idx="64">
                  <c:v>18.41</c:v>
                </c:pt>
                <c:pt idx="65">
                  <c:v>18.47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78840"/>
        <c:axId val="508179232"/>
      </c:lineChart>
      <c:dateAx>
        <c:axId val="50817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9232"/>
        <c:crosses val="autoZero"/>
        <c:auto val="1"/>
        <c:lblOffset val="100"/>
        <c:baseTimeUnit val="days"/>
      </c:dateAx>
      <c:valAx>
        <c:axId val="5081792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7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45.39</c:v>
                </c:pt>
                <c:pt idx="1">
                  <c:v>45.54</c:v>
                </c:pt>
                <c:pt idx="2">
                  <c:v>46.17</c:v>
                </c:pt>
                <c:pt idx="3">
                  <c:v>45.61</c:v>
                </c:pt>
                <c:pt idx="4">
                  <c:v>45.7</c:v>
                </c:pt>
                <c:pt idx="5">
                  <c:v>46.18</c:v>
                </c:pt>
                <c:pt idx="6">
                  <c:v>46.68</c:v>
                </c:pt>
                <c:pt idx="7">
                  <c:v>46.64</c:v>
                </c:pt>
                <c:pt idx="8">
                  <c:v>47.3</c:v>
                </c:pt>
                <c:pt idx="9">
                  <c:v>46.48</c:v>
                </c:pt>
                <c:pt idx="10">
                  <c:v>45.53</c:v>
                </c:pt>
                <c:pt idx="11">
                  <c:v>45.19</c:v>
                </c:pt>
                <c:pt idx="12">
                  <c:v>45.65</c:v>
                </c:pt>
                <c:pt idx="13">
                  <c:v>45.68</c:v>
                </c:pt>
                <c:pt idx="14">
                  <c:v>45.7</c:v>
                </c:pt>
                <c:pt idx="15">
                  <c:v>45.68</c:v>
                </c:pt>
                <c:pt idx="16">
                  <c:v>45.44</c:v>
                </c:pt>
                <c:pt idx="17">
                  <c:v>47.01</c:v>
                </c:pt>
                <c:pt idx="18">
                  <c:v>47.47</c:v>
                </c:pt>
                <c:pt idx="19">
                  <c:v>47.59</c:v>
                </c:pt>
                <c:pt idx="21">
                  <c:v>48.46</c:v>
                </c:pt>
                <c:pt idx="22">
                  <c:v>48.17</c:v>
                </c:pt>
                <c:pt idx="23">
                  <c:v>48.1</c:v>
                </c:pt>
                <c:pt idx="24">
                  <c:v>47.57</c:v>
                </c:pt>
                <c:pt idx="25">
                  <c:v>46.74</c:v>
                </c:pt>
                <c:pt idx="26">
                  <c:v>47.56</c:v>
                </c:pt>
                <c:pt idx="27">
                  <c:v>46.93</c:v>
                </c:pt>
                <c:pt idx="28">
                  <c:v>47.05</c:v>
                </c:pt>
                <c:pt idx="29">
                  <c:v>46.51</c:v>
                </c:pt>
                <c:pt idx="30">
                  <c:v>47.45</c:v>
                </c:pt>
                <c:pt idx="31">
                  <c:v>47.66</c:v>
                </c:pt>
                <c:pt idx="32">
                  <c:v>49.6</c:v>
                </c:pt>
                <c:pt idx="33">
                  <c:v>50.41</c:v>
                </c:pt>
                <c:pt idx="34">
                  <c:v>49.16</c:v>
                </c:pt>
                <c:pt idx="35">
                  <c:v>47.54</c:v>
                </c:pt>
                <c:pt idx="36">
                  <c:v>47.61</c:v>
                </c:pt>
                <c:pt idx="37">
                  <c:v>47.65</c:v>
                </c:pt>
                <c:pt idx="38">
                  <c:v>48.16</c:v>
                </c:pt>
                <c:pt idx="39">
                  <c:v>48.02</c:v>
                </c:pt>
                <c:pt idx="40">
                  <c:v>49.4</c:v>
                </c:pt>
                <c:pt idx="41">
                  <c:v>50.2</c:v>
                </c:pt>
                <c:pt idx="42">
                  <c:v>50.86</c:v>
                </c:pt>
                <c:pt idx="43">
                  <c:v>51.63</c:v>
                </c:pt>
                <c:pt idx="44">
                  <c:v>52.48</c:v>
                </c:pt>
                <c:pt idx="45">
                  <c:v>52.5</c:v>
                </c:pt>
                <c:pt idx="46">
                  <c:v>52.47</c:v>
                </c:pt>
                <c:pt idx="47">
                  <c:v>52.61</c:v>
                </c:pt>
                <c:pt idx="48">
                  <c:v>52.68</c:v>
                </c:pt>
                <c:pt idx="49">
                  <c:v>52.41</c:v>
                </c:pt>
                <c:pt idx="50">
                  <c:v>52.25</c:v>
                </c:pt>
                <c:pt idx="51">
                  <c:v>52.12</c:v>
                </c:pt>
                <c:pt idx="52">
                  <c:v>51.42</c:v>
                </c:pt>
                <c:pt idx="53">
                  <c:v>50.34</c:v>
                </c:pt>
                <c:pt idx="54">
                  <c:v>51.34</c:v>
                </c:pt>
                <c:pt idx="55">
                  <c:v>51.91</c:v>
                </c:pt>
                <c:pt idx="56">
                  <c:v>52.32</c:v>
                </c:pt>
                <c:pt idx="57">
                  <c:v>52.57</c:v>
                </c:pt>
                <c:pt idx="58">
                  <c:v>51.6</c:v>
                </c:pt>
                <c:pt idx="59">
                  <c:v>52.25</c:v>
                </c:pt>
                <c:pt idx="60">
                  <c:v>52.66</c:v>
                </c:pt>
                <c:pt idx="61">
                  <c:v>52.01</c:v>
                </c:pt>
                <c:pt idx="62">
                  <c:v>52.14</c:v>
                </c:pt>
                <c:pt idx="63">
                  <c:v>52.4</c:v>
                </c:pt>
                <c:pt idx="64">
                  <c:v>51.35</c:v>
                </c:pt>
                <c:pt idx="65">
                  <c:v>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81192"/>
        <c:axId val="508181584"/>
      </c:lineChart>
      <c:dateAx>
        <c:axId val="508181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81584"/>
        <c:crosses val="autoZero"/>
        <c:auto val="1"/>
        <c:lblOffset val="100"/>
        <c:baseTimeUnit val="days"/>
      </c:dateAx>
      <c:valAx>
        <c:axId val="50818158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8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42.84</c:v>
                </c:pt>
                <c:pt idx="1">
                  <c:v>42.75</c:v>
                </c:pt>
                <c:pt idx="2">
                  <c:v>44.21</c:v>
                </c:pt>
                <c:pt idx="3">
                  <c:v>44.26</c:v>
                </c:pt>
                <c:pt idx="4">
                  <c:v>44.85</c:v>
                </c:pt>
                <c:pt idx="5">
                  <c:v>45.21</c:v>
                </c:pt>
                <c:pt idx="6">
                  <c:v>46.01</c:v>
                </c:pt>
                <c:pt idx="7">
                  <c:v>47.3</c:v>
                </c:pt>
                <c:pt idx="8">
                  <c:v>47.88</c:v>
                </c:pt>
                <c:pt idx="9">
                  <c:v>47.87</c:v>
                </c:pt>
                <c:pt idx="10">
                  <c:v>49.36</c:v>
                </c:pt>
                <c:pt idx="11">
                  <c:v>50.61</c:v>
                </c:pt>
                <c:pt idx="12">
                  <c:v>48.91</c:v>
                </c:pt>
                <c:pt idx="13">
                  <c:v>48.37</c:v>
                </c:pt>
                <c:pt idx="14">
                  <c:v>48.47</c:v>
                </c:pt>
                <c:pt idx="15">
                  <c:v>46.2</c:v>
                </c:pt>
                <c:pt idx="16">
                  <c:v>46.23</c:v>
                </c:pt>
                <c:pt idx="17">
                  <c:v>46.49</c:v>
                </c:pt>
                <c:pt idx="18">
                  <c:v>47.71</c:v>
                </c:pt>
                <c:pt idx="19">
                  <c:v>48.03</c:v>
                </c:pt>
                <c:pt idx="20">
                  <c:v>48.91</c:v>
                </c:pt>
                <c:pt idx="21">
                  <c:v>48.59</c:v>
                </c:pt>
                <c:pt idx="22">
                  <c:v>48.27</c:v>
                </c:pt>
                <c:pt idx="23">
                  <c:v>48.14</c:v>
                </c:pt>
                <c:pt idx="24">
                  <c:v>47.57</c:v>
                </c:pt>
                <c:pt idx="25">
                  <c:v>48.57</c:v>
                </c:pt>
                <c:pt idx="26">
                  <c:v>47.51</c:v>
                </c:pt>
                <c:pt idx="27">
                  <c:v>46.9</c:v>
                </c:pt>
                <c:pt idx="28">
                  <c:v>47.16</c:v>
                </c:pt>
                <c:pt idx="29">
                  <c:v>49.7</c:v>
                </c:pt>
                <c:pt idx="30">
                  <c:v>51.76</c:v>
                </c:pt>
                <c:pt idx="31">
                  <c:v>50.18</c:v>
                </c:pt>
                <c:pt idx="32">
                  <c:v>50.32</c:v>
                </c:pt>
                <c:pt idx="33">
                  <c:v>50.3</c:v>
                </c:pt>
                <c:pt idx="34">
                  <c:v>49.09</c:v>
                </c:pt>
                <c:pt idx="35">
                  <c:v>48.24</c:v>
                </c:pt>
                <c:pt idx="36">
                  <c:v>49.73</c:v>
                </c:pt>
                <c:pt idx="37">
                  <c:v>50.37</c:v>
                </c:pt>
                <c:pt idx="38">
                  <c:v>50.78</c:v>
                </c:pt>
                <c:pt idx="39">
                  <c:v>50.12</c:v>
                </c:pt>
                <c:pt idx="40">
                  <c:v>48.17</c:v>
                </c:pt>
                <c:pt idx="41">
                  <c:v>48.56</c:v>
                </c:pt>
                <c:pt idx="42">
                  <c:v>48.55</c:v>
                </c:pt>
                <c:pt idx="43">
                  <c:v>48.84</c:v>
                </c:pt>
                <c:pt idx="44">
                  <c:v>48.95</c:v>
                </c:pt>
                <c:pt idx="45">
                  <c:v>49.6</c:v>
                </c:pt>
                <c:pt idx="46">
                  <c:v>50.1</c:v>
                </c:pt>
                <c:pt idx="47">
                  <c:v>47.52</c:v>
                </c:pt>
                <c:pt idx="48">
                  <c:v>46.55</c:v>
                </c:pt>
                <c:pt idx="49">
                  <c:v>46.65</c:v>
                </c:pt>
                <c:pt idx="50">
                  <c:v>46.63</c:v>
                </c:pt>
                <c:pt idx="51">
                  <c:v>46.77</c:v>
                </c:pt>
                <c:pt idx="52">
                  <c:v>45.65</c:v>
                </c:pt>
                <c:pt idx="53">
                  <c:v>46.42</c:v>
                </c:pt>
                <c:pt idx="54">
                  <c:v>46.96</c:v>
                </c:pt>
                <c:pt idx="55">
                  <c:v>47.52</c:v>
                </c:pt>
                <c:pt idx="56">
                  <c:v>47.01</c:v>
                </c:pt>
                <c:pt idx="57">
                  <c:v>47.35</c:v>
                </c:pt>
                <c:pt idx="58">
                  <c:v>46.44</c:v>
                </c:pt>
                <c:pt idx="59">
                  <c:v>46.79</c:v>
                </c:pt>
                <c:pt idx="60">
                  <c:v>46.87</c:v>
                </c:pt>
                <c:pt idx="61">
                  <c:v>48.24</c:v>
                </c:pt>
                <c:pt idx="62">
                  <c:v>48.17</c:v>
                </c:pt>
                <c:pt idx="63">
                  <c:v>47.97</c:v>
                </c:pt>
                <c:pt idx="64">
                  <c:v>50.51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183544"/>
        <c:axId val="508183936"/>
      </c:lineChart>
      <c:dateAx>
        <c:axId val="508183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83936"/>
        <c:crosses val="autoZero"/>
        <c:auto val="1"/>
        <c:lblOffset val="100"/>
        <c:baseTimeUnit val="days"/>
      </c:dateAx>
      <c:valAx>
        <c:axId val="5081839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18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74.58</c:v>
                </c:pt>
                <c:pt idx="1">
                  <c:v>74.48</c:v>
                </c:pt>
                <c:pt idx="2">
                  <c:v>74.44</c:v>
                </c:pt>
                <c:pt idx="3">
                  <c:v>74.48</c:v>
                </c:pt>
                <c:pt idx="4">
                  <c:v>74.37</c:v>
                </c:pt>
                <c:pt idx="5">
                  <c:v>74.11</c:v>
                </c:pt>
                <c:pt idx="6">
                  <c:v>73.540000000000006</c:v>
                </c:pt>
                <c:pt idx="7">
                  <c:v>72.61</c:v>
                </c:pt>
                <c:pt idx="8">
                  <c:v>72.930000000000007</c:v>
                </c:pt>
                <c:pt idx="9">
                  <c:v>72.819999999999993</c:v>
                </c:pt>
                <c:pt idx="10">
                  <c:v>72.47</c:v>
                </c:pt>
                <c:pt idx="11">
                  <c:v>71.67</c:v>
                </c:pt>
                <c:pt idx="12">
                  <c:v>71.650000000000006</c:v>
                </c:pt>
                <c:pt idx="13">
                  <c:v>70.95</c:v>
                </c:pt>
                <c:pt idx="14">
                  <c:v>70.36</c:v>
                </c:pt>
                <c:pt idx="15">
                  <c:v>70.61</c:v>
                </c:pt>
                <c:pt idx="16">
                  <c:v>70.349999999999994</c:v>
                </c:pt>
                <c:pt idx="17">
                  <c:v>69.92</c:v>
                </c:pt>
                <c:pt idx="18">
                  <c:v>69.63</c:v>
                </c:pt>
                <c:pt idx="19">
                  <c:v>72.040000000000006</c:v>
                </c:pt>
                <c:pt idx="21">
                  <c:v>72.38</c:v>
                </c:pt>
                <c:pt idx="22">
                  <c:v>72.400000000000006</c:v>
                </c:pt>
                <c:pt idx="23">
                  <c:v>72.37</c:v>
                </c:pt>
                <c:pt idx="24">
                  <c:v>72.180000000000007</c:v>
                </c:pt>
                <c:pt idx="25">
                  <c:v>72.02</c:v>
                </c:pt>
                <c:pt idx="26">
                  <c:v>71.78</c:v>
                </c:pt>
                <c:pt idx="27">
                  <c:v>70.72</c:v>
                </c:pt>
                <c:pt idx="28">
                  <c:v>71.3</c:v>
                </c:pt>
                <c:pt idx="29">
                  <c:v>70.69</c:v>
                </c:pt>
                <c:pt idx="30">
                  <c:v>69.64</c:v>
                </c:pt>
                <c:pt idx="31">
                  <c:v>69.45</c:v>
                </c:pt>
                <c:pt idx="32">
                  <c:v>68.17</c:v>
                </c:pt>
                <c:pt idx="33">
                  <c:v>67.58</c:v>
                </c:pt>
                <c:pt idx="34">
                  <c:v>66.86</c:v>
                </c:pt>
                <c:pt idx="35">
                  <c:v>66.72</c:v>
                </c:pt>
                <c:pt idx="36">
                  <c:v>68.09</c:v>
                </c:pt>
                <c:pt idx="37">
                  <c:v>67.34</c:v>
                </c:pt>
                <c:pt idx="38">
                  <c:v>67.209999999999994</c:v>
                </c:pt>
                <c:pt idx="39">
                  <c:v>67.900000000000006</c:v>
                </c:pt>
                <c:pt idx="40">
                  <c:v>67.53</c:v>
                </c:pt>
                <c:pt idx="41">
                  <c:v>67.59</c:v>
                </c:pt>
                <c:pt idx="42">
                  <c:v>67.94</c:v>
                </c:pt>
                <c:pt idx="43">
                  <c:v>67.61</c:v>
                </c:pt>
                <c:pt idx="44">
                  <c:v>67.72</c:v>
                </c:pt>
                <c:pt idx="45">
                  <c:v>67.55</c:v>
                </c:pt>
                <c:pt idx="46">
                  <c:v>68.23</c:v>
                </c:pt>
                <c:pt idx="47">
                  <c:v>69.430000000000007</c:v>
                </c:pt>
                <c:pt idx="48">
                  <c:v>69.290000000000006</c:v>
                </c:pt>
                <c:pt idx="49">
                  <c:v>69.34</c:v>
                </c:pt>
                <c:pt idx="50">
                  <c:v>69.33</c:v>
                </c:pt>
                <c:pt idx="51">
                  <c:v>69.09</c:v>
                </c:pt>
                <c:pt idx="52">
                  <c:v>69.040000000000006</c:v>
                </c:pt>
                <c:pt idx="53">
                  <c:v>68.2</c:v>
                </c:pt>
                <c:pt idx="54">
                  <c:v>68.489999999999995</c:v>
                </c:pt>
                <c:pt idx="55">
                  <c:v>68.430000000000007</c:v>
                </c:pt>
                <c:pt idx="56">
                  <c:v>67.77</c:v>
                </c:pt>
                <c:pt idx="57">
                  <c:v>67.81</c:v>
                </c:pt>
                <c:pt idx="58">
                  <c:v>67.84</c:v>
                </c:pt>
                <c:pt idx="59">
                  <c:v>68.400000000000006</c:v>
                </c:pt>
                <c:pt idx="60">
                  <c:v>69.180000000000007</c:v>
                </c:pt>
                <c:pt idx="61">
                  <c:v>68.64</c:v>
                </c:pt>
                <c:pt idx="62">
                  <c:v>69.099999999999994</c:v>
                </c:pt>
                <c:pt idx="63">
                  <c:v>68.98</c:v>
                </c:pt>
                <c:pt idx="64">
                  <c:v>68.39</c:v>
                </c:pt>
                <c:pt idx="65">
                  <c:v>68.489999999999995</c:v>
                </c:pt>
                <c:pt idx="66">
                  <c:v>68.94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0056"/>
        <c:axId val="511720448"/>
      </c:lineChart>
      <c:catAx>
        <c:axId val="51172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0448"/>
        <c:crosses val="autoZero"/>
        <c:auto val="1"/>
        <c:lblAlgn val="ctr"/>
        <c:lblOffset val="100"/>
        <c:noMultiLvlLbl val="0"/>
      </c:catAx>
      <c:valAx>
        <c:axId val="5117204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12/23/2016</c:v>
                </c:pt>
                <c:pt idx="1">
                  <c:v>12/22/2016</c:v>
                </c:pt>
                <c:pt idx="2">
                  <c:v>12/21/2016</c:v>
                </c:pt>
                <c:pt idx="3">
                  <c:v>12/20/2016</c:v>
                </c:pt>
                <c:pt idx="4">
                  <c:v>12/19/2016</c:v>
                </c:pt>
                <c:pt idx="5">
                  <c:v>12/16/2016</c:v>
                </c:pt>
                <c:pt idx="6">
                  <c:v>12/15/2016</c:v>
                </c:pt>
                <c:pt idx="7">
                  <c:v>12/14/2016</c:v>
                </c:pt>
                <c:pt idx="8">
                  <c:v>12/13/2016</c:v>
                </c:pt>
                <c:pt idx="9">
                  <c:v>12/12/2016</c:v>
                </c:pt>
                <c:pt idx="10">
                  <c:v>12/9/2016</c:v>
                </c:pt>
                <c:pt idx="11">
                  <c:v>12/8/2016</c:v>
                </c:pt>
                <c:pt idx="12">
                  <c:v>12/7/2016</c:v>
                </c:pt>
                <c:pt idx="13">
                  <c:v>12/6/2016</c:v>
                </c:pt>
                <c:pt idx="14">
                  <c:v>12/5/2016</c:v>
                </c:pt>
                <c:pt idx="15">
                  <c:v>12/2/2016</c:v>
                </c:pt>
                <c:pt idx="16">
                  <c:v>12/1/2016</c:v>
                </c:pt>
                <c:pt idx="17">
                  <c:v>11/30/2016</c:v>
                </c:pt>
                <c:pt idx="18">
                  <c:v>11/29/2016</c:v>
                </c:pt>
                <c:pt idx="19">
                  <c:v>11/28/2016</c:v>
                </c:pt>
                <c:pt idx="20">
                  <c:v>11/25/2016</c:v>
                </c:pt>
                <c:pt idx="21">
                  <c:v>11/23/2016</c:v>
                </c:pt>
                <c:pt idx="22">
                  <c:v>11/22/2016</c:v>
                </c:pt>
                <c:pt idx="23">
                  <c:v>11/21/2016</c:v>
                </c:pt>
                <c:pt idx="24">
                  <c:v>11/18/2016</c:v>
                </c:pt>
                <c:pt idx="25">
                  <c:v>11/17/2016</c:v>
                </c:pt>
                <c:pt idx="26">
                  <c:v>11/16/2016</c:v>
                </c:pt>
                <c:pt idx="27">
                  <c:v>11/15/2016</c:v>
                </c:pt>
                <c:pt idx="28">
                  <c:v>11/14/2016</c:v>
                </c:pt>
                <c:pt idx="29">
                  <c:v>11/11/2016</c:v>
                </c:pt>
                <c:pt idx="30">
                  <c:v>11/10/2016</c:v>
                </c:pt>
                <c:pt idx="31">
                  <c:v>11/9/2016</c:v>
                </c:pt>
                <c:pt idx="32">
                  <c:v>11/8/2016</c:v>
                </c:pt>
                <c:pt idx="33">
                  <c:v>11/7/2016</c:v>
                </c:pt>
                <c:pt idx="34">
                  <c:v>11/4/2016</c:v>
                </c:pt>
                <c:pt idx="35">
                  <c:v>11/3/2016</c:v>
                </c:pt>
                <c:pt idx="36">
                  <c:v>11/2/2016</c:v>
                </c:pt>
                <c:pt idx="37">
                  <c:v>11/2/2016</c:v>
                </c:pt>
                <c:pt idx="38">
                  <c:v>11/1/2016</c:v>
                </c:pt>
                <c:pt idx="39">
                  <c:v>10/31/2016</c:v>
                </c:pt>
                <c:pt idx="40">
                  <c:v>10/28/2016</c:v>
                </c:pt>
                <c:pt idx="41">
                  <c:v>10/27/2016</c:v>
                </c:pt>
                <c:pt idx="42">
                  <c:v>10/26/2016</c:v>
                </c:pt>
                <c:pt idx="43">
                  <c:v>10/25/2016</c:v>
                </c:pt>
                <c:pt idx="44">
                  <c:v>10/24/2016</c:v>
                </c:pt>
                <c:pt idx="45">
                  <c:v>10/21/2016</c:v>
                </c:pt>
                <c:pt idx="46">
                  <c:v>10/20/2016</c:v>
                </c:pt>
                <c:pt idx="47">
                  <c:v>10/19/2016</c:v>
                </c:pt>
                <c:pt idx="48">
                  <c:v>10/18/2016</c:v>
                </c:pt>
                <c:pt idx="49">
                  <c:v>10/17/2016</c:v>
                </c:pt>
                <c:pt idx="50">
                  <c:v>10/14/2016</c:v>
                </c:pt>
                <c:pt idx="51">
                  <c:v>10/13/2016</c:v>
                </c:pt>
                <c:pt idx="52">
                  <c:v>10/12/2016</c:v>
                </c:pt>
                <c:pt idx="53">
                  <c:v>10/11/2016</c:v>
                </c:pt>
                <c:pt idx="54">
                  <c:v>10/10/2016</c:v>
                </c:pt>
                <c:pt idx="55">
                  <c:v>10/7/2016</c:v>
                </c:pt>
                <c:pt idx="56">
                  <c:v>10/6/2016</c:v>
                </c:pt>
                <c:pt idx="57">
                  <c:v>10/5/2016</c:v>
                </c:pt>
                <c:pt idx="58">
                  <c:v>10/4/2016</c:v>
                </c:pt>
                <c:pt idx="59">
                  <c:v>10/3/2016</c:v>
                </c:pt>
                <c:pt idx="60">
                  <c:v>9/30/2016</c:v>
                </c:pt>
                <c:pt idx="61">
                  <c:v>9/29/2016</c:v>
                </c:pt>
                <c:pt idx="62">
                  <c:v>9/28/2016</c:v>
                </c:pt>
                <c:pt idx="63">
                  <c:v>9/27/2016</c:v>
                </c:pt>
                <c:pt idx="64">
                  <c:v>9/26/2016</c:v>
                </c:pt>
                <c:pt idx="65">
                  <c:v>9/23/2016</c:v>
                </c:pt>
                <c:pt idx="66">
                  <c:v>9/22/2016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109.28</c:v>
                </c:pt>
                <c:pt idx="1">
                  <c:v>108.78</c:v>
                </c:pt>
                <c:pt idx="2">
                  <c:v>108.05</c:v>
                </c:pt>
                <c:pt idx="3">
                  <c:v>108.17</c:v>
                </c:pt>
                <c:pt idx="4">
                  <c:v>106.93</c:v>
                </c:pt>
                <c:pt idx="5">
                  <c:v>106.67</c:v>
                </c:pt>
                <c:pt idx="6">
                  <c:v>108.11</c:v>
                </c:pt>
                <c:pt idx="7">
                  <c:v>107.58</c:v>
                </c:pt>
                <c:pt idx="8">
                  <c:v>109.83</c:v>
                </c:pt>
                <c:pt idx="9">
                  <c:v>110.69</c:v>
                </c:pt>
                <c:pt idx="10">
                  <c:v>110.6</c:v>
                </c:pt>
                <c:pt idx="11">
                  <c:v>110.02</c:v>
                </c:pt>
                <c:pt idx="12">
                  <c:v>109.75</c:v>
                </c:pt>
                <c:pt idx="13">
                  <c:v>106.21</c:v>
                </c:pt>
                <c:pt idx="14">
                  <c:v>105.96</c:v>
                </c:pt>
                <c:pt idx="15">
                  <c:v>105.6</c:v>
                </c:pt>
                <c:pt idx="16">
                  <c:v>106.83</c:v>
                </c:pt>
                <c:pt idx="17">
                  <c:v>106.46</c:v>
                </c:pt>
                <c:pt idx="18">
                  <c:v>104.37</c:v>
                </c:pt>
                <c:pt idx="19">
                  <c:v>103.99</c:v>
                </c:pt>
                <c:pt idx="20">
                  <c:v>104.34</c:v>
                </c:pt>
                <c:pt idx="21">
                  <c:v>104.04</c:v>
                </c:pt>
                <c:pt idx="22">
                  <c:v>103.92</c:v>
                </c:pt>
                <c:pt idx="23">
                  <c:v>104.6</c:v>
                </c:pt>
                <c:pt idx="24">
                  <c:v>103.45</c:v>
                </c:pt>
                <c:pt idx="25">
                  <c:v>103.14</c:v>
                </c:pt>
                <c:pt idx="26">
                  <c:v>103</c:v>
                </c:pt>
                <c:pt idx="27">
                  <c:v>104.58</c:v>
                </c:pt>
                <c:pt idx="28">
                  <c:v>103.99</c:v>
                </c:pt>
                <c:pt idx="29">
                  <c:v>100.91</c:v>
                </c:pt>
                <c:pt idx="30">
                  <c:v>100.5</c:v>
                </c:pt>
                <c:pt idx="31">
                  <c:v>98.8</c:v>
                </c:pt>
                <c:pt idx="32">
                  <c:v>96</c:v>
                </c:pt>
                <c:pt idx="33">
                  <c:v>94.95</c:v>
                </c:pt>
                <c:pt idx="34">
                  <c:v>91.62</c:v>
                </c:pt>
                <c:pt idx="35">
                  <c:v>91.76</c:v>
                </c:pt>
                <c:pt idx="36">
                  <c:v>91.99</c:v>
                </c:pt>
                <c:pt idx="38">
                  <c:v>91.6</c:v>
                </c:pt>
                <c:pt idx="39">
                  <c:v>93</c:v>
                </c:pt>
                <c:pt idx="40">
                  <c:v>92.27</c:v>
                </c:pt>
                <c:pt idx="41">
                  <c:v>91.35</c:v>
                </c:pt>
                <c:pt idx="42">
                  <c:v>90.03</c:v>
                </c:pt>
                <c:pt idx="43">
                  <c:v>93.27</c:v>
                </c:pt>
                <c:pt idx="44">
                  <c:v>92.95</c:v>
                </c:pt>
                <c:pt idx="45">
                  <c:v>92.92</c:v>
                </c:pt>
                <c:pt idx="46">
                  <c:v>93.13</c:v>
                </c:pt>
                <c:pt idx="47">
                  <c:v>95.64</c:v>
                </c:pt>
                <c:pt idx="48">
                  <c:v>94.98</c:v>
                </c:pt>
                <c:pt idx="49">
                  <c:v>94.84</c:v>
                </c:pt>
                <c:pt idx="50">
                  <c:v>94.94</c:v>
                </c:pt>
                <c:pt idx="51">
                  <c:v>94.82</c:v>
                </c:pt>
                <c:pt idx="52">
                  <c:v>93.42</c:v>
                </c:pt>
                <c:pt idx="53">
                  <c:v>94.67</c:v>
                </c:pt>
                <c:pt idx="54">
                  <c:v>95.83</c:v>
                </c:pt>
                <c:pt idx="55">
                  <c:v>96.78</c:v>
                </c:pt>
                <c:pt idx="56">
                  <c:v>97.45</c:v>
                </c:pt>
                <c:pt idx="57">
                  <c:v>97.04</c:v>
                </c:pt>
                <c:pt idx="58">
                  <c:v>95.79</c:v>
                </c:pt>
                <c:pt idx="59">
                  <c:v>96.91</c:v>
                </c:pt>
                <c:pt idx="60">
                  <c:v>97.06</c:v>
                </c:pt>
                <c:pt idx="61">
                  <c:v>95.15</c:v>
                </c:pt>
                <c:pt idx="62">
                  <c:v>95.53</c:v>
                </c:pt>
                <c:pt idx="63">
                  <c:v>94.48</c:v>
                </c:pt>
                <c:pt idx="64">
                  <c:v>93.28</c:v>
                </c:pt>
                <c:pt idx="65">
                  <c:v>93.62</c:v>
                </c:pt>
                <c:pt idx="66">
                  <c:v>93.91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2408"/>
        <c:axId val="511722800"/>
      </c:lineChart>
      <c:catAx>
        <c:axId val="511722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2800"/>
        <c:crosses val="autoZero"/>
        <c:auto val="1"/>
        <c:lblAlgn val="ctr"/>
        <c:lblOffset val="100"/>
        <c:noMultiLvlLbl val="0"/>
      </c:catAx>
      <c:valAx>
        <c:axId val="5117228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181.94</c:v>
                </c:pt>
                <c:pt idx="1">
                  <c:v>180.6</c:v>
                </c:pt>
                <c:pt idx="2">
                  <c:v>182.29</c:v>
                </c:pt>
                <c:pt idx="3">
                  <c:v>182.07</c:v>
                </c:pt>
                <c:pt idx="4">
                  <c:v>180.46</c:v>
                </c:pt>
                <c:pt idx="5">
                  <c:v>178.42</c:v>
                </c:pt>
                <c:pt idx="6">
                  <c:v>180.01</c:v>
                </c:pt>
                <c:pt idx="7">
                  <c:v>177.62</c:v>
                </c:pt>
                <c:pt idx="9">
                  <c:v>179.44</c:v>
                </c:pt>
                <c:pt idx="10">
                  <c:v>178.16</c:v>
                </c:pt>
                <c:pt idx="11">
                  <c:v>179.09</c:v>
                </c:pt>
                <c:pt idx="12">
                  <c:v>170.71</c:v>
                </c:pt>
                <c:pt idx="13">
                  <c:v>168.55</c:v>
                </c:pt>
                <c:pt idx="14">
                  <c:v>164.76</c:v>
                </c:pt>
                <c:pt idx="15">
                  <c:v>166.13</c:v>
                </c:pt>
                <c:pt idx="16">
                  <c:v>164.22</c:v>
                </c:pt>
                <c:pt idx="17">
                  <c:v>162.79</c:v>
                </c:pt>
                <c:pt idx="18">
                  <c:v>170.49</c:v>
                </c:pt>
                <c:pt idx="19">
                  <c:v>175.45</c:v>
                </c:pt>
                <c:pt idx="20">
                  <c:v>174.65</c:v>
                </c:pt>
                <c:pt idx="21">
                  <c:v>176.75</c:v>
                </c:pt>
                <c:pt idx="22">
                  <c:v>177.08</c:v>
                </c:pt>
                <c:pt idx="23">
                  <c:v>177.02</c:v>
                </c:pt>
                <c:pt idx="24">
                  <c:v>172.58</c:v>
                </c:pt>
                <c:pt idx="25">
                  <c:v>168.16</c:v>
                </c:pt>
                <c:pt idx="26">
                  <c:v>167.04</c:v>
                </c:pt>
                <c:pt idx="27">
                  <c:v>167.83</c:v>
                </c:pt>
                <c:pt idx="28">
                  <c:v>166.45</c:v>
                </c:pt>
                <c:pt idx="29">
                  <c:v>163.78</c:v>
                </c:pt>
                <c:pt idx="30">
                  <c:v>167.54</c:v>
                </c:pt>
                <c:pt idx="31">
                  <c:v>167.94</c:v>
                </c:pt>
                <c:pt idx="32">
                  <c:v>173.42</c:v>
                </c:pt>
                <c:pt idx="33">
                  <c:v>177</c:v>
                </c:pt>
                <c:pt idx="34">
                  <c:v>176.96</c:v>
                </c:pt>
                <c:pt idx="35">
                  <c:v>172.17</c:v>
                </c:pt>
                <c:pt idx="36">
                  <c:v>172.99</c:v>
                </c:pt>
                <c:pt idx="37">
                  <c:v>172.56</c:v>
                </c:pt>
                <c:pt idx="38">
                  <c:v>168.8</c:v>
                </c:pt>
                <c:pt idx="39">
                  <c:v>170.28</c:v>
                </c:pt>
                <c:pt idx="40">
                  <c:v>169.35</c:v>
                </c:pt>
                <c:pt idx="41">
                  <c:v>172.24</c:v>
                </c:pt>
                <c:pt idx="42">
                  <c:v>173</c:v>
                </c:pt>
                <c:pt idx="43">
                  <c:v>173.65</c:v>
                </c:pt>
                <c:pt idx="44">
                  <c:v>176.55</c:v>
                </c:pt>
                <c:pt idx="45">
                  <c:v>172.92</c:v>
                </c:pt>
                <c:pt idx="46">
                  <c:v>173.41</c:v>
                </c:pt>
                <c:pt idx="47">
                  <c:v>171.87</c:v>
                </c:pt>
                <c:pt idx="48">
                  <c:v>172.17</c:v>
                </c:pt>
                <c:pt idx="49">
                  <c:v>168.88</c:v>
                </c:pt>
                <c:pt idx="50">
                  <c:v>170.09</c:v>
                </c:pt>
                <c:pt idx="51">
                  <c:v>168.94</c:v>
                </c:pt>
                <c:pt idx="52">
                  <c:v>170.47</c:v>
                </c:pt>
                <c:pt idx="53">
                  <c:v>171.17</c:v>
                </c:pt>
                <c:pt idx="54">
                  <c:v>174.77</c:v>
                </c:pt>
                <c:pt idx="55">
                  <c:v>174.21</c:v>
                </c:pt>
                <c:pt idx="56">
                  <c:v>174.19</c:v>
                </c:pt>
                <c:pt idx="57">
                  <c:v>173.48</c:v>
                </c:pt>
                <c:pt idx="58">
                  <c:v>169.05</c:v>
                </c:pt>
                <c:pt idx="59">
                  <c:v>170.07</c:v>
                </c:pt>
                <c:pt idx="60">
                  <c:v>172.52</c:v>
                </c:pt>
                <c:pt idx="61">
                  <c:v>172.46</c:v>
                </c:pt>
                <c:pt idx="62">
                  <c:v>170.7</c:v>
                </c:pt>
                <c:pt idx="63">
                  <c:v>170.86</c:v>
                </c:pt>
                <c:pt idx="64">
                  <c:v>166.69</c:v>
                </c:pt>
                <c:pt idx="65">
                  <c:v>166.65</c:v>
                </c:pt>
                <c:pt idx="66">
                  <c:v>168.84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4760"/>
        <c:axId val="511725152"/>
      </c:lineChart>
      <c:catAx>
        <c:axId val="511724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5152"/>
        <c:crosses val="autoZero"/>
        <c:auto val="1"/>
        <c:lblAlgn val="ctr"/>
        <c:lblOffset val="100"/>
        <c:noMultiLvlLbl val="0"/>
      </c:catAx>
      <c:valAx>
        <c:axId val="5117251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74.790000000000006</c:v>
                </c:pt>
                <c:pt idx="1">
                  <c:v>74.19</c:v>
                </c:pt>
                <c:pt idx="2">
                  <c:v>75.72</c:v>
                </c:pt>
                <c:pt idx="3">
                  <c:v>76.05</c:v>
                </c:pt>
                <c:pt idx="4">
                  <c:v>74.48</c:v>
                </c:pt>
                <c:pt idx="5">
                  <c:v>74.42</c:v>
                </c:pt>
                <c:pt idx="6">
                  <c:v>74.790000000000006</c:v>
                </c:pt>
                <c:pt idx="7">
                  <c:v>72.94</c:v>
                </c:pt>
                <c:pt idx="8">
                  <c:v>72.55</c:v>
                </c:pt>
                <c:pt idx="9">
                  <c:v>73.239999999999995</c:v>
                </c:pt>
                <c:pt idx="10">
                  <c:v>75.17</c:v>
                </c:pt>
                <c:pt idx="11">
                  <c:v>72.739999999999995</c:v>
                </c:pt>
                <c:pt idx="12">
                  <c:v>72.430000000000007</c:v>
                </c:pt>
                <c:pt idx="13">
                  <c:v>70.97</c:v>
                </c:pt>
                <c:pt idx="14">
                  <c:v>68.260000000000005</c:v>
                </c:pt>
                <c:pt idx="15">
                  <c:v>69.27</c:v>
                </c:pt>
                <c:pt idx="16">
                  <c:v>68.47</c:v>
                </c:pt>
                <c:pt idx="17">
                  <c:v>68.95</c:v>
                </c:pt>
                <c:pt idx="18">
                  <c:v>69.72</c:v>
                </c:pt>
                <c:pt idx="19">
                  <c:v>69.25</c:v>
                </c:pt>
                <c:pt idx="20">
                  <c:v>70.09</c:v>
                </c:pt>
                <c:pt idx="21">
                  <c:v>69.88</c:v>
                </c:pt>
                <c:pt idx="22">
                  <c:v>69.5</c:v>
                </c:pt>
                <c:pt idx="23">
                  <c:v>68.989999999999995</c:v>
                </c:pt>
                <c:pt idx="24">
                  <c:v>68.290000000000006</c:v>
                </c:pt>
                <c:pt idx="25">
                  <c:v>67.86</c:v>
                </c:pt>
                <c:pt idx="26">
                  <c:v>65.5</c:v>
                </c:pt>
                <c:pt idx="27">
                  <c:v>66.06</c:v>
                </c:pt>
                <c:pt idx="28">
                  <c:v>62.94</c:v>
                </c:pt>
                <c:pt idx="29">
                  <c:v>60.25</c:v>
                </c:pt>
                <c:pt idx="30">
                  <c:v>59.94</c:v>
                </c:pt>
                <c:pt idx="31">
                  <c:v>60.13</c:v>
                </c:pt>
                <c:pt idx="32">
                  <c:v>59.31</c:v>
                </c:pt>
                <c:pt idx="33">
                  <c:v>58.53</c:v>
                </c:pt>
                <c:pt idx="34">
                  <c:v>57.23</c:v>
                </c:pt>
                <c:pt idx="35">
                  <c:v>55.94</c:v>
                </c:pt>
                <c:pt idx="36">
                  <c:v>56.14</c:v>
                </c:pt>
                <c:pt idx="37">
                  <c:v>56</c:v>
                </c:pt>
                <c:pt idx="38">
                  <c:v>56.23</c:v>
                </c:pt>
                <c:pt idx="39">
                  <c:v>55.11</c:v>
                </c:pt>
                <c:pt idx="40">
                  <c:v>54.42</c:v>
                </c:pt>
                <c:pt idx="41">
                  <c:v>53.98</c:v>
                </c:pt>
                <c:pt idx="42">
                  <c:v>54.63</c:v>
                </c:pt>
                <c:pt idx="43">
                  <c:v>55.04</c:v>
                </c:pt>
                <c:pt idx="44">
                  <c:v>55.6</c:v>
                </c:pt>
                <c:pt idx="45">
                  <c:v>56.57</c:v>
                </c:pt>
                <c:pt idx="46">
                  <c:v>55.44</c:v>
                </c:pt>
                <c:pt idx="47">
                  <c:v>53.68</c:v>
                </c:pt>
                <c:pt idx="48">
                  <c:v>53.03</c:v>
                </c:pt>
                <c:pt idx="49">
                  <c:v>53.2</c:v>
                </c:pt>
                <c:pt idx="50">
                  <c:v>53.69</c:v>
                </c:pt>
                <c:pt idx="51">
                  <c:v>52.88</c:v>
                </c:pt>
                <c:pt idx="52">
                  <c:v>53.52</c:v>
                </c:pt>
                <c:pt idx="53">
                  <c:v>54.2</c:v>
                </c:pt>
                <c:pt idx="54">
                  <c:v>52.82</c:v>
                </c:pt>
                <c:pt idx="55">
                  <c:v>53.98</c:v>
                </c:pt>
                <c:pt idx="56">
                  <c:v>53.82</c:v>
                </c:pt>
                <c:pt idx="57">
                  <c:v>53.73</c:v>
                </c:pt>
                <c:pt idx="58">
                  <c:v>53.25</c:v>
                </c:pt>
                <c:pt idx="59">
                  <c:v>52.47</c:v>
                </c:pt>
                <c:pt idx="60">
                  <c:v>51.14</c:v>
                </c:pt>
                <c:pt idx="61">
                  <c:v>50.66</c:v>
                </c:pt>
                <c:pt idx="62">
                  <c:v>50.41</c:v>
                </c:pt>
                <c:pt idx="63">
                  <c:v>49.45</c:v>
                </c:pt>
                <c:pt idx="64">
                  <c:v>50.95</c:v>
                </c:pt>
                <c:pt idx="65">
                  <c:v>51.04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7112"/>
        <c:axId val="511727504"/>
      </c:lineChart>
      <c:dateAx>
        <c:axId val="51172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7504"/>
        <c:crosses val="autoZero"/>
        <c:auto val="1"/>
        <c:lblOffset val="100"/>
        <c:baseTimeUnit val="days"/>
      </c:dateAx>
      <c:valAx>
        <c:axId val="511727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72.88</c:v>
                </c:pt>
                <c:pt idx="1">
                  <c:v>72.11</c:v>
                </c:pt>
                <c:pt idx="2">
                  <c:v>72.62</c:v>
                </c:pt>
                <c:pt idx="3">
                  <c:v>73.349999999999994</c:v>
                </c:pt>
                <c:pt idx="4">
                  <c:v>73.7</c:v>
                </c:pt>
                <c:pt idx="5">
                  <c:v>73.760000000000005</c:v>
                </c:pt>
                <c:pt idx="6">
                  <c:v>73</c:v>
                </c:pt>
                <c:pt idx="7">
                  <c:v>72.47</c:v>
                </c:pt>
                <c:pt idx="8">
                  <c:v>73.75</c:v>
                </c:pt>
                <c:pt idx="9">
                  <c:v>73.48</c:v>
                </c:pt>
                <c:pt idx="10">
                  <c:v>73.040000000000006</c:v>
                </c:pt>
                <c:pt idx="11">
                  <c:v>71.11</c:v>
                </c:pt>
                <c:pt idx="12">
                  <c:v>70.5</c:v>
                </c:pt>
                <c:pt idx="13">
                  <c:v>71.42</c:v>
                </c:pt>
                <c:pt idx="14">
                  <c:v>72.099999999999994</c:v>
                </c:pt>
                <c:pt idx="15">
                  <c:v>70.83</c:v>
                </c:pt>
                <c:pt idx="16">
                  <c:v>70.930000000000007</c:v>
                </c:pt>
                <c:pt idx="17">
                  <c:v>71.010000000000005</c:v>
                </c:pt>
                <c:pt idx="18">
                  <c:v>70.989999999999995</c:v>
                </c:pt>
                <c:pt idx="19">
                  <c:v>71.569999999999993</c:v>
                </c:pt>
                <c:pt idx="20">
                  <c:v>71.11</c:v>
                </c:pt>
                <c:pt idx="21">
                  <c:v>70.55</c:v>
                </c:pt>
                <c:pt idx="22">
                  <c:v>70.13</c:v>
                </c:pt>
                <c:pt idx="23">
                  <c:v>70.25</c:v>
                </c:pt>
                <c:pt idx="24">
                  <c:v>70.77</c:v>
                </c:pt>
                <c:pt idx="25">
                  <c:v>71.64</c:v>
                </c:pt>
                <c:pt idx="26">
                  <c:v>70.83</c:v>
                </c:pt>
                <c:pt idx="27">
                  <c:v>71.39</c:v>
                </c:pt>
                <c:pt idx="28">
                  <c:v>72.349999999999994</c:v>
                </c:pt>
                <c:pt idx="29">
                  <c:v>71.37</c:v>
                </c:pt>
                <c:pt idx="30">
                  <c:v>71.72</c:v>
                </c:pt>
                <c:pt idx="31">
                  <c:v>69.25</c:v>
                </c:pt>
                <c:pt idx="32">
                  <c:v>65.349999999999994</c:v>
                </c:pt>
                <c:pt idx="33">
                  <c:v>66</c:v>
                </c:pt>
                <c:pt idx="34">
                  <c:v>65.17</c:v>
                </c:pt>
                <c:pt idx="35">
                  <c:v>65.38</c:v>
                </c:pt>
                <c:pt idx="36">
                  <c:v>68.66</c:v>
                </c:pt>
                <c:pt idx="37">
                  <c:v>66.89</c:v>
                </c:pt>
                <c:pt idx="38">
                  <c:v>68.69</c:v>
                </c:pt>
                <c:pt idx="39">
                  <c:v>67.5</c:v>
                </c:pt>
                <c:pt idx="40">
                  <c:v>74.8</c:v>
                </c:pt>
                <c:pt idx="41">
                  <c:v>74.400000000000006</c:v>
                </c:pt>
                <c:pt idx="42">
                  <c:v>74.91</c:v>
                </c:pt>
                <c:pt idx="43">
                  <c:v>75.61</c:v>
                </c:pt>
                <c:pt idx="44">
                  <c:v>75.150000000000006</c:v>
                </c:pt>
                <c:pt idx="45">
                  <c:v>75.58</c:v>
                </c:pt>
                <c:pt idx="46">
                  <c:v>75.209999999999994</c:v>
                </c:pt>
                <c:pt idx="47">
                  <c:v>75.73</c:v>
                </c:pt>
                <c:pt idx="48">
                  <c:v>74.959999999999994</c:v>
                </c:pt>
                <c:pt idx="49">
                  <c:v>75.27</c:v>
                </c:pt>
                <c:pt idx="50">
                  <c:v>75.34</c:v>
                </c:pt>
                <c:pt idx="51">
                  <c:v>75.790000000000006</c:v>
                </c:pt>
                <c:pt idx="52">
                  <c:v>75.319999999999993</c:v>
                </c:pt>
                <c:pt idx="53">
                  <c:v>76.47</c:v>
                </c:pt>
                <c:pt idx="54">
                  <c:v>76.400000000000006</c:v>
                </c:pt>
                <c:pt idx="55">
                  <c:v>76.709999999999994</c:v>
                </c:pt>
                <c:pt idx="56">
                  <c:v>75.88</c:v>
                </c:pt>
                <c:pt idx="57">
                  <c:v>75.69</c:v>
                </c:pt>
                <c:pt idx="58">
                  <c:v>75.790000000000006</c:v>
                </c:pt>
                <c:pt idx="59">
                  <c:v>77.7</c:v>
                </c:pt>
                <c:pt idx="60">
                  <c:v>76.900000000000006</c:v>
                </c:pt>
                <c:pt idx="62">
                  <c:v>78.260000000000005</c:v>
                </c:pt>
                <c:pt idx="63">
                  <c:v>78.14</c:v>
                </c:pt>
                <c:pt idx="64">
                  <c:v>76.88</c:v>
                </c:pt>
                <c:pt idx="65">
                  <c:v>77.66</c:v>
                </c:pt>
                <c:pt idx="66">
                  <c:v>77.56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29464"/>
        <c:axId val="511729856"/>
      </c:lineChart>
      <c:dateAx>
        <c:axId val="51172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9856"/>
        <c:crosses val="autoZero"/>
        <c:auto val="1"/>
        <c:lblOffset val="100"/>
        <c:baseTimeUnit val="days"/>
      </c:dateAx>
      <c:valAx>
        <c:axId val="5117298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2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49.89</c:v>
                </c:pt>
                <c:pt idx="1">
                  <c:v>49.8</c:v>
                </c:pt>
                <c:pt idx="2">
                  <c:v>50.92</c:v>
                </c:pt>
                <c:pt idx="3">
                  <c:v>50.76</c:v>
                </c:pt>
                <c:pt idx="4">
                  <c:v>50.42</c:v>
                </c:pt>
                <c:pt idx="5">
                  <c:v>50.16</c:v>
                </c:pt>
                <c:pt idx="6">
                  <c:v>50.5</c:v>
                </c:pt>
                <c:pt idx="7">
                  <c:v>49.82</c:v>
                </c:pt>
                <c:pt idx="8">
                  <c:v>49.66</c:v>
                </c:pt>
                <c:pt idx="9">
                  <c:v>49.97</c:v>
                </c:pt>
                <c:pt idx="10">
                  <c:v>51.78</c:v>
                </c:pt>
                <c:pt idx="11">
                  <c:v>51.35</c:v>
                </c:pt>
                <c:pt idx="12">
                  <c:v>51.1</c:v>
                </c:pt>
                <c:pt idx="13">
                  <c:v>49.43</c:v>
                </c:pt>
                <c:pt idx="14">
                  <c:v>47.82</c:v>
                </c:pt>
                <c:pt idx="15">
                  <c:v>48.31</c:v>
                </c:pt>
                <c:pt idx="16">
                  <c:v>47.77</c:v>
                </c:pt>
                <c:pt idx="17">
                  <c:v>48.18</c:v>
                </c:pt>
                <c:pt idx="18">
                  <c:v>48.59</c:v>
                </c:pt>
                <c:pt idx="19">
                  <c:v>48.49</c:v>
                </c:pt>
                <c:pt idx="20">
                  <c:v>49.24</c:v>
                </c:pt>
                <c:pt idx="21">
                  <c:v>49.21</c:v>
                </c:pt>
                <c:pt idx="22">
                  <c:v>48.9</c:v>
                </c:pt>
                <c:pt idx="23">
                  <c:v>48.61</c:v>
                </c:pt>
                <c:pt idx="24">
                  <c:v>48.9</c:v>
                </c:pt>
                <c:pt idx="25">
                  <c:v>48.51</c:v>
                </c:pt>
                <c:pt idx="26">
                  <c:v>47.38</c:v>
                </c:pt>
                <c:pt idx="27">
                  <c:v>47.65</c:v>
                </c:pt>
                <c:pt idx="28">
                  <c:v>47.47</c:v>
                </c:pt>
                <c:pt idx="29">
                  <c:v>46.38</c:v>
                </c:pt>
                <c:pt idx="30">
                  <c:v>45.95</c:v>
                </c:pt>
                <c:pt idx="31">
                  <c:v>45.25</c:v>
                </c:pt>
                <c:pt idx="32">
                  <c:v>44.53</c:v>
                </c:pt>
                <c:pt idx="34">
                  <c:v>44.21</c:v>
                </c:pt>
                <c:pt idx="35">
                  <c:v>42.88</c:v>
                </c:pt>
                <c:pt idx="36">
                  <c:v>41.92</c:v>
                </c:pt>
                <c:pt idx="37">
                  <c:v>41.93</c:v>
                </c:pt>
                <c:pt idx="38">
                  <c:v>41.88</c:v>
                </c:pt>
                <c:pt idx="39">
                  <c:v>41.77</c:v>
                </c:pt>
                <c:pt idx="40">
                  <c:v>41.34</c:v>
                </c:pt>
                <c:pt idx="41">
                  <c:v>41.47</c:v>
                </c:pt>
                <c:pt idx="42">
                  <c:v>41.4</c:v>
                </c:pt>
                <c:pt idx="43">
                  <c:v>41.21</c:v>
                </c:pt>
                <c:pt idx="44">
                  <c:v>41.37</c:v>
                </c:pt>
                <c:pt idx="45">
                  <c:v>41.17</c:v>
                </c:pt>
                <c:pt idx="46">
                  <c:v>41.46</c:v>
                </c:pt>
                <c:pt idx="47">
                  <c:v>40.9</c:v>
                </c:pt>
                <c:pt idx="48">
                  <c:v>39.46</c:v>
                </c:pt>
                <c:pt idx="49">
                  <c:v>39.35</c:v>
                </c:pt>
                <c:pt idx="50">
                  <c:v>40.04</c:v>
                </c:pt>
                <c:pt idx="51">
                  <c:v>40.01</c:v>
                </c:pt>
                <c:pt idx="52">
                  <c:v>39.270000000000003</c:v>
                </c:pt>
                <c:pt idx="53">
                  <c:v>38.94</c:v>
                </c:pt>
                <c:pt idx="54">
                  <c:v>39.770000000000003</c:v>
                </c:pt>
                <c:pt idx="55">
                  <c:v>38.950000000000003</c:v>
                </c:pt>
                <c:pt idx="56">
                  <c:v>39.94</c:v>
                </c:pt>
                <c:pt idx="57">
                  <c:v>40.32</c:v>
                </c:pt>
                <c:pt idx="58">
                  <c:v>40.15</c:v>
                </c:pt>
                <c:pt idx="59">
                  <c:v>39.979999999999997</c:v>
                </c:pt>
                <c:pt idx="60">
                  <c:v>39.36</c:v>
                </c:pt>
                <c:pt idx="61">
                  <c:v>39.03</c:v>
                </c:pt>
                <c:pt idx="62">
                  <c:v>39.229999999999997</c:v>
                </c:pt>
                <c:pt idx="63">
                  <c:v>39.21</c:v>
                </c:pt>
                <c:pt idx="64">
                  <c:v>38.04</c:v>
                </c:pt>
                <c:pt idx="65">
                  <c:v>38.78</c:v>
                </c:pt>
                <c:pt idx="66">
                  <c:v>38.5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1816"/>
        <c:axId val="511732208"/>
      </c:lineChart>
      <c:dateAx>
        <c:axId val="511731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2208"/>
        <c:crosses val="autoZero"/>
        <c:auto val="1"/>
        <c:lblOffset val="100"/>
        <c:baseTimeUnit val="days"/>
      </c:dateAx>
      <c:valAx>
        <c:axId val="5117322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105.15</c:v>
                </c:pt>
                <c:pt idx="1">
                  <c:v>105.42</c:v>
                </c:pt>
                <c:pt idx="2">
                  <c:v>105.56</c:v>
                </c:pt>
                <c:pt idx="3">
                  <c:v>105.46</c:v>
                </c:pt>
                <c:pt idx="4">
                  <c:v>105.3</c:v>
                </c:pt>
                <c:pt idx="5">
                  <c:v>103.91</c:v>
                </c:pt>
                <c:pt idx="6">
                  <c:v>104.39</c:v>
                </c:pt>
                <c:pt idx="7">
                  <c:v>104.05</c:v>
                </c:pt>
                <c:pt idx="8">
                  <c:v>103.85</c:v>
                </c:pt>
                <c:pt idx="9">
                  <c:v>104.06</c:v>
                </c:pt>
                <c:pt idx="10">
                  <c:v>104.86</c:v>
                </c:pt>
                <c:pt idx="11">
                  <c:v>103.38</c:v>
                </c:pt>
                <c:pt idx="13">
                  <c:v>101.99</c:v>
                </c:pt>
                <c:pt idx="14">
                  <c:v>100.66</c:v>
                </c:pt>
                <c:pt idx="15">
                  <c:v>99.96</c:v>
                </c:pt>
                <c:pt idx="16">
                  <c:v>98.5</c:v>
                </c:pt>
                <c:pt idx="17">
                  <c:v>98.94</c:v>
                </c:pt>
                <c:pt idx="18">
                  <c:v>99.12</c:v>
                </c:pt>
                <c:pt idx="19">
                  <c:v>99.67</c:v>
                </c:pt>
                <c:pt idx="20">
                  <c:v>98.97</c:v>
                </c:pt>
                <c:pt idx="21">
                  <c:v>98.82</c:v>
                </c:pt>
                <c:pt idx="22">
                  <c:v>98.26</c:v>
                </c:pt>
                <c:pt idx="23">
                  <c:v>97.71</c:v>
                </c:pt>
                <c:pt idx="24">
                  <c:v>97.63</c:v>
                </c:pt>
                <c:pt idx="25">
                  <c:v>98.24</c:v>
                </c:pt>
                <c:pt idx="26">
                  <c:v>99.37</c:v>
                </c:pt>
                <c:pt idx="27">
                  <c:v>99.12</c:v>
                </c:pt>
                <c:pt idx="28">
                  <c:v>97.7</c:v>
                </c:pt>
                <c:pt idx="29">
                  <c:v>97.92</c:v>
                </c:pt>
                <c:pt idx="30">
                  <c:v>97.68</c:v>
                </c:pt>
                <c:pt idx="31">
                  <c:v>94.96</c:v>
                </c:pt>
                <c:pt idx="32">
                  <c:v>94.64</c:v>
                </c:pt>
                <c:pt idx="33">
                  <c:v>94.38</c:v>
                </c:pt>
                <c:pt idx="34">
                  <c:v>94.43</c:v>
                </c:pt>
                <c:pt idx="35">
                  <c:v>92.45</c:v>
                </c:pt>
                <c:pt idx="36">
                  <c:v>93.37</c:v>
                </c:pt>
                <c:pt idx="37">
                  <c:v>91.91</c:v>
                </c:pt>
                <c:pt idx="38">
                  <c:v>92.39</c:v>
                </c:pt>
                <c:pt idx="39">
                  <c:v>92.69</c:v>
                </c:pt>
                <c:pt idx="40">
                  <c:v>93.85</c:v>
                </c:pt>
                <c:pt idx="41">
                  <c:v>94.02</c:v>
                </c:pt>
                <c:pt idx="42">
                  <c:v>93.49</c:v>
                </c:pt>
                <c:pt idx="43">
                  <c:v>92.75</c:v>
                </c:pt>
                <c:pt idx="44">
                  <c:v>93.37</c:v>
                </c:pt>
                <c:pt idx="45">
                  <c:v>93.03</c:v>
                </c:pt>
                <c:pt idx="46">
                  <c:v>92.03</c:v>
                </c:pt>
                <c:pt idx="47">
                  <c:v>91.93</c:v>
                </c:pt>
                <c:pt idx="48">
                  <c:v>91.17</c:v>
                </c:pt>
                <c:pt idx="49">
                  <c:v>90.83</c:v>
                </c:pt>
                <c:pt idx="50">
                  <c:v>91.3</c:v>
                </c:pt>
                <c:pt idx="51">
                  <c:v>91.12</c:v>
                </c:pt>
                <c:pt idx="52">
                  <c:v>91.41</c:v>
                </c:pt>
                <c:pt idx="53">
                  <c:v>91.86</c:v>
                </c:pt>
                <c:pt idx="54">
                  <c:v>92.49</c:v>
                </c:pt>
                <c:pt idx="55">
                  <c:v>92.49</c:v>
                </c:pt>
                <c:pt idx="56">
                  <c:v>92.83</c:v>
                </c:pt>
                <c:pt idx="57">
                  <c:v>92.45</c:v>
                </c:pt>
                <c:pt idx="58">
                  <c:v>92.59</c:v>
                </c:pt>
                <c:pt idx="59">
                  <c:v>92.49</c:v>
                </c:pt>
                <c:pt idx="60">
                  <c:v>92.86</c:v>
                </c:pt>
                <c:pt idx="61">
                  <c:v>91.8</c:v>
                </c:pt>
                <c:pt idx="62">
                  <c:v>92.2</c:v>
                </c:pt>
                <c:pt idx="63">
                  <c:v>91.72</c:v>
                </c:pt>
                <c:pt idx="64">
                  <c:v>91.96</c:v>
                </c:pt>
                <c:pt idx="65">
                  <c:v>93.27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34168"/>
        <c:axId val="511734560"/>
      </c:lineChart>
      <c:dateAx>
        <c:axId val="51173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4560"/>
        <c:crosses val="autoZero"/>
        <c:auto val="1"/>
        <c:lblOffset val="100"/>
        <c:baseTimeUnit val="days"/>
      </c:dateAx>
      <c:valAx>
        <c:axId val="5117345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3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3.34</c:v>
                </c:pt>
                <c:pt idx="2">
                  <c:v>3.29</c:v>
                </c:pt>
                <c:pt idx="3">
                  <c:v>3.45</c:v>
                </c:pt>
                <c:pt idx="4">
                  <c:v>3.57</c:v>
                </c:pt>
                <c:pt idx="5">
                  <c:v>3.56</c:v>
                </c:pt>
                <c:pt idx="6">
                  <c:v>3.49</c:v>
                </c:pt>
                <c:pt idx="7">
                  <c:v>3.44</c:v>
                </c:pt>
                <c:pt idx="8">
                  <c:v>3.45</c:v>
                </c:pt>
                <c:pt idx="10">
                  <c:v>3.49</c:v>
                </c:pt>
                <c:pt idx="11">
                  <c:v>3.67</c:v>
                </c:pt>
                <c:pt idx="12">
                  <c:v>3.7</c:v>
                </c:pt>
                <c:pt idx="13">
                  <c:v>3.6</c:v>
                </c:pt>
                <c:pt idx="14">
                  <c:v>3.53</c:v>
                </c:pt>
                <c:pt idx="15">
                  <c:v>3.42</c:v>
                </c:pt>
                <c:pt idx="16">
                  <c:v>3.48</c:v>
                </c:pt>
                <c:pt idx="17">
                  <c:v>3.51</c:v>
                </c:pt>
                <c:pt idx="18">
                  <c:v>3.65</c:v>
                </c:pt>
                <c:pt idx="19">
                  <c:v>3.67</c:v>
                </c:pt>
                <c:pt idx="20">
                  <c:v>3.74</c:v>
                </c:pt>
                <c:pt idx="21">
                  <c:v>3.69</c:v>
                </c:pt>
                <c:pt idx="22">
                  <c:v>3.62</c:v>
                </c:pt>
                <c:pt idx="23">
                  <c:v>3.59</c:v>
                </c:pt>
                <c:pt idx="24">
                  <c:v>3.51</c:v>
                </c:pt>
                <c:pt idx="25">
                  <c:v>3.42</c:v>
                </c:pt>
                <c:pt idx="26">
                  <c:v>3.36</c:v>
                </c:pt>
                <c:pt idx="27">
                  <c:v>3.43</c:v>
                </c:pt>
                <c:pt idx="28">
                  <c:v>3.3</c:v>
                </c:pt>
                <c:pt idx="29">
                  <c:v>3.24</c:v>
                </c:pt>
                <c:pt idx="30">
                  <c:v>3.18</c:v>
                </c:pt>
                <c:pt idx="31">
                  <c:v>3.16</c:v>
                </c:pt>
                <c:pt idx="32">
                  <c:v>3.21</c:v>
                </c:pt>
                <c:pt idx="33">
                  <c:v>3.24</c:v>
                </c:pt>
                <c:pt idx="34">
                  <c:v>3.21</c:v>
                </c:pt>
                <c:pt idx="35">
                  <c:v>3.12</c:v>
                </c:pt>
                <c:pt idx="36">
                  <c:v>3.13</c:v>
                </c:pt>
                <c:pt idx="37">
                  <c:v>3.39</c:v>
                </c:pt>
                <c:pt idx="38">
                  <c:v>3.93</c:v>
                </c:pt>
                <c:pt idx="39">
                  <c:v>4.0199999999999996</c:v>
                </c:pt>
                <c:pt idx="40">
                  <c:v>4.03</c:v>
                </c:pt>
                <c:pt idx="41">
                  <c:v>4.17</c:v>
                </c:pt>
                <c:pt idx="42">
                  <c:v>4.09</c:v>
                </c:pt>
                <c:pt idx="43">
                  <c:v>4.1100000000000003</c:v>
                </c:pt>
                <c:pt idx="44">
                  <c:v>4.0999999999999996</c:v>
                </c:pt>
                <c:pt idx="45">
                  <c:v>4.07</c:v>
                </c:pt>
                <c:pt idx="46">
                  <c:v>4.09</c:v>
                </c:pt>
                <c:pt idx="47">
                  <c:v>4.09</c:v>
                </c:pt>
                <c:pt idx="48">
                  <c:v>4.08</c:v>
                </c:pt>
                <c:pt idx="49">
                  <c:v>3.9</c:v>
                </c:pt>
                <c:pt idx="50">
                  <c:v>3.94</c:v>
                </c:pt>
                <c:pt idx="51">
                  <c:v>4</c:v>
                </c:pt>
                <c:pt idx="52">
                  <c:v>4.0199999999999996</c:v>
                </c:pt>
                <c:pt idx="53">
                  <c:v>4.1500000000000004</c:v>
                </c:pt>
                <c:pt idx="54">
                  <c:v>4.1500000000000004</c:v>
                </c:pt>
                <c:pt idx="55">
                  <c:v>4.2300000000000004</c:v>
                </c:pt>
                <c:pt idx="56">
                  <c:v>3.99</c:v>
                </c:pt>
                <c:pt idx="57">
                  <c:v>4.03</c:v>
                </c:pt>
                <c:pt idx="58">
                  <c:v>4.0999999999999996</c:v>
                </c:pt>
                <c:pt idx="59">
                  <c:v>4.1399999999999997</c:v>
                </c:pt>
                <c:pt idx="60">
                  <c:v>4.16</c:v>
                </c:pt>
                <c:pt idx="61">
                  <c:v>4.25</c:v>
                </c:pt>
                <c:pt idx="62">
                  <c:v>4.34</c:v>
                </c:pt>
                <c:pt idx="63">
                  <c:v>4.34</c:v>
                </c:pt>
                <c:pt idx="64">
                  <c:v>4.3600000000000003</c:v>
                </c:pt>
                <c:pt idx="65">
                  <c:v>4.33</c:v>
                </c:pt>
                <c:pt idx="66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34744"/>
        <c:axId val="448635136"/>
      </c:lineChart>
      <c:dateAx>
        <c:axId val="44863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5136"/>
        <c:crosses val="autoZero"/>
        <c:auto val="1"/>
        <c:lblOffset val="100"/>
        <c:baseTimeUnit val="days"/>
      </c:dateAx>
      <c:valAx>
        <c:axId val="44863513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73.64</c:v>
                </c:pt>
                <c:pt idx="1">
                  <c:v>73.3</c:v>
                </c:pt>
                <c:pt idx="2">
                  <c:v>73.959999999999994</c:v>
                </c:pt>
                <c:pt idx="3">
                  <c:v>74.05</c:v>
                </c:pt>
                <c:pt idx="4">
                  <c:v>74.400000000000006</c:v>
                </c:pt>
                <c:pt idx="5">
                  <c:v>74.099999999999994</c:v>
                </c:pt>
                <c:pt idx="6">
                  <c:v>75.55</c:v>
                </c:pt>
                <c:pt idx="7">
                  <c:v>75.709999999999994</c:v>
                </c:pt>
                <c:pt idx="8">
                  <c:v>74.84</c:v>
                </c:pt>
                <c:pt idx="10">
                  <c:v>73.47</c:v>
                </c:pt>
                <c:pt idx="11">
                  <c:v>72.7</c:v>
                </c:pt>
                <c:pt idx="12">
                  <c:v>72.02</c:v>
                </c:pt>
                <c:pt idx="13">
                  <c:v>72.78</c:v>
                </c:pt>
                <c:pt idx="14">
                  <c:v>72.47</c:v>
                </c:pt>
                <c:pt idx="15">
                  <c:v>72.36</c:v>
                </c:pt>
                <c:pt idx="16">
                  <c:v>72.42</c:v>
                </c:pt>
                <c:pt idx="17">
                  <c:v>72.84</c:v>
                </c:pt>
                <c:pt idx="18">
                  <c:v>73.7</c:v>
                </c:pt>
                <c:pt idx="19">
                  <c:v>74.87</c:v>
                </c:pt>
                <c:pt idx="20">
                  <c:v>74.540000000000006</c:v>
                </c:pt>
                <c:pt idx="21">
                  <c:v>75.44</c:v>
                </c:pt>
                <c:pt idx="22">
                  <c:v>75.3</c:v>
                </c:pt>
                <c:pt idx="23">
                  <c:v>74.459999999999994</c:v>
                </c:pt>
                <c:pt idx="24">
                  <c:v>74.98</c:v>
                </c:pt>
                <c:pt idx="25">
                  <c:v>74.62</c:v>
                </c:pt>
                <c:pt idx="26">
                  <c:v>75.58</c:v>
                </c:pt>
                <c:pt idx="27">
                  <c:v>76</c:v>
                </c:pt>
                <c:pt idx="28">
                  <c:v>76.349999999999994</c:v>
                </c:pt>
                <c:pt idx="29">
                  <c:v>76.75</c:v>
                </c:pt>
                <c:pt idx="30">
                  <c:v>76.42</c:v>
                </c:pt>
                <c:pt idx="31">
                  <c:v>77.84</c:v>
                </c:pt>
                <c:pt idx="32">
                  <c:v>78.47</c:v>
                </c:pt>
                <c:pt idx="33">
                  <c:v>74.040000000000006</c:v>
                </c:pt>
                <c:pt idx="34">
                  <c:v>74</c:v>
                </c:pt>
                <c:pt idx="35">
                  <c:v>72.430000000000007</c:v>
                </c:pt>
                <c:pt idx="36">
                  <c:v>71.760000000000005</c:v>
                </c:pt>
                <c:pt idx="37">
                  <c:v>72.510000000000005</c:v>
                </c:pt>
                <c:pt idx="38">
                  <c:v>74.069999999999993</c:v>
                </c:pt>
                <c:pt idx="39">
                  <c:v>73.63</c:v>
                </c:pt>
                <c:pt idx="40">
                  <c:v>73.88</c:v>
                </c:pt>
                <c:pt idx="41">
                  <c:v>75.83</c:v>
                </c:pt>
                <c:pt idx="42">
                  <c:v>75.38</c:v>
                </c:pt>
                <c:pt idx="43">
                  <c:v>74.41</c:v>
                </c:pt>
                <c:pt idx="44">
                  <c:v>74.150000000000006</c:v>
                </c:pt>
                <c:pt idx="45">
                  <c:v>74.290000000000006</c:v>
                </c:pt>
                <c:pt idx="46">
                  <c:v>74.31</c:v>
                </c:pt>
                <c:pt idx="47">
                  <c:v>73.34</c:v>
                </c:pt>
                <c:pt idx="48">
                  <c:v>73.41</c:v>
                </c:pt>
                <c:pt idx="49">
                  <c:v>72.64</c:v>
                </c:pt>
                <c:pt idx="50">
                  <c:v>72.75</c:v>
                </c:pt>
                <c:pt idx="51">
                  <c:v>73.06</c:v>
                </c:pt>
                <c:pt idx="52">
                  <c:v>73.03</c:v>
                </c:pt>
                <c:pt idx="53">
                  <c:v>73.819999999999993</c:v>
                </c:pt>
                <c:pt idx="54">
                  <c:v>75.489999999999995</c:v>
                </c:pt>
                <c:pt idx="55">
                  <c:v>75.239999999999995</c:v>
                </c:pt>
                <c:pt idx="56">
                  <c:v>76.209999999999994</c:v>
                </c:pt>
                <c:pt idx="57">
                  <c:v>77.569999999999993</c:v>
                </c:pt>
                <c:pt idx="58">
                  <c:v>77.239999999999995</c:v>
                </c:pt>
                <c:pt idx="59">
                  <c:v>78.03</c:v>
                </c:pt>
                <c:pt idx="60">
                  <c:v>79.12</c:v>
                </c:pt>
                <c:pt idx="61">
                  <c:v>77.86</c:v>
                </c:pt>
                <c:pt idx="62">
                  <c:v>78.97</c:v>
                </c:pt>
                <c:pt idx="63">
                  <c:v>79.25</c:v>
                </c:pt>
                <c:pt idx="64">
                  <c:v>80.62</c:v>
                </c:pt>
                <c:pt idx="65">
                  <c:v>81.37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37096"/>
        <c:axId val="448637488"/>
      </c:lineChart>
      <c:catAx>
        <c:axId val="448637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7488"/>
        <c:crosses val="autoZero"/>
        <c:auto val="1"/>
        <c:lblAlgn val="ctr"/>
        <c:lblOffset val="100"/>
        <c:noMultiLvlLbl val="0"/>
      </c:catAx>
      <c:valAx>
        <c:axId val="44863748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70.16</c:v>
                </c:pt>
                <c:pt idx="1">
                  <c:v>70.08</c:v>
                </c:pt>
                <c:pt idx="2">
                  <c:v>70.459999999999994</c:v>
                </c:pt>
                <c:pt idx="3">
                  <c:v>70</c:v>
                </c:pt>
                <c:pt idx="4">
                  <c:v>69.47</c:v>
                </c:pt>
                <c:pt idx="5">
                  <c:v>70.14</c:v>
                </c:pt>
                <c:pt idx="6">
                  <c:v>69.22</c:v>
                </c:pt>
                <c:pt idx="7">
                  <c:v>70.64</c:v>
                </c:pt>
                <c:pt idx="8">
                  <c:v>70.290000000000006</c:v>
                </c:pt>
                <c:pt idx="9">
                  <c:v>70.069999999999993</c:v>
                </c:pt>
                <c:pt idx="10">
                  <c:v>70.84</c:v>
                </c:pt>
                <c:pt idx="11">
                  <c:v>71.099999999999994</c:v>
                </c:pt>
                <c:pt idx="12">
                  <c:v>69.84</c:v>
                </c:pt>
                <c:pt idx="13">
                  <c:v>68.97</c:v>
                </c:pt>
                <c:pt idx="14">
                  <c:v>68.94</c:v>
                </c:pt>
                <c:pt idx="15">
                  <c:v>68.39</c:v>
                </c:pt>
                <c:pt idx="16">
                  <c:v>67.73</c:v>
                </c:pt>
                <c:pt idx="17">
                  <c:v>67.38</c:v>
                </c:pt>
                <c:pt idx="18">
                  <c:v>67.290000000000006</c:v>
                </c:pt>
                <c:pt idx="19">
                  <c:v>67.98</c:v>
                </c:pt>
                <c:pt idx="20">
                  <c:v>67.959999999999994</c:v>
                </c:pt>
                <c:pt idx="21">
                  <c:v>67.81</c:v>
                </c:pt>
                <c:pt idx="22">
                  <c:v>67.7</c:v>
                </c:pt>
                <c:pt idx="23">
                  <c:v>67.27</c:v>
                </c:pt>
                <c:pt idx="24">
                  <c:v>67.36</c:v>
                </c:pt>
                <c:pt idx="25">
                  <c:v>67.930000000000007</c:v>
                </c:pt>
                <c:pt idx="26">
                  <c:v>67.95</c:v>
                </c:pt>
                <c:pt idx="27">
                  <c:v>65.150000000000006</c:v>
                </c:pt>
                <c:pt idx="28">
                  <c:v>63.51</c:v>
                </c:pt>
                <c:pt idx="29">
                  <c:v>63.26</c:v>
                </c:pt>
                <c:pt idx="30">
                  <c:v>62.85</c:v>
                </c:pt>
                <c:pt idx="32">
                  <c:v>60.05</c:v>
                </c:pt>
                <c:pt idx="33">
                  <c:v>60.45</c:v>
                </c:pt>
                <c:pt idx="34">
                  <c:v>59.11</c:v>
                </c:pt>
                <c:pt idx="35">
                  <c:v>57.31</c:v>
                </c:pt>
                <c:pt idx="36">
                  <c:v>57.45</c:v>
                </c:pt>
                <c:pt idx="37">
                  <c:v>57.67</c:v>
                </c:pt>
                <c:pt idx="38">
                  <c:v>58.98</c:v>
                </c:pt>
                <c:pt idx="39">
                  <c:v>58.54</c:v>
                </c:pt>
                <c:pt idx="40">
                  <c:v>58.42</c:v>
                </c:pt>
                <c:pt idx="41">
                  <c:v>58.91</c:v>
                </c:pt>
                <c:pt idx="42">
                  <c:v>58.45</c:v>
                </c:pt>
                <c:pt idx="43">
                  <c:v>58.88</c:v>
                </c:pt>
                <c:pt idx="44">
                  <c:v>58.51</c:v>
                </c:pt>
                <c:pt idx="45">
                  <c:v>58.65</c:v>
                </c:pt>
                <c:pt idx="46">
                  <c:v>59.21</c:v>
                </c:pt>
                <c:pt idx="47">
                  <c:v>59.28</c:v>
                </c:pt>
                <c:pt idx="48">
                  <c:v>59.54</c:v>
                </c:pt>
                <c:pt idx="49">
                  <c:v>59.21</c:v>
                </c:pt>
                <c:pt idx="50">
                  <c:v>59.19</c:v>
                </c:pt>
                <c:pt idx="51">
                  <c:v>59.43</c:v>
                </c:pt>
                <c:pt idx="52">
                  <c:v>59.19</c:v>
                </c:pt>
                <c:pt idx="53">
                  <c:v>60.9</c:v>
                </c:pt>
                <c:pt idx="54">
                  <c:v>60.65</c:v>
                </c:pt>
                <c:pt idx="55">
                  <c:v>61.99</c:v>
                </c:pt>
                <c:pt idx="56">
                  <c:v>61.87</c:v>
                </c:pt>
                <c:pt idx="57">
                  <c:v>61.72</c:v>
                </c:pt>
                <c:pt idx="58">
                  <c:v>62.57</c:v>
                </c:pt>
                <c:pt idx="59">
                  <c:v>62.48</c:v>
                </c:pt>
                <c:pt idx="60">
                  <c:v>61.59</c:v>
                </c:pt>
                <c:pt idx="61">
                  <c:v>62.16</c:v>
                </c:pt>
                <c:pt idx="62">
                  <c:v>61.41</c:v>
                </c:pt>
                <c:pt idx="63">
                  <c:v>61</c:v>
                </c:pt>
                <c:pt idx="64">
                  <c:v>61.32</c:v>
                </c:pt>
                <c:pt idx="65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39448"/>
        <c:axId val="448639840"/>
      </c:lineChart>
      <c:dateAx>
        <c:axId val="44863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9840"/>
        <c:crosses val="autoZero"/>
        <c:auto val="1"/>
        <c:lblOffset val="100"/>
        <c:baseTimeUnit val="days"/>
      </c:dateAx>
      <c:valAx>
        <c:axId val="4486398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3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62.16</c:v>
                </c:pt>
                <c:pt idx="1">
                  <c:v>62.46</c:v>
                </c:pt>
                <c:pt idx="2">
                  <c:v>62.39</c:v>
                </c:pt>
                <c:pt idx="3">
                  <c:v>61.45</c:v>
                </c:pt>
                <c:pt idx="4">
                  <c:v>63.06</c:v>
                </c:pt>
                <c:pt idx="5">
                  <c:v>63.5</c:v>
                </c:pt>
                <c:pt idx="6">
                  <c:v>62.82</c:v>
                </c:pt>
                <c:pt idx="7">
                  <c:v>62.87</c:v>
                </c:pt>
                <c:pt idx="8">
                  <c:v>63.74</c:v>
                </c:pt>
                <c:pt idx="9">
                  <c:v>63.87</c:v>
                </c:pt>
                <c:pt idx="10">
                  <c:v>63.2</c:v>
                </c:pt>
                <c:pt idx="11">
                  <c:v>62.48</c:v>
                </c:pt>
                <c:pt idx="12">
                  <c:v>62.99</c:v>
                </c:pt>
                <c:pt idx="13">
                  <c:v>61.03</c:v>
                </c:pt>
                <c:pt idx="14">
                  <c:v>61.13</c:v>
                </c:pt>
                <c:pt idx="15">
                  <c:v>60.94</c:v>
                </c:pt>
                <c:pt idx="16">
                  <c:v>60.59</c:v>
                </c:pt>
                <c:pt idx="17">
                  <c:v>60.94</c:v>
                </c:pt>
                <c:pt idx="18">
                  <c:v>62.66</c:v>
                </c:pt>
                <c:pt idx="19">
                  <c:v>62.08</c:v>
                </c:pt>
                <c:pt idx="20">
                  <c:v>62.3</c:v>
                </c:pt>
                <c:pt idx="21">
                  <c:v>61.48</c:v>
                </c:pt>
                <c:pt idx="22">
                  <c:v>62.68</c:v>
                </c:pt>
                <c:pt idx="23">
                  <c:v>61.63</c:v>
                </c:pt>
                <c:pt idx="24">
                  <c:v>61.26</c:v>
                </c:pt>
                <c:pt idx="25">
                  <c:v>61.36</c:v>
                </c:pt>
                <c:pt idx="26">
                  <c:v>61.26</c:v>
                </c:pt>
                <c:pt idx="27">
                  <c:v>61.3</c:v>
                </c:pt>
                <c:pt idx="28">
                  <c:v>61.2</c:v>
                </c:pt>
                <c:pt idx="29">
                  <c:v>61.04</c:v>
                </c:pt>
                <c:pt idx="30">
                  <c:v>61.07</c:v>
                </c:pt>
                <c:pt idx="31">
                  <c:v>62.74</c:v>
                </c:pt>
                <c:pt idx="32">
                  <c:v>63.71</c:v>
                </c:pt>
                <c:pt idx="33">
                  <c:v>61.83</c:v>
                </c:pt>
                <c:pt idx="34">
                  <c:v>60.65</c:v>
                </c:pt>
                <c:pt idx="35">
                  <c:v>61.12</c:v>
                </c:pt>
                <c:pt idx="36">
                  <c:v>61.38</c:v>
                </c:pt>
                <c:pt idx="37">
                  <c:v>61.63</c:v>
                </c:pt>
                <c:pt idx="38">
                  <c:v>61.98</c:v>
                </c:pt>
                <c:pt idx="39">
                  <c:v>61.66</c:v>
                </c:pt>
                <c:pt idx="40">
                  <c:v>60.72</c:v>
                </c:pt>
                <c:pt idx="41">
                  <c:v>60.84</c:v>
                </c:pt>
                <c:pt idx="42">
                  <c:v>61.1</c:v>
                </c:pt>
                <c:pt idx="43">
                  <c:v>60.89</c:v>
                </c:pt>
                <c:pt idx="44">
                  <c:v>60.71</c:v>
                </c:pt>
                <c:pt idx="45">
                  <c:v>61</c:v>
                </c:pt>
                <c:pt idx="46">
                  <c:v>61.57</c:v>
                </c:pt>
                <c:pt idx="47">
                  <c:v>61.91</c:v>
                </c:pt>
                <c:pt idx="48">
                  <c:v>61.77</c:v>
                </c:pt>
                <c:pt idx="49">
                  <c:v>61.78</c:v>
                </c:pt>
                <c:pt idx="50">
                  <c:v>62.22</c:v>
                </c:pt>
                <c:pt idx="51">
                  <c:v>62.13</c:v>
                </c:pt>
                <c:pt idx="52">
                  <c:v>61.95</c:v>
                </c:pt>
                <c:pt idx="53">
                  <c:v>62.44</c:v>
                </c:pt>
                <c:pt idx="54">
                  <c:v>62.13</c:v>
                </c:pt>
                <c:pt idx="55">
                  <c:v>62.42</c:v>
                </c:pt>
                <c:pt idx="56">
                  <c:v>62.36</c:v>
                </c:pt>
                <c:pt idx="58">
                  <c:v>63.05</c:v>
                </c:pt>
                <c:pt idx="59">
                  <c:v>63.88</c:v>
                </c:pt>
                <c:pt idx="60">
                  <c:v>63.88</c:v>
                </c:pt>
                <c:pt idx="61">
                  <c:v>63.66</c:v>
                </c:pt>
                <c:pt idx="62">
                  <c:v>64.08</c:v>
                </c:pt>
                <c:pt idx="63">
                  <c:v>63.92</c:v>
                </c:pt>
                <c:pt idx="64">
                  <c:v>63.9</c:v>
                </c:pt>
                <c:pt idx="65">
                  <c:v>64.650000000000006</c:v>
                </c:pt>
                <c:pt idx="66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41800"/>
        <c:axId val="448642192"/>
      </c:lineChart>
      <c:dateAx>
        <c:axId val="44864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2192"/>
        <c:crosses val="autoZero"/>
        <c:auto val="1"/>
        <c:lblOffset val="100"/>
        <c:baseTimeUnit val="days"/>
      </c:dateAx>
      <c:valAx>
        <c:axId val="448642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35.69</c:v>
                </c:pt>
                <c:pt idx="1">
                  <c:v>35.69</c:v>
                </c:pt>
                <c:pt idx="2">
                  <c:v>36.42</c:v>
                </c:pt>
                <c:pt idx="3">
                  <c:v>36.61</c:v>
                </c:pt>
                <c:pt idx="4">
                  <c:v>36.4</c:v>
                </c:pt>
                <c:pt idx="5">
                  <c:v>36.369999999999997</c:v>
                </c:pt>
                <c:pt idx="6">
                  <c:v>36.24</c:v>
                </c:pt>
                <c:pt idx="7">
                  <c:v>35.950000000000003</c:v>
                </c:pt>
                <c:pt idx="8">
                  <c:v>37.36</c:v>
                </c:pt>
                <c:pt idx="9">
                  <c:v>37.1</c:v>
                </c:pt>
                <c:pt idx="10">
                  <c:v>37.659999999999997</c:v>
                </c:pt>
                <c:pt idx="11">
                  <c:v>36.42</c:v>
                </c:pt>
                <c:pt idx="12">
                  <c:v>36.299999999999997</c:v>
                </c:pt>
                <c:pt idx="13">
                  <c:v>35.07</c:v>
                </c:pt>
                <c:pt idx="14">
                  <c:v>34.94</c:v>
                </c:pt>
                <c:pt idx="16">
                  <c:v>35.409999999999997</c:v>
                </c:pt>
                <c:pt idx="17">
                  <c:v>36.43</c:v>
                </c:pt>
                <c:pt idx="18">
                  <c:v>34.53</c:v>
                </c:pt>
                <c:pt idx="19">
                  <c:v>34.57</c:v>
                </c:pt>
                <c:pt idx="20">
                  <c:v>34.049999999999997</c:v>
                </c:pt>
                <c:pt idx="21">
                  <c:v>34.25</c:v>
                </c:pt>
                <c:pt idx="22">
                  <c:v>33.86</c:v>
                </c:pt>
                <c:pt idx="23">
                  <c:v>33.81</c:v>
                </c:pt>
                <c:pt idx="24">
                  <c:v>33.01</c:v>
                </c:pt>
                <c:pt idx="25">
                  <c:v>33</c:v>
                </c:pt>
                <c:pt idx="26">
                  <c:v>33.42</c:v>
                </c:pt>
                <c:pt idx="27">
                  <c:v>33.229999999999997</c:v>
                </c:pt>
                <c:pt idx="28">
                  <c:v>33.43</c:v>
                </c:pt>
                <c:pt idx="29">
                  <c:v>33.28</c:v>
                </c:pt>
                <c:pt idx="30">
                  <c:v>34.020000000000003</c:v>
                </c:pt>
                <c:pt idx="31">
                  <c:v>32.729999999999997</c:v>
                </c:pt>
                <c:pt idx="32">
                  <c:v>30.96</c:v>
                </c:pt>
                <c:pt idx="33">
                  <c:v>31.73</c:v>
                </c:pt>
                <c:pt idx="34">
                  <c:v>32.020000000000003</c:v>
                </c:pt>
                <c:pt idx="35">
                  <c:v>31.16</c:v>
                </c:pt>
                <c:pt idx="36">
                  <c:v>31.07</c:v>
                </c:pt>
                <c:pt idx="37">
                  <c:v>31.45</c:v>
                </c:pt>
                <c:pt idx="38">
                  <c:v>31.48</c:v>
                </c:pt>
                <c:pt idx="39">
                  <c:v>31.6</c:v>
                </c:pt>
                <c:pt idx="40">
                  <c:v>31.32</c:v>
                </c:pt>
                <c:pt idx="41">
                  <c:v>31.33</c:v>
                </c:pt>
                <c:pt idx="42">
                  <c:v>31.58</c:v>
                </c:pt>
                <c:pt idx="43">
                  <c:v>31.6</c:v>
                </c:pt>
                <c:pt idx="44">
                  <c:v>32.979999999999997</c:v>
                </c:pt>
                <c:pt idx="45">
                  <c:v>32.04</c:v>
                </c:pt>
                <c:pt idx="46">
                  <c:v>31.75</c:v>
                </c:pt>
                <c:pt idx="47">
                  <c:v>31.85</c:v>
                </c:pt>
                <c:pt idx="48">
                  <c:v>31.4</c:v>
                </c:pt>
                <c:pt idx="49">
                  <c:v>31.56</c:v>
                </c:pt>
                <c:pt idx="50">
                  <c:v>31.87</c:v>
                </c:pt>
                <c:pt idx="51">
                  <c:v>31.51</c:v>
                </c:pt>
                <c:pt idx="52">
                  <c:v>31.68</c:v>
                </c:pt>
                <c:pt idx="53">
                  <c:v>31.89</c:v>
                </c:pt>
                <c:pt idx="54">
                  <c:v>32.15</c:v>
                </c:pt>
                <c:pt idx="55">
                  <c:v>32.340000000000003</c:v>
                </c:pt>
                <c:pt idx="56">
                  <c:v>32.53</c:v>
                </c:pt>
                <c:pt idx="57">
                  <c:v>32.68</c:v>
                </c:pt>
                <c:pt idx="58">
                  <c:v>32.17</c:v>
                </c:pt>
                <c:pt idx="59">
                  <c:v>32.04</c:v>
                </c:pt>
                <c:pt idx="60">
                  <c:v>31.77</c:v>
                </c:pt>
                <c:pt idx="61">
                  <c:v>31.48</c:v>
                </c:pt>
                <c:pt idx="62">
                  <c:v>31.9</c:v>
                </c:pt>
                <c:pt idx="63">
                  <c:v>31.6</c:v>
                </c:pt>
                <c:pt idx="64">
                  <c:v>31.8</c:v>
                </c:pt>
                <c:pt idx="65">
                  <c:v>32.119999999999997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44152"/>
        <c:axId val="448644544"/>
      </c:lineChart>
      <c:catAx>
        <c:axId val="44864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4544"/>
        <c:crosses val="autoZero"/>
        <c:auto val="1"/>
        <c:lblAlgn val="ctr"/>
        <c:lblOffset val="100"/>
        <c:noMultiLvlLbl val="0"/>
      </c:catAx>
      <c:valAx>
        <c:axId val="4486445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141.84</c:v>
                </c:pt>
                <c:pt idx="1">
                  <c:v>140.52000000000001</c:v>
                </c:pt>
                <c:pt idx="2">
                  <c:v>140.77000000000001</c:v>
                </c:pt>
                <c:pt idx="3">
                  <c:v>141.80000000000001</c:v>
                </c:pt>
                <c:pt idx="4">
                  <c:v>141.25</c:v>
                </c:pt>
                <c:pt idx="5">
                  <c:v>142.54</c:v>
                </c:pt>
                <c:pt idx="6">
                  <c:v>143.5</c:v>
                </c:pt>
                <c:pt idx="7">
                  <c:v>143.80000000000001</c:v>
                </c:pt>
                <c:pt idx="8">
                  <c:v>145.9</c:v>
                </c:pt>
                <c:pt idx="10">
                  <c:v>145.18</c:v>
                </c:pt>
                <c:pt idx="11">
                  <c:v>145.41</c:v>
                </c:pt>
                <c:pt idx="12">
                  <c:v>143.07</c:v>
                </c:pt>
                <c:pt idx="13">
                  <c:v>141.85</c:v>
                </c:pt>
                <c:pt idx="14">
                  <c:v>143.59</c:v>
                </c:pt>
                <c:pt idx="15">
                  <c:v>141.38</c:v>
                </c:pt>
                <c:pt idx="16">
                  <c:v>141.91</c:v>
                </c:pt>
                <c:pt idx="17">
                  <c:v>139.63</c:v>
                </c:pt>
                <c:pt idx="18">
                  <c:v>140.11000000000001</c:v>
                </c:pt>
                <c:pt idx="19">
                  <c:v>141.27000000000001</c:v>
                </c:pt>
                <c:pt idx="20">
                  <c:v>140.32</c:v>
                </c:pt>
                <c:pt idx="21">
                  <c:v>144.18</c:v>
                </c:pt>
                <c:pt idx="22">
                  <c:v>143.51</c:v>
                </c:pt>
                <c:pt idx="23">
                  <c:v>143</c:v>
                </c:pt>
                <c:pt idx="24">
                  <c:v>146.16999999999999</c:v>
                </c:pt>
                <c:pt idx="25">
                  <c:v>145.81</c:v>
                </c:pt>
                <c:pt idx="26">
                  <c:v>148.88</c:v>
                </c:pt>
                <c:pt idx="27">
                  <c:v>149.49</c:v>
                </c:pt>
                <c:pt idx="28">
                  <c:v>148.66</c:v>
                </c:pt>
                <c:pt idx="29">
                  <c:v>148.02000000000001</c:v>
                </c:pt>
                <c:pt idx="30">
                  <c:v>151.25</c:v>
                </c:pt>
                <c:pt idx="31">
                  <c:v>154.35</c:v>
                </c:pt>
                <c:pt idx="32">
                  <c:v>152.05000000000001</c:v>
                </c:pt>
                <c:pt idx="33">
                  <c:v>152.56</c:v>
                </c:pt>
                <c:pt idx="34">
                  <c:v>151.81</c:v>
                </c:pt>
                <c:pt idx="35">
                  <c:v>146.57</c:v>
                </c:pt>
                <c:pt idx="36">
                  <c:v>146.08000000000001</c:v>
                </c:pt>
                <c:pt idx="37">
                  <c:v>145.80000000000001</c:v>
                </c:pt>
                <c:pt idx="38">
                  <c:v>146.02000000000001</c:v>
                </c:pt>
                <c:pt idx="39">
                  <c:v>147.03</c:v>
                </c:pt>
                <c:pt idx="40">
                  <c:v>147.21</c:v>
                </c:pt>
                <c:pt idx="41">
                  <c:v>149.22</c:v>
                </c:pt>
                <c:pt idx="42">
                  <c:v>148.04</c:v>
                </c:pt>
                <c:pt idx="43">
                  <c:v>147.97</c:v>
                </c:pt>
                <c:pt idx="44">
                  <c:v>153.11000000000001</c:v>
                </c:pt>
                <c:pt idx="45">
                  <c:v>150.66</c:v>
                </c:pt>
                <c:pt idx="46">
                  <c:v>151.66</c:v>
                </c:pt>
                <c:pt idx="47">
                  <c:v>151.80000000000001</c:v>
                </c:pt>
                <c:pt idx="48">
                  <c:v>151.66999999999999</c:v>
                </c:pt>
                <c:pt idx="49">
                  <c:v>150.78</c:v>
                </c:pt>
                <c:pt idx="50">
                  <c:v>151.71</c:v>
                </c:pt>
                <c:pt idx="51">
                  <c:v>152.03</c:v>
                </c:pt>
                <c:pt idx="52">
                  <c:v>153.80000000000001</c:v>
                </c:pt>
                <c:pt idx="53">
                  <c:v>154.9</c:v>
                </c:pt>
                <c:pt idx="54">
                  <c:v>159.11000000000001</c:v>
                </c:pt>
                <c:pt idx="55">
                  <c:v>158.21</c:v>
                </c:pt>
                <c:pt idx="56">
                  <c:v>158.44</c:v>
                </c:pt>
                <c:pt idx="57">
                  <c:v>158.28</c:v>
                </c:pt>
                <c:pt idx="58">
                  <c:v>157.57</c:v>
                </c:pt>
                <c:pt idx="59">
                  <c:v>159.12</c:v>
                </c:pt>
                <c:pt idx="60">
                  <c:v>159.06</c:v>
                </c:pt>
                <c:pt idx="61">
                  <c:v>156.06</c:v>
                </c:pt>
                <c:pt idx="62">
                  <c:v>158.63999999999999</c:v>
                </c:pt>
                <c:pt idx="63">
                  <c:v>158.88</c:v>
                </c:pt>
                <c:pt idx="64">
                  <c:v>156.16</c:v>
                </c:pt>
                <c:pt idx="65">
                  <c:v>157.66</c:v>
                </c:pt>
                <c:pt idx="66">
                  <c:v>157.66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46504"/>
        <c:axId val="448646896"/>
      </c:lineChart>
      <c:catAx>
        <c:axId val="448646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6896"/>
        <c:crosses val="autoZero"/>
        <c:auto val="1"/>
        <c:lblAlgn val="ctr"/>
        <c:lblOffset val="100"/>
        <c:noMultiLvlLbl val="0"/>
      </c:catAx>
      <c:valAx>
        <c:axId val="448646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40.65</c:v>
                </c:pt>
                <c:pt idx="1">
                  <c:v>40.549999999999997</c:v>
                </c:pt>
                <c:pt idx="2">
                  <c:v>40.75</c:v>
                </c:pt>
                <c:pt idx="3">
                  <c:v>40.950000000000003</c:v>
                </c:pt>
                <c:pt idx="4">
                  <c:v>40.1</c:v>
                </c:pt>
                <c:pt idx="5">
                  <c:v>39.65</c:v>
                </c:pt>
                <c:pt idx="6">
                  <c:v>39.5</c:v>
                </c:pt>
                <c:pt idx="7">
                  <c:v>39.4</c:v>
                </c:pt>
                <c:pt idx="8">
                  <c:v>40.15</c:v>
                </c:pt>
                <c:pt idx="9">
                  <c:v>39.85</c:v>
                </c:pt>
                <c:pt idx="10">
                  <c:v>39.299999999999997</c:v>
                </c:pt>
                <c:pt idx="11">
                  <c:v>40.200000000000003</c:v>
                </c:pt>
                <c:pt idx="12">
                  <c:v>39.950000000000003</c:v>
                </c:pt>
                <c:pt idx="13">
                  <c:v>39.1</c:v>
                </c:pt>
                <c:pt idx="14">
                  <c:v>39.15</c:v>
                </c:pt>
                <c:pt idx="15">
                  <c:v>39.450000000000003</c:v>
                </c:pt>
                <c:pt idx="16">
                  <c:v>39.1</c:v>
                </c:pt>
                <c:pt idx="17">
                  <c:v>39.049999999999997</c:v>
                </c:pt>
                <c:pt idx="18">
                  <c:v>38.65</c:v>
                </c:pt>
                <c:pt idx="19">
                  <c:v>39.200000000000003</c:v>
                </c:pt>
                <c:pt idx="20">
                  <c:v>39.6</c:v>
                </c:pt>
                <c:pt idx="21">
                  <c:v>39.549999999999997</c:v>
                </c:pt>
                <c:pt idx="22">
                  <c:v>39.65</c:v>
                </c:pt>
                <c:pt idx="23">
                  <c:v>38.6</c:v>
                </c:pt>
                <c:pt idx="24">
                  <c:v>38.25</c:v>
                </c:pt>
                <c:pt idx="26">
                  <c:v>38.6</c:v>
                </c:pt>
                <c:pt idx="27">
                  <c:v>38.65</c:v>
                </c:pt>
                <c:pt idx="28">
                  <c:v>39.65</c:v>
                </c:pt>
                <c:pt idx="29">
                  <c:v>39.15</c:v>
                </c:pt>
                <c:pt idx="30">
                  <c:v>38.4</c:v>
                </c:pt>
                <c:pt idx="31">
                  <c:v>38.450000000000003</c:v>
                </c:pt>
                <c:pt idx="32">
                  <c:v>36.75</c:v>
                </c:pt>
                <c:pt idx="33">
                  <c:v>33.950000000000003</c:v>
                </c:pt>
                <c:pt idx="34">
                  <c:v>33.75</c:v>
                </c:pt>
                <c:pt idx="35">
                  <c:v>32.299999999999997</c:v>
                </c:pt>
                <c:pt idx="36">
                  <c:v>32</c:v>
                </c:pt>
                <c:pt idx="37">
                  <c:v>32.049999999999997</c:v>
                </c:pt>
                <c:pt idx="38">
                  <c:v>32.6</c:v>
                </c:pt>
                <c:pt idx="39">
                  <c:v>33.049999999999997</c:v>
                </c:pt>
                <c:pt idx="40">
                  <c:v>32.979999999999997</c:v>
                </c:pt>
                <c:pt idx="41">
                  <c:v>33.200000000000003</c:v>
                </c:pt>
                <c:pt idx="42">
                  <c:v>34.950000000000003</c:v>
                </c:pt>
                <c:pt idx="43">
                  <c:v>34.590000000000003</c:v>
                </c:pt>
                <c:pt idx="44">
                  <c:v>34.4</c:v>
                </c:pt>
                <c:pt idx="45">
                  <c:v>34.46</c:v>
                </c:pt>
                <c:pt idx="46">
                  <c:v>34.21</c:v>
                </c:pt>
                <c:pt idx="47">
                  <c:v>34.590000000000003</c:v>
                </c:pt>
                <c:pt idx="48">
                  <c:v>34.65</c:v>
                </c:pt>
                <c:pt idx="49">
                  <c:v>34.520000000000003</c:v>
                </c:pt>
                <c:pt idx="50">
                  <c:v>34.42</c:v>
                </c:pt>
                <c:pt idx="51">
                  <c:v>34.26</c:v>
                </c:pt>
                <c:pt idx="52">
                  <c:v>34.71</c:v>
                </c:pt>
                <c:pt idx="53">
                  <c:v>34.49</c:v>
                </c:pt>
                <c:pt idx="54">
                  <c:v>34.89</c:v>
                </c:pt>
                <c:pt idx="55">
                  <c:v>34.950000000000003</c:v>
                </c:pt>
                <c:pt idx="56">
                  <c:v>35.869999999999997</c:v>
                </c:pt>
                <c:pt idx="57">
                  <c:v>35.409999999999997</c:v>
                </c:pt>
                <c:pt idx="58">
                  <c:v>34.56</c:v>
                </c:pt>
                <c:pt idx="59">
                  <c:v>34.880000000000003</c:v>
                </c:pt>
                <c:pt idx="60">
                  <c:v>35.14</c:v>
                </c:pt>
                <c:pt idx="61">
                  <c:v>34.56</c:v>
                </c:pt>
                <c:pt idx="62">
                  <c:v>34.69</c:v>
                </c:pt>
                <c:pt idx="63">
                  <c:v>33.81</c:v>
                </c:pt>
                <c:pt idx="64">
                  <c:v>33.619999999999997</c:v>
                </c:pt>
                <c:pt idx="65">
                  <c:v>33.26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648856"/>
        <c:axId val="448649248"/>
      </c:lineChart>
      <c:catAx>
        <c:axId val="44864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9248"/>
        <c:crosses val="autoZero"/>
        <c:auto val="1"/>
        <c:lblAlgn val="ctr"/>
        <c:lblOffset val="100"/>
        <c:noMultiLvlLbl val="0"/>
      </c:catAx>
      <c:valAx>
        <c:axId val="4486492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4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110.65</c:v>
                </c:pt>
                <c:pt idx="1">
                  <c:v>110.46</c:v>
                </c:pt>
                <c:pt idx="2">
                  <c:v>110.49</c:v>
                </c:pt>
                <c:pt idx="3">
                  <c:v>110.65</c:v>
                </c:pt>
                <c:pt idx="4">
                  <c:v>110.82</c:v>
                </c:pt>
                <c:pt idx="5">
                  <c:v>108.52</c:v>
                </c:pt>
                <c:pt idx="6">
                  <c:v>108.13</c:v>
                </c:pt>
                <c:pt idx="7">
                  <c:v>109.27</c:v>
                </c:pt>
                <c:pt idx="8">
                  <c:v>110.31</c:v>
                </c:pt>
                <c:pt idx="9">
                  <c:v>110.39</c:v>
                </c:pt>
                <c:pt idx="10">
                  <c:v>109.79</c:v>
                </c:pt>
                <c:pt idx="11">
                  <c:v>108.43</c:v>
                </c:pt>
                <c:pt idx="12">
                  <c:v>109.68</c:v>
                </c:pt>
                <c:pt idx="13">
                  <c:v>107.43</c:v>
                </c:pt>
                <c:pt idx="14">
                  <c:v>107.42</c:v>
                </c:pt>
                <c:pt idx="15">
                  <c:v>108.22</c:v>
                </c:pt>
                <c:pt idx="16">
                  <c:v>107.48</c:v>
                </c:pt>
                <c:pt idx="17">
                  <c:v>107.72</c:v>
                </c:pt>
                <c:pt idx="18">
                  <c:v>108.84</c:v>
                </c:pt>
                <c:pt idx="19">
                  <c:v>108.45</c:v>
                </c:pt>
                <c:pt idx="20">
                  <c:v>108.78</c:v>
                </c:pt>
                <c:pt idx="21">
                  <c:v>108.11</c:v>
                </c:pt>
                <c:pt idx="22">
                  <c:v>106.94</c:v>
                </c:pt>
                <c:pt idx="23">
                  <c:v>106.85</c:v>
                </c:pt>
                <c:pt idx="24">
                  <c:v>106.5</c:v>
                </c:pt>
                <c:pt idx="25">
                  <c:v>106.7</c:v>
                </c:pt>
                <c:pt idx="26">
                  <c:v>106.96</c:v>
                </c:pt>
                <c:pt idx="28">
                  <c:v>107.68</c:v>
                </c:pt>
                <c:pt idx="29">
                  <c:v>107.86</c:v>
                </c:pt>
                <c:pt idx="30">
                  <c:v>108.86</c:v>
                </c:pt>
                <c:pt idx="31">
                  <c:v>108.41</c:v>
                </c:pt>
                <c:pt idx="32">
                  <c:v>104.81</c:v>
                </c:pt>
                <c:pt idx="33">
                  <c:v>103.37</c:v>
                </c:pt>
                <c:pt idx="34">
                  <c:v>103.05</c:v>
                </c:pt>
                <c:pt idx="35">
                  <c:v>101.33</c:v>
                </c:pt>
                <c:pt idx="36">
                  <c:v>101.05</c:v>
                </c:pt>
                <c:pt idx="37">
                  <c:v>101.54</c:v>
                </c:pt>
                <c:pt idx="38">
                  <c:v>102.01</c:v>
                </c:pt>
                <c:pt idx="39">
                  <c:v>102.2</c:v>
                </c:pt>
                <c:pt idx="40">
                  <c:v>101.84</c:v>
                </c:pt>
                <c:pt idx="41">
                  <c:v>100.07</c:v>
                </c:pt>
                <c:pt idx="42">
                  <c:v>101.01</c:v>
                </c:pt>
                <c:pt idx="43">
                  <c:v>101.36</c:v>
                </c:pt>
                <c:pt idx="44">
                  <c:v>99.52</c:v>
                </c:pt>
                <c:pt idx="45">
                  <c:v>98.67</c:v>
                </c:pt>
                <c:pt idx="46">
                  <c:v>99.29</c:v>
                </c:pt>
                <c:pt idx="47">
                  <c:v>99.76</c:v>
                </c:pt>
                <c:pt idx="48">
                  <c:v>99.99</c:v>
                </c:pt>
                <c:pt idx="49">
                  <c:v>99.71</c:v>
                </c:pt>
                <c:pt idx="50">
                  <c:v>100.16</c:v>
                </c:pt>
                <c:pt idx="51">
                  <c:v>99.85</c:v>
                </c:pt>
                <c:pt idx="52">
                  <c:v>98.93</c:v>
                </c:pt>
                <c:pt idx="53">
                  <c:v>98.77</c:v>
                </c:pt>
                <c:pt idx="54">
                  <c:v>99.98</c:v>
                </c:pt>
                <c:pt idx="55">
                  <c:v>100.58</c:v>
                </c:pt>
                <c:pt idx="56">
                  <c:v>102.08</c:v>
                </c:pt>
                <c:pt idx="57">
                  <c:v>102.25</c:v>
                </c:pt>
                <c:pt idx="58">
                  <c:v>101.43</c:v>
                </c:pt>
                <c:pt idx="59">
                  <c:v>102.43</c:v>
                </c:pt>
                <c:pt idx="60">
                  <c:v>101.6</c:v>
                </c:pt>
                <c:pt idx="61">
                  <c:v>101.06</c:v>
                </c:pt>
                <c:pt idx="62">
                  <c:v>102.35</c:v>
                </c:pt>
                <c:pt idx="63">
                  <c:v>102.35</c:v>
                </c:pt>
                <c:pt idx="64">
                  <c:v>102.23</c:v>
                </c:pt>
                <c:pt idx="65">
                  <c:v>102.56</c:v>
                </c:pt>
                <c:pt idx="66">
                  <c:v>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18456"/>
        <c:axId val="453018848"/>
      </c:lineChart>
      <c:dateAx>
        <c:axId val="453018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18848"/>
        <c:crosses val="autoZero"/>
        <c:auto val="1"/>
        <c:lblOffset val="100"/>
        <c:baseTimeUnit val="days"/>
      </c:dateAx>
      <c:valAx>
        <c:axId val="453018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1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163.03</c:v>
                </c:pt>
                <c:pt idx="1">
                  <c:v>161.58000000000001</c:v>
                </c:pt>
                <c:pt idx="2">
                  <c:v>161.33000000000001</c:v>
                </c:pt>
                <c:pt idx="3">
                  <c:v>161.59</c:v>
                </c:pt>
                <c:pt idx="4">
                  <c:v>161.54</c:v>
                </c:pt>
                <c:pt idx="5">
                  <c:v>163.94</c:v>
                </c:pt>
                <c:pt idx="6">
                  <c:v>160.62</c:v>
                </c:pt>
                <c:pt idx="7">
                  <c:v>159.86000000000001</c:v>
                </c:pt>
                <c:pt idx="8">
                  <c:v>160.54</c:v>
                </c:pt>
                <c:pt idx="9">
                  <c:v>159.49</c:v>
                </c:pt>
                <c:pt idx="10">
                  <c:v>160.12</c:v>
                </c:pt>
                <c:pt idx="11">
                  <c:v>159.32</c:v>
                </c:pt>
                <c:pt idx="12">
                  <c:v>159.4</c:v>
                </c:pt>
                <c:pt idx="13">
                  <c:v>157.32</c:v>
                </c:pt>
                <c:pt idx="14">
                  <c:v>157.63</c:v>
                </c:pt>
                <c:pt idx="15">
                  <c:v>160.72999999999999</c:v>
                </c:pt>
                <c:pt idx="16">
                  <c:v>160.94</c:v>
                </c:pt>
                <c:pt idx="17">
                  <c:v>158.32</c:v>
                </c:pt>
                <c:pt idx="18">
                  <c:v>157.59</c:v>
                </c:pt>
                <c:pt idx="19">
                  <c:v>152.11000000000001</c:v>
                </c:pt>
                <c:pt idx="20">
                  <c:v>152.81</c:v>
                </c:pt>
                <c:pt idx="21">
                  <c:v>153.54</c:v>
                </c:pt>
                <c:pt idx="22">
                  <c:v>152.26</c:v>
                </c:pt>
                <c:pt idx="23">
                  <c:v>150.41</c:v>
                </c:pt>
                <c:pt idx="24">
                  <c:v>149.44999999999999</c:v>
                </c:pt>
                <c:pt idx="25">
                  <c:v>150.77000000000001</c:v>
                </c:pt>
                <c:pt idx="26">
                  <c:v>151.5</c:v>
                </c:pt>
                <c:pt idx="27">
                  <c:v>152.22999999999999</c:v>
                </c:pt>
                <c:pt idx="28">
                  <c:v>152.28</c:v>
                </c:pt>
                <c:pt idx="29">
                  <c:v>146.41999999999999</c:v>
                </c:pt>
                <c:pt idx="30">
                  <c:v>146.13</c:v>
                </c:pt>
                <c:pt idx="31">
                  <c:v>141.9</c:v>
                </c:pt>
                <c:pt idx="32">
                  <c:v>142.9</c:v>
                </c:pt>
                <c:pt idx="33">
                  <c:v>141.93</c:v>
                </c:pt>
                <c:pt idx="34">
                  <c:v>137.71</c:v>
                </c:pt>
                <c:pt idx="35">
                  <c:v>137.83000000000001</c:v>
                </c:pt>
                <c:pt idx="36">
                  <c:v>138.97999999999999</c:v>
                </c:pt>
                <c:pt idx="37">
                  <c:v>139.43</c:v>
                </c:pt>
                <c:pt idx="38">
                  <c:v>141.33000000000001</c:v>
                </c:pt>
                <c:pt idx="39">
                  <c:v>140.35</c:v>
                </c:pt>
                <c:pt idx="40">
                  <c:v>141.94</c:v>
                </c:pt>
                <c:pt idx="41">
                  <c:v>142.22999999999999</c:v>
                </c:pt>
                <c:pt idx="42">
                  <c:v>143.78</c:v>
                </c:pt>
                <c:pt idx="43">
                  <c:v>144.69</c:v>
                </c:pt>
                <c:pt idx="44">
                  <c:v>145.37</c:v>
                </c:pt>
                <c:pt idx="45">
                  <c:v>145.07</c:v>
                </c:pt>
                <c:pt idx="46">
                  <c:v>144.37</c:v>
                </c:pt>
                <c:pt idx="47">
                  <c:v>143.38999999999999</c:v>
                </c:pt>
                <c:pt idx="48">
                  <c:v>134.13</c:v>
                </c:pt>
                <c:pt idx="49">
                  <c:v>133.91999999999999</c:v>
                </c:pt>
                <c:pt idx="50">
                  <c:v>134.19</c:v>
                </c:pt>
                <c:pt idx="51">
                  <c:v>135.1</c:v>
                </c:pt>
                <c:pt idx="52">
                  <c:v>134.75</c:v>
                </c:pt>
                <c:pt idx="53">
                  <c:v>138.08000000000001</c:v>
                </c:pt>
                <c:pt idx="54">
                  <c:v>136.66</c:v>
                </c:pt>
                <c:pt idx="55">
                  <c:v>136.47</c:v>
                </c:pt>
                <c:pt idx="56">
                  <c:v>137.6</c:v>
                </c:pt>
                <c:pt idx="57">
                  <c:v>138.16</c:v>
                </c:pt>
                <c:pt idx="58">
                  <c:v>138.49</c:v>
                </c:pt>
                <c:pt idx="59">
                  <c:v>140</c:v>
                </c:pt>
                <c:pt idx="60">
                  <c:v>138.32</c:v>
                </c:pt>
                <c:pt idx="61">
                  <c:v>140.41</c:v>
                </c:pt>
                <c:pt idx="62">
                  <c:v>140.79</c:v>
                </c:pt>
                <c:pt idx="63">
                  <c:v>139.72</c:v>
                </c:pt>
                <c:pt idx="64">
                  <c:v>140.51</c:v>
                </c:pt>
                <c:pt idx="65">
                  <c:v>141.04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020808"/>
        <c:axId val="453021200"/>
      </c:lineChart>
      <c:dateAx>
        <c:axId val="453020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1200"/>
        <c:crosses val="autoZero"/>
        <c:auto val="1"/>
        <c:lblOffset val="100"/>
        <c:baseTimeUnit val="days"/>
      </c:dateAx>
      <c:valAx>
        <c:axId val="4530212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2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38" activePane="bottomLeft" state="frozen"/>
      <selection pane="bottomLeft" activeCell="R17" sqref="R1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51"/>
      <c r="B2" s="51"/>
      <c r="C2" s="52"/>
      <c r="E2" s="23" t="s">
        <v>10</v>
      </c>
      <c r="F2" s="248">
        <v>28.83</v>
      </c>
      <c r="G2" s="248">
        <v>28.83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2.6700000000000002E-2</v>
      </c>
    </row>
    <row r="3" spans="1:20" ht="21.95" customHeight="1" x14ac:dyDescent="0.25">
      <c r="A3" s="51"/>
      <c r="B3" s="51"/>
      <c r="C3" s="52"/>
      <c r="E3" s="23" t="s">
        <v>209</v>
      </c>
      <c r="F3" s="248">
        <v>116.15</v>
      </c>
      <c r="G3" s="248">
        <v>116.15</v>
      </c>
      <c r="H3" s="50">
        <v>0</v>
      </c>
      <c r="I3" s="49">
        <v>0</v>
      </c>
      <c r="J3" s="376">
        <v>0</v>
      </c>
      <c r="K3" s="362">
        <v>0</v>
      </c>
      <c r="L3" s="49">
        <v>363.09999999999945</v>
      </c>
      <c r="M3">
        <v>0</v>
      </c>
      <c r="N3" s="373" t="str">
        <f>HYPERLINK("http://finance.yahoo.com/q?s=" &amp; E3, "Link")</f>
        <v>Link</v>
      </c>
      <c r="O3" s="362">
        <v>1.9599999999999999E-2</v>
      </c>
      <c r="P3" s="362">
        <v>2.8E-3</v>
      </c>
      <c r="Q3" s="49"/>
      <c r="R3" s="49"/>
      <c r="S3" s="49"/>
      <c r="T3" s="49"/>
    </row>
    <row r="4" spans="1:20" ht="21.95" customHeight="1" x14ac:dyDescent="0.25">
      <c r="A4" s="51"/>
      <c r="B4" s="51"/>
      <c r="C4" s="52"/>
      <c r="E4" s="23" t="s">
        <v>266</v>
      </c>
      <c r="F4" s="248">
        <v>67.569999999999993</v>
      </c>
      <c r="G4" s="248">
        <v>67.569999999999993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1.3299999999999999E-2</v>
      </c>
      <c r="Q4" s="49"/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74.17</v>
      </c>
      <c r="G5" s="248">
        <v>74.17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1.77E-2</v>
      </c>
      <c r="P5" s="372">
        <v>6.9999999999999999E-4</v>
      </c>
    </row>
    <row r="6" spans="1:20" ht="21.95" customHeight="1" x14ac:dyDescent="0.25">
      <c r="A6" s="51"/>
      <c r="B6" s="51"/>
      <c r="C6" s="52"/>
      <c r="E6" s="23" t="s">
        <v>33</v>
      </c>
      <c r="F6" s="248">
        <v>178.34</v>
      </c>
      <c r="G6" s="248">
        <v>178.34</v>
      </c>
      <c r="H6" s="336">
        <v>0</v>
      </c>
      <c r="I6" s="49">
        <v>0</v>
      </c>
      <c r="J6" s="376">
        <v>0</v>
      </c>
      <c r="K6" s="362">
        <v>0</v>
      </c>
      <c r="L6" s="376">
        <v>780.73999999999796</v>
      </c>
      <c r="M6">
        <v>0</v>
      </c>
      <c r="N6" s="373" t="str">
        <f>HYPERLINK("http://finance.yahoo.com/q?s=" &amp; E6, "Link")</f>
        <v>Link</v>
      </c>
      <c r="O6" s="372">
        <v>2.24E-2</v>
      </c>
      <c r="P6" s="372">
        <v>8.8999999999999999E-3</v>
      </c>
      <c r="Q6" s="49"/>
    </row>
    <row r="7" spans="1:20" ht="21.95" customHeight="1" x14ac:dyDescent="0.25">
      <c r="A7" s="51"/>
      <c r="B7" s="51"/>
      <c r="C7" s="52"/>
      <c r="E7" s="23" t="s">
        <v>235</v>
      </c>
      <c r="F7" s="248">
        <v>75.349999999999994</v>
      </c>
      <c r="G7" s="248">
        <v>75.349999999999994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1.7100000000000001E-2</v>
      </c>
    </row>
    <row r="8" spans="1:20" ht="21.95" customHeight="1" x14ac:dyDescent="0.25">
      <c r="A8" s="51"/>
      <c r="B8" s="51"/>
      <c r="C8" s="52"/>
      <c r="E8" s="23" t="s">
        <v>62</v>
      </c>
      <c r="F8" s="248">
        <v>291.70999999999998</v>
      </c>
      <c r="G8" s="248">
        <v>291.70999999999998</v>
      </c>
      <c r="H8" s="50">
        <v>0</v>
      </c>
      <c r="I8" s="49">
        <v>0</v>
      </c>
      <c r="J8" s="376">
        <v>0</v>
      </c>
      <c r="K8" s="362">
        <v>0</v>
      </c>
      <c r="L8" s="49">
        <v>1659.3600000000079</v>
      </c>
      <c r="M8">
        <v>0</v>
      </c>
      <c r="N8" s="373" t="str">
        <f>HYPERLINK("http://finance.yahoo.com/q?s=" &amp; E8, "Link")</f>
        <v>Link</v>
      </c>
      <c r="O8" s="362">
        <v>0</v>
      </c>
      <c r="P8" s="362">
        <v>2.87E-2</v>
      </c>
      <c r="Q8" s="152"/>
      <c r="T8" s="49"/>
    </row>
    <row r="9" spans="1:20" ht="21.95" customHeight="1" x14ac:dyDescent="0.25">
      <c r="A9" s="52"/>
      <c r="B9" s="52"/>
      <c r="C9" s="52"/>
      <c r="E9" s="23" t="s">
        <v>338</v>
      </c>
      <c r="F9" s="248">
        <v>59.45</v>
      </c>
      <c r="G9" s="248">
        <v>37.712999999999965</v>
      </c>
      <c r="H9" s="50">
        <v>20</v>
      </c>
      <c r="I9" s="49">
        <v>754.25999999999931</v>
      </c>
      <c r="J9" s="376">
        <v>434.74000000000069</v>
      </c>
      <c r="K9" s="362">
        <v>0.57637949778591091</v>
      </c>
      <c r="L9" s="49">
        <v>434.74000000000069</v>
      </c>
      <c r="M9" s="30">
        <v>42744</v>
      </c>
      <c r="N9" s="373" t="str">
        <f>HYPERLINK("http://finance.yahoo.com/q?s=" &amp; E9, "Link")</f>
        <v>Link</v>
      </c>
      <c r="O9" s="362">
        <v>2.6200000000000001E-2</v>
      </c>
      <c r="P9" s="362">
        <v>1.7299999999999999E-2</v>
      </c>
      <c r="S9" s="49"/>
    </row>
    <row r="10" spans="1:20" ht="21.95" customHeight="1" x14ac:dyDescent="0.25">
      <c r="A10" s="51"/>
      <c r="B10" s="51"/>
      <c r="C10" s="52"/>
      <c r="E10" s="23" t="s">
        <v>52</v>
      </c>
      <c r="F10" s="248">
        <v>74.48</v>
      </c>
      <c r="G10" s="248">
        <v>72.40333333333335</v>
      </c>
      <c r="H10" s="336">
        <v>75</v>
      </c>
      <c r="I10" s="49">
        <v>5430.2500000000009</v>
      </c>
      <c r="J10" s="376">
        <v>155.75</v>
      </c>
      <c r="K10" s="362">
        <v>2.8681920721881866E-2</v>
      </c>
      <c r="L10" s="376">
        <v>646.69999999999891</v>
      </c>
      <c r="M10" s="30">
        <v>42744</v>
      </c>
      <c r="N10" s="373" t="str">
        <f>HYPERLINK("http://finance.yahoo.com/q?s=" &amp; E10, "Link")</f>
        <v>Link</v>
      </c>
      <c r="O10" s="372">
        <v>2.46E-2</v>
      </c>
      <c r="P10" s="372">
        <v>3.49E-2</v>
      </c>
      <c r="R10" s="49"/>
      <c r="S10" s="49"/>
      <c r="T10" s="49"/>
    </row>
    <row r="11" spans="1:20" ht="21.95" customHeight="1" x14ac:dyDescent="0.25">
      <c r="A11" s="51"/>
      <c r="B11" s="51"/>
      <c r="C11" s="52"/>
      <c r="E11" s="23" t="s">
        <v>412</v>
      </c>
      <c r="F11" s="248">
        <v>31.37</v>
      </c>
      <c r="G11" s="248">
        <v>31.18</v>
      </c>
      <c r="H11" s="50">
        <v>100</v>
      </c>
      <c r="I11" s="49">
        <v>3118</v>
      </c>
      <c r="J11" s="376">
        <v>19</v>
      </c>
      <c r="K11" s="362">
        <v>6.0936497754971548E-3</v>
      </c>
      <c r="L11" s="49">
        <v>19</v>
      </c>
      <c r="M11" s="30">
        <v>42751</v>
      </c>
      <c r="N11" s="373" t="str">
        <f>HYPERLINK("http://finance.yahoo.com/q?s=" &amp; E11, "Link")</f>
        <v>Link</v>
      </c>
      <c r="O11" s="362">
        <v>3.4200000000000001E-2</v>
      </c>
      <c r="P11" s="362">
        <v>-1E-3</v>
      </c>
      <c r="R11" s="49"/>
      <c r="S11" s="49"/>
    </row>
    <row r="12" spans="1:20" ht="21.95" customHeight="1" x14ac:dyDescent="0.25">
      <c r="A12" s="51"/>
      <c r="B12" s="52"/>
      <c r="C12" s="52"/>
      <c r="E12" s="23" t="s">
        <v>233</v>
      </c>
      <c r="F12" s="248">
        <v>31.87</v>
      </c>
      <c r="G12" s="248">
        <v>28.511199999999999</v>
      </c>
      <c r="H12" s="50">
        <v>100</v>
      </c>
      <c r="I12" s="49">
        <v>2851.12</v>
      </c>
      <c r="J12" s="376">
        <v>335.88000000000011</v>
      </c>
      <c r="K12" s="362">
        <v>0.11780633575577325</v>
      </c>
      <c r="L12" s="49">
        <v>3069.5399999999963</v>
      </c>
      <c r="M12" s="30">
        <v>42754</v>
      </c>
      <c r="N12" s="373" t="str">
        <f>HYPERLINK("http://finance.yahoo.com/q?s=" &amp; E12, "Link")</f>
        <v>Link</v>
      </c>
      <c r="O12" s="362">
        <v>3.9100000000000003E-2</v>
      </c>
      <c r="P12" s="362">
        <v>1.24E-2</v>
      </c>
      <c r="S12" s="49"/>
    </row>
    <row r="13" spans="1:20" ht="21.95" customHeight="1" x14ac:dyDescent="0.25">
      <c r="A13" s="51"/>
      <c r="B13" s="51"/>
      <c r="C13" s="52"/>
      <c r="E13" s="23" t="s">
        <v>8</v>
      </c>
      <c r="F13" s="248">
        <v>67.349999999999994</v>
      </c>
      <c r="G13" s="248">
        <v>67.349999999999994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1.67E-2</v>
      </c>
      <c r="P13" s="372">
        <v>-6.9999999999999999E-4</v>
      </c>
      <c r="Q13" s="152"/>
      <c r="R13" s="49"/>
      <c r="S13" s="49"/>
    </row>
    <row r="14" spans="1:20" ht="21.95" customHeight="1" x14ac:dyDescent="0.25">
      <c r="A14" s="51"/>
      <c r="B14" s="51"/>
      <c r="C14" s="52"/>
      <c r="E14" s="23" t="s">
        <v>17</v>
      </c>
      <c r="F14" s="248">
        <v>11.45</v>
      </c>
      <c r="G14" s="248">
        <v>24.788525000000082</v>
      </c>
      <c r="H14" s="336">
        <v>2000</v>
      </c>
      <c r="I14" s="49">
        <v>49577.050000000163</v>
      </c>
      <c r="J14" s="376">
        <v>-26677.050000000163</v>
      </c>
      <c r="K14" s="362">
        <v>-0.53809272637238559</v>
      </c>
      <c r="L14" s="376">
        <v>-26677.050000000163</v>
      </c>
      <c r="M14">
        <v>1800</v>
      </c>
      <c r="N14" s="373" t="str">
        <f>HYPERLINK("http://finance.yahoo.com/q?s=" &amp; E14, "Link")</f>
        <v>Link</v>
      </c>
      <c r="O14" s="372">
        <v>0</v>
      </c>
      <c r="P14" s="372">
        <v>1.6999999999999999E-3</v>
      </c>
      <c r="R14" s="49"/>
    </row>
    <row r="15" spans="1:20" ht="21.95" customHeight="1" x14ac:dyDescent="0.25">
      <c r="A15" s="51"/>
      <c r="B15" s="51"/>
      <c r="C15" s="52"/>
      <c r="E15" s="23" t="s">
        <v>304</v>
      </c>
      <c r="F15" s="248">
        <v>80.349999999999994</v>
      </c>
      <c r="G15" s="248">
        <v>85.38</v>
      </c>
      <c r="H15" s="50">
        <v>80</v>
      </c>
      <c r="I15" s="49">
        <v>6830.4</v>
      </c>
      <c r="J15" s="376">
        <v>-402.39999999999964</v>
      </c>
      <c r="K15" s="362">
        <v>-5.8913094401499194E-2</v>
      </c>
      <c r="L15" s="49">
        <v>-402.39999999999964</v>
      </c>
      <c r="M15">
        <v>80</v>
      </c>
      <c r="N15" s="373" t="str">
        <f>HYPERLINK("http://finance.yahoo.com/q?s=" &amp; E15, "Link")</f>
        <v>Link</v>
      </c>
      <c r="O15" s="362">
        <v>2.53E-2</v>
      </c>
      <c r="P15" s="362">
        <v>1.8200000000000001E-2</v>
      </c>
      <c r="Q15" s="450"/>
      <c r="R15" s="49"/>
      <c r="S15" s="49"/>
    </row>
    <row r="16" spans="1:20" ht="21.95" customHeight="1" x14ac:dyDescent="0.25">
      <c r="A16" s="51"/>
      <c r="B16" s="51"/>
      <c r="C16" s="52"/>
      <c r="E16" s="23" t="s">
        <v>32</v>
      </c>
      <c r="F16" s="248">
        <v>49.48</v>
      </c>
      <c r="G16" s="248">
        <v>49.48</v>
      </c>
      <c r="H16" s="336">
        <v>0</v>
      </c>
      <c r="I16" s="49">
        <v>0</v>
      </c>
      <c r="J16" s="376">
        <v>0</v>
      </c>
      <c r="K16" s="362">
        <v>0</v>
      </c>
      <c r="L16" s="376">
        <v>1198.4699999999971</v>
      </c>
      <c r="M16">
        <v>0</v>
      </c>
      <c r="N16" s="373" t="str">
        <f>HYPERLINK("http://finance.yahoo.com/q?s=" &amp; E16, "Link")</f>
        <v>Link</v>
      </c>
      <c r="O16" s="372">
        <v>1.6199999999999999E-2</v>
      </c>
      <c r="P16" s="372">
        <v>5.8999999999999999E-3</v>
      </c>
    </row>
    <row r="17" spans="1:20" ht="21.95" customHeight="1" x14ac:dyDescent="0.25">
      <c r="A17" s="52"/>
      <c r="B17" s="52"/>
      <c r="C17" s="52"/>
      <c r="E17" s="23" t="s">
        <v>294</v>
      </c>
      <c r="F17" s="248">
        <v>74.19</v>
      </c>
      <c r="G17" s="248">
        <v>74.19</v>
      </c>
      <c r="H17" s="50">
        <v>0</v>
      </c>
      <c r="I17" s="49">
        <v>0</v>
      </c>
      <c r="J17" s="376">
        <v>0</v>
      </c>
      <c r="K17" s="362">
        <v>0</v>
      </c>
      <c r="L17" s="49">
        <v>158.29999999999927</v>
      </c>
      <c r="M17">
        <v>0</v>
      </c>
      <c r="N17" s="373" t="str">
        <f>HYPERLINK("http://finance.yahoo.com/q?s=" &amp; E17, "Link")</f>
        <v>Link</v>
      </c>
      <c r="O17" s="362">
        <v>1.35E-2</v>
      </c>
      <c r="P17" s="362">
        <v>1.6000000000000001E-3</v>
      </c>
      <c r="R17" s="49"/>
      <c r="T17" s="49"/>
    </row>
    <row r="18" spans="1:20" ht="21.95" customHeight="1" x14ac:dyDescent="0.25">
      <c r="A18" s="52"/>
      <c r="B18" s="52"/>
      <c r="C18" s="52"/>
      <c r="E18" s="23" t="s">
        <v>63</v>
      </c>
      <c r="F18" s="248">
        <v>106.08</v>
      </c>
      <c r="G18" s="248">
        <v>106.08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1.4800000000000001E-2</v>
      </c>
      <c r="P18" s="372">
        <v>1.78E-2</v>
      </c>
      <c r="T18" s="49"/>
    </row>
    <row r="19" spans="1:20" ht="21.95" customHeight="1" x14ac:dyDescent="0.25">
      <c r="A19" s="61"/>
      <c r="B19" s="62"/>
      <c r="C19" s="61"/>
      <c r="E19" s="23" t="s">
        <v>378</v>
      </c>
      <c r="F19" s="248">
        <v>95.52</v>
      </c>
      <c r="G19" s="248">
        <v>83.05</v>
      </c>
      <c r="H19" s="336">
        <v>40</v>
      </c>
      <c r="I19" s="49">
        <v>3322</v>
      </c>
      <c r="J19" s="376">
        <v>498.79999999999973</v>
      </c>
      <c r="K19" s="362">
        <v>0.1501505117399157</v>
      </c>
      <c r="L19" s="376">
        <v>498.79999999999973</v>
      </c>
      <c r="M19">
        <v>40</v>
      </c>
      <c r="N19" s="373" t="str">
        <f>HYPERLINK("http://finance.yahoo.com/q?s=" &amp; E19, "Link")</f>
        <v>Link</v>
      </c>
      <c r="O19" s="372">
        <v>0</v>
      </c>
      <c r="P19" s="372">
        <v>1.9400000000000001E-2</v>
      </c>
      <c r="Q19" s="152"/>
      <c r="R19" s="49"/>
      <c r="S19" s="49"/>
      <c r="T19" s="49"/>
    </row>
    <row r="20" spans="1:20" ht="21.95" customHeight="1" x14ac:dyDescent="0.25">
      <c r="A20" s="61"/>
      <c r="B20" s="62"/>
      <c r="C20" s="61"/>
      <c r="E20" s="23" t="s">
        <v>202</v>
      </c>
      <c r="F20" s="248">
        <v>12.59</v>
      </c>
      <c r="G20" s="248">
        <v>12.59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4.82E-2</v>
      </c>
      <c r="P20" s="372">
        <v>3.7900000000000003E-2</v>
      </c>
      <c r="R20" s="49"/>
    </row>
    <row r="21" spans="1:20" ht="21.95" customHeight="1" x14ac:dyDescent="0.25">
      <c r="A21" s="52"/>
      <c r="B21" s="52"/>
      <c r="C21" s="52"/>
      <c r="E21" s="23" t="s">
        <v>295</v>
      </c>
      <c r="F21" s="248">
        <v>28.72</v>
      </c>
      <c r="G21" s="248">
        <v>28.72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1.2699999999999999E-2</v>
      </c>
      <c r="P21" s="372">
        <v>2.4299999999999999E-2</v>
      </c>
      <c r="R21" s="49"/>
    </row>
    <row r="22" spans="1:20" ht="21.95" customHeight="1" x14ac:dyDescent="0.25">
      <c r="A22" s="52"/>
      <c r="B22" s="52"/>
      <c r="C22" s="52"/>
      <c r="E22" s="23" t="s">
        <v>9</v>
      </c>
      <c r="F22" s="248">
        <v>3.57</v>
      </c>
      <c r="G22" s="248">
        <v>3.3960818181818171</v>
      </c>
      <c r="H22" s="50">
        <v>1100</v>
      </c>
      <c r="I22" s="49">
        <v>3735.6899999999987</v>
      </c>
      <c r="J22" s="376">
        <v>191.31000000000131</v>
      </c>
      <c r="K22" s="362">
        <v>5.1211422789364504E-2</v>
      </c>
      <c r="L22" s="49">
        <v>626.2400000000016</v>
      </c>
      <c r="M22" s="30">
        <v>42747</v>
      </c>
      <c r="N22" s="373" t="str">
        <f>HYPERLINK("http://finance.yahoo.com/q?s=" &amp; E22, "Link")</f>
        <v>Link</v>
      </c>
      <c r="O22" s="362">
        <v>0.12280000000000001</v>
      </c>
      <c r="P22" s="362">
        <v>5.9200000000000003E-2</v>
      </c>
      <c r="Q22" s="152"/>
      <c r="R22" s="49"/>
      <c r="S22" s="49"/>
    </row>
    <row r="23" spans="1:20" ht="21.95" customHeight="1" x14ac:dyDescent="0.25">
      <c r="A23" s="51"/>
      <c r="B23" s="51"/>
      <c r="C23" s="52"/>
      <c r="E23" s="23" t="s">
        <v>55</v>
      </c>
      <c r="F23" s="248">
        <v>74.16</v>
      </c>
      <c r="G23" s="248">
        <v>81.026250000000019</v>
      </c>
      <c r="H23" s="336">
        <v>200</v>
      </c>
      <c r="I23" s="49">
        <v>16205.250000000004</v>
      </c>
      <c r="J23" s="376">
        <v>-1373.25</v>
      </c>
      <c r="K23" s="362">
        <v>-8.4741056139214399E-2</v>
      </c>
      <c r="L23" s="376">
        <v>-1373.25</v>
      </c>
      <c r="M23">
        <v>100</v>
      </c>
      <c r="N23" s="373" t="str">
        <f>HYPERLINK("http://finance.yahoo.com/q?s=" &amp; E23, "Link")</f>
        <v>Link</v>
      </c>
      <c r="O23" s="372">
        <v>2.5499999999999998E-2</v>
      </c>
      <c r="P23" s="372">
        <v>3.56E-2</v>
      </c>
      <c r="R23" s="49"/>
    </row>
    <row r="24" spans="1:20" ht="21.95" customHeight="1" x14ac:dyDescent="0.25">
      <c r="A24" s="51"/>
      <c r="B24" s="51"/>
      <c r="C24" s="52"/>
      <c r="E24" s="23" t="s">
        <v>174</v>
      </c>
      <c r="F24" s="248">
        <v>62.09</v>
      </c>
      <c r="G24" s="50">
        <v>63.73</v>
      </c>
      <c r="H24" s="336">
        <v>50</v>
      </c>
      <c r="I24" s="49">
        <v>3186.5</v>
      </c>
      <c r="J24" s="376">
        <v>-82</v>
      </c>
      <c r="K24" s="362">
        <v>-2.5733563470892729E-2</v>
      </c>
      <c r="L24" s="376">
        <v>-32.050000000000182</v>
      </c>
      <c r="M24">
        <v>50</v>
      </c>
      <c r="N24" s="373" t="str">
        <f>HYPERLINK("http://finance.yahoo.com/q?s=" &amp; E24, "Link")</f>
        <v>Link</v>
      </c>
      <c r="O24" s="372">
        <v>3.09E-2</v>
      </c>
      <c r="P24" s="372">
        <v>5.1999999999999998E-3</v>
      </c>
      <c r="Q24" s="152"/>
      <c r="S24" s="49"/>
    </row>
    <row r="25" spans="1:20" ht="21.95" customHeight="1" x14ac:dyDescent="0.25">
      <c r="A25" s="51"/>
      <c r="B25" s="51"/>
      <c r="C25" s="52"/>
      <c r="E25" s="23" t="s">
        <v>56</v>
      </c>
      <c r="F25" s="248">
        <v>35.15</v>
      </c>
      <c r="G25" s="248">
        <v>35.15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4.2599999999999999E-2</v>
      </c>
      <c r="P25" s="372">
        <v>8.8999999999999999E-3</v>
      </c>
      <c r="Q25" s="152"/>
      <c r="S25" s="49"/>
    </row>
    <row r="26" spans="1:20" ht="21.95" customHeight="1" x14ac:dyDescent="0.25">
      <c r="A26" s="51"/>
      <c r="B26" s="51"/>
      <c r="C26" s="51"/>
      <c r="E26" s="23" t="s">
        <v>22</v>
      </c>
      <c r="F26" s="248">
        <v>62.82</v>
      </c>
      <c r="G26" s="248">
        <v>62.82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1.5699999999999999E-2</v>
      </c>
      <c r="P26" s="372">
        <v>8.5000000000000006E-3</v>
      </c>
    </row>
    <row r="27" spans="1:20" ht="21.95" customHeight="1" x14ac:dyDescent="0.25">
      <c r="A27" s="51"/>
      <c r="B27" s="51"/>
      <c r="C27" s="52"/>
      <c r="E27" s="23" t="s">
        <v>27</v>
      </c>
      <c r="F27" s="248">
        <v>36.6</v>
      </c>
      <c r="G27" s="248">
        <v>36.6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2.81E-2</v>
      </c>
      <c r="P27" s="372">
        <v>9.1000000000000004E-3</v>
      </c>
      <c r="Q27" s="152"/>
    </row>
    <row r="28" spans="1:20" ht="21.95" customHeight="1" x14ac:dyDescent="0.25">
      <c r="A28" s="52"/>
      <c r="B28" s="52"/>
      <c r="C28" s="52"/>
      <c r="E28" s="23" t="s">
        <v>175</v>
      </c>
      <c r="F28" s="248">
        <v>53.39</v>
      </c>
      <c r="G28" s="248">
        <v>53.39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3.4299999999999997E-2</v>
      </c>
      <c r="P28" s="372">
        <v>6.1999999999999998E-3</v>
      </c>
      <c r="Q28" s="49"/>
      <c r="T28" s="49"/>
    </row>
    <row r="29" spans="1:20" ht="21.95" customHeight="1" x14ac:dyDescent="0.25">
      <c r="A29" s="51"/>
      <c r="B29" s="51"/>
      <c r="C29" s="51"/>
      <c r="E29" s="23" t="s">
        <v>298</v>
      </c>
      <c r="F29" s="248">
        <v>115.84</v>
      </c>
      <c r="G29" s="248">
        <v>115.62666666666668</v>
      </c>
      <c r="H29" s="336">
        <v>30</v>
      </c>
      <c r="I29" s="49">
        <v>3468.8</v>
      </c>
      <c r="J29" s="376">
        <v>6.4000000000000909</v>
      </c>
      <c r="K29" s="362">
        <v>1.8450184501844213E-3</v>
      </c>
      <c r="L29" s="376">
        <v>6.4000000000000909</v>
      </c>
      <c r="M29">
        <v>30</v>
      </c>
      <c r="N29" s="373" t="str">
        <f>HYPERLINK("http://finance.yahoo.com/q?s=" &amp; E29, "Link")</f>
        <v>Link</v>
      </c>
      <c r="O29" s="372">
        <v>2.76E-2</v>
      </c>
      <c r="P29" s="372">
        <v>5.4999999999999997E-3</v>
      </c>
      <c r="S29" s="49"/>
    </row>
    <row r="30" spans="1:20" ht="21.95" customHeight="1" x14ac:dyDescent="0.25">
      <c r="A30" s="51"/>
      <c r="B30" s="51"/>
      <c r="C30" s="52"/>
      <c r="E30" s="23" t="s">
        <v>15</v>
      </c>
      <c r="F30" s="248">
        <v>17.84</v>
      </c>
      <c r="G30" s="248">
        <v>17.84</v>
      </c>
      <c r="H30" s="50">
        <v>0</v>
      </c>
      <c r="I30" s="49">
        <v>0</v>
      </c>
      <c r="J30" s="376">
        <v>0</v>
      </c>
      <c r="K30" s="362">
        <v>0</v>
      </c>
      <c r="L30" s="49">
        <v>155.90000000000146</v>
      </c>
      <c r="M30">
        <v>0</v>
      </c>
      <c r="N30" s="373" t="str">
        <f>HYPERLINK("http://finance.yahoo.com/q?s=" &amp; E30, "Link")</f>
        <v>Link</v>
      </c>
      <c r="O30" s="362">
        <v>0</v>
      </c>
      <c r="P30" s="362">
        <v>-4.4499999999999998E-2</v>
      </c>
    </row>
    <row r="31" spans="1:20" ht="21.95" customHeight="1" x14ac:dyDescent="0.25">
      <c r="A31" s="51"/>
      <c r="B31" s="51"/>
      <c r="C31" s="52"/>
      <c r="E31" s="23" t="s">
        <v>24</v>
      </c>
      <c r="F31" s="248">
        <v>43.08</v>
      </c>
      <c r="G31" s="248">
        <v>43.08</v>
      </c>
      <c r="H31" s="336">
        <v>0</v>
      </c>
      <c r="I31" s="49">
        <v>0</v>
      </c>
      <c r="J31" s="376">
        <v>0</v>
      </c>
      <c r="K31" s="362">
        <v>0</v>
      </c>
      <c r="L31" s="376">
        <v>745.43999999999505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2.3E-3</v>
      </c>
      <c r="Q31" s="450"/>
      <c r="S31" s="49"/>
      <c r="T31" s="49"/>
    </row>
    <row r="32" spans="1:20" ht="21.95" customHeight="1" x14ac:dyDescent="0.25">
      <c r="A32" s="51"/>
      <c r="B32" s="51"/>
      <c r="C32" s="52"/>
      <c r="E32" s="23" t="s">
        <v>201</v>
      </c>
      <c r="F32" s="248">
        <v>33.72</v>
      </c>
      <c r="G32" s="248">
        <v>30.129875000000013</v>
      </c>
      <c r="H32" s="336">
        <v>400</v>
      </c>
      <c r="I32" s="49">
        <v>12051.950000000004</v>
      </c>
      <c r="J32" s="376">
        <v>1436.0499999999956</v>
      </c>
      <c r="K32" s="362">
        <v>0.11915499151589526</v>
      </c>
      <c r="L32" s="376">
        <v>1436.0499999999956</v>
      </c>
      <c r="M32" s="30">
        <v>42747</v>
      </c>
      <c r="N32" s="373" t="str">
        <f>HYPERLINK("http://finance.yahoo.com/q?s=" &amp; E32, "Link")</f>
        <v>Link</v>
      </c>
      <c r="O32" s="372">
        <v>1.37E-2</v>
      </c>
      <c r="P32" s="372">
        <v>-2.29E-2</v>
      </c>
      <c r="Q32" s="152"/>
    </row>
    <row r="33" spans="1:22" ht="21.95" customHeight="1" x14ac:dyDescent="0.25">
      <c r="A33" s="52"/>
      <c r="B33" s="52"/>
      <c r="C33" s="52"/>
      <c r="E33" s="23" t="s">
        <v>36</v>
      </c>
      <c r="F33" s="248">
        <v>49.98</v>
      </c>
      <c r="G33" s="248">
        <v>49.98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7.9000000000000008E-3</v>
      </c>
      <c r="P33" s="372">
        <v>2.8E-3</v>
      </c>
      <c r="Q33" s="49"/>
      <c r="R33" s="49"/>
      <c r="T33" s="49"/>
      <c r="V33" s="49"/>
    </row>
    <row r="34" spans="1:22" ht="21.95" customHeight="1" x14ac:dyDescent="0.25">
      <c r="A34" s="51"/>
      <c r="B34" s="52"/>
      <c r="C34" s="52"/>
      <c r="E34" s="23" t="s">
        <v>236</v>
      </c>
      <c r="F34" s="248">
        <v>29.53</v>
      </c>
      <c r="G34" s="248">
        <v>27.6206</v>
      </c>
      <c r="H34" s="50">
        <v>100</v>
      </c>
      <c r="I34" s="49">
        <v>2762.06</v>
      </c>
      <c r="J34" s="376">
        <v>190.94000000000005</v>
      </c>
      <c r="K34" s="362">
        <v>6.9129562717681781E-2</v>
      </c>
      <c r="L34" s="49">
        <v>1247.3299999999995</v>
      </c>
      <c r="M34" s="30">
        <v>42755</v>
      </c>
      <c r="N34" s="373" t="str">
        <f>HYPERLINK("http://finance.yahoo.com/q?s=" &amp; E34, "Link")</f>
        <v>Link</v>
      </c>
      <c r="O34" s="362">
        <v>3.7699999999999997E-2</v>
      </c>
      <c r="P34" s="362">
        <v>6.7999999999999996E-3</v>
      </c>
      <c r="R34" s="49"/>
    </row>
    <row r="35" spans="1:22" ht="21.95" customHeight="1" x14ac:dyDescent="0.25">
      <c r="A35" s="52"/>
      <c r="B35" s="159"/>
      <c r="C35" s="337"/>
      <c r="E35" s="23" t="s">
        <v>50</v>
      </c>
      <c r="F35" s="248">
        <v>17.760000000000002</v>
      </c>
      <c r="G35" s="248">
        <v>14.562623166666359</v>
      </c>
      <c r="H35" s="50">
        <v>6000</v>
      </c>
      <c r="I35" s="49">
        <v>87375.738999998153</v>
      </c>
      <c r="J35" s="376">
        <v>19184.261000001818</v>
      </c>
      <c r="K35" s="362">
        <v>0.21956050065570556</v>
      </c>
      <c r="L35" s="49">
        <v>19184.261000001818</v>
      </c>
      <c r="M35">
        <v>2800</v>
      </c>
      <c r="N35" s="373" t="str">
        <f>HYPERLINK("http://finance.yahoo.com/q?s=" &amp; E35, "Link")</f>
        <v>Link</v>
      </c>
      <c r="O35" s="362">
        <v>1.11E-2</v>
      </c>
      <c r="P35" s="362">
        <v>2.5999999999999999E-2</v>
      </c>
      <c r="Q35" s="152"/>
      <c r="R35" s="49"/>
      <c r="S35" s="49"/>
    </row>
    <row r="36" spans="1:22" ht="21.95" customHeight="1" x14ac:dyDescent="0.25">
      <c r="A36" s="51"/>
      <c r="B36" s="51"/>
      <c r="C36" s="52"/>
      <c r="E36" s="23" t="s">
        <v>34</v>
      </c>
      <c r="F36" s="248">
        <v>22.55</v>
      </c>
      <c r="G36" s="248">
        <v>15.548634193548331</v>
      </c>
      <c r="H36" s="336">
        <v>1550</v>
      </c>
      <c r="I36" s="49">
        <v>24100.382999999914</v>
      </c>
      <c r="J36" s="376">
        <v>10852.117000000086</v>
      </c>
      <c r="K36" s="362">
        <v>0.45028815517164716</v>
      </c>
      <c r="L36" s="376">
        <v>10852.117000000086</v>
      </c>
      <c r="M36" s="30">
        <v>42741</v>
      </c>
      <c r="N36" s="373" t="str">
        <f>HYPERLINK("http://finance.yahoo.com/q?s=" &amp; E36, "Link")</f>
        <v>Link</v>
      </c>
      <c r="O36" s="372">
        <v>0</v>
      </c>
      <c r="P36" s="372">
        <v>2.87E-2</v>
      </c>
      <c r="Q36" s="152"/>
      <c r="R36" s="49"/>
      <c r="S36" s="49"/>
      <c r="T36" s="49"/>
    </row>
    <row r="37" spans="1:22" ht="21.95" customHeight="1" x14ac:dyDescent="0.25">
      <c r="A37" s="52"/>
      <c r="B37" s="52"/>
      <c r="C37" s="52"/>
      <c r="E37" s="23" t="s">
        <v>210</v>
      </c>
      <c r="F37" s="248">
        <v>39.11</v>
      </c>
      <c r="G37" s="248">
        <v>39.11</v>
      </c>
      <c r="H37" s="336">
        <v>0</v>
      </c>
      <c r="I37" s="49">
        <v>0</v>
      </c>
      <c r="J37" s="376">
        <v>0</v>
      </c>
      <c r="K37" s="362">
        <v>0</v>
      </c>
      <c r="L37" s="376">
        <v>439.77999999999975</v>
      </c>
      <c r="M37">
        <v>0</v>
      </c>
      <c r="N37" s="373" t="str">
        <f>HYPERLINK("http://finance.yahoo.com/q?s=" &amp; E37, "Link")</f>
        <v>Link</v>
      </c>
      <c r="O37" s="372">
        <v>0</v>
      </c>
      <c r="P37" s="372">
        <v>2.52E-2</v>
      </c>
    </row>
    <row r="38" spans="1:22" ht="21.95" customHeight="1" x14ac:dyDescent="0.25">
      <c r="A38" s="51"/>
      <c r="B38" s="51"/>
      <c r="C38" s="52"/>
      <c r="E38" s="23" t="s">
        <v>296</v>
      </c>
      <c r="F38" s="248">
        <v>42.79</v>
      </c>
      <c r="G38" s="248">
        <v>42.79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6.1000000000000004E-3</v>
      </c>
      <c r="Q38" s="152"/>
      <c r="R38" s="49"/>
      <c r="S38" s="49"/>
    </row>
    <row r="39" spans="1:22" ht="21.95" customHeight="1" x14ac:dyDescent="0.25">
      <c r="A39" s="51"/>
      <c r="B39" s="51"/>
      <c r="C39" s="52"/>
      <c r="E39" s="23" t="s">
        <v>200</v>
      </c>
      <c r="F39" s="248">
        <v>51.98</v>
      </c>
      <c r="G39" s="248">
        <v>51.680499999999995</v>
      </c>
      <c r="H39" s="336">
        <v>40</v>
      </c>
      <c r="I39" s="49">
        <v>2067.2199999999998</v>
      </c>
      <c r="J39" s="376">
        <v>11.980000000000018</v>
      </c>
      <c r="K39" s="362">
        <v>5.7952225694411219E-3</v>
      </c>
      <c r="L39" s="376">
        <v>293.94000000000096</v>
      </c>
      <c r="M39">
        <v>20</v>
      </c>
      <c r="N39" s="373" t="str">
        <f>HYPERLINK("http://finance.yahoo.com/q?s=" &amp; E39, "Link")</f>
        <v>Link</v>
      </c>
      <c r="O39" s="372">
        <v>1.3899999999999999E-2</v>
      </c>
      <c r="P39" s="372">
        <v>2.2599999999999999E-2</v>
      </c>
    </row>
    <row r="40" spans="1:22" ht="21.95" customHeight="1" x14ac:dyDescent="0.25">
      <c r="A40" s="51"/>
      <c r="B40" s="51"/>
      <c r="C40" s="52"/>
      <c r="E40" s="23" t="s">
        <v>47</v>
      </c>
      <c r="F40" s="248">
        <v>106.99</v>
      </c>
      <c r="G40" s="248">
        <v>106.99</v>
      </c>
      <c r="H40" s="50">
        <v>0</v>
      </c>
      <c r="I40" s="49">
        <v>0</v>
      </c>
      <c r="J40" s="376">
        <v>0</v>
      </c>
      <c r="K40" s="362">
        <v>0</v>
      </c>
      <c r="L40" s="49">
        <v>-168.6200000000008</v>
      </c>
      <c r="M40">
        <v>0</v>
      </c>
      <c r="N40" s="373" t="str">
        <f>HYPERLINK("http://finance.yahoo.com/q?s=" &amp; E40, "Link")</f>
        <v>Link</v>
      </c>
      <c r="O40" s="362">
        <v>2.1600000000000001E-2</v>
      </c>
      <c r="P40" s="362">
        <v>-0.01</v>
      </c>
      <c r="Q40" s="49"/>
      <c r="R40" s="49"/>
      <c r="S40" s="49"/>
      <c r="T40" s="360"/>
      <c r="U40" s="360"/>
    </row>
    <row r="41" spans="1:22" ht="21.95" customHeight="1" x14ac:dyDescent="0.25">
      <c r="A41" s="51"/>
      <c r="B41" s="52"/>
      <c r="C41" s="52"/>
      <c r="E41" s="23" t="s">
        <v>177</v>
      </c>
      <c r="F41" s="248">
        <v>44.92</v>
      </c>
      <c r="G41" s="248">
        <v>44.92</v>
      </c>
      <c r="H41" s="336">
        <v>0</v>
      </c>
      <c r="I41" s="43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1.67E-2</v>
      </c>
      <c r="P41" s="372">
        <v>6.0000000000000001E-3</v>
      </c>
      <c r="Q41" s="152"/>
      <c r="R41" s="49"/>
    </row>
    <row r="42" spans="1:22" ht="21.95" customHeight="1" x14ac:dyDescent="0.25">
      <c r="A42" s="51"/>
      <c r="B42" s="51"/>
      <c r="C42" s="52"/>
      <c r="E42" s="23" t="s">
        <v>23</v>
      </c>
      <c r="F42" s="248">
        <v>31.05</v>
      </c>
      <c r="G42" s="248">
        <v>31.18</v>
      </c>
      <c r="H42" s="336">
        <v>50</v>
      </c>
      <c r="I42" s="49">
        <v>1559</v>
      </c>
      <c r="J42" s="376">
        <v>-6.5</v>
      </c>
      <c r="K42" s="362">
        <v>-4.1693393200769409E-3</v>
      </c>
      <c r="L42" s="376">
        <v>-6.5</v>
      </c>
      <c r="M42">
        <v>50</v>
      </c>
      <c r="N42" s="373" t="str">
        <f>HYPERLINK("http://finance.yahoo.com/q?s=" &amp; E42, "Link")</f>
        <v>Link</v>
      </c>
      <c r="O42" s="372">
        <v>0</v>
      </c>
      <c r="P42" s="372">
        <v>2.3699999999999999E-2</v>
      </c>
      <c r="Q42" s="450"/>
      <c r="T42" s="49"/>
    </row>
    <row r="43" spans="1:22" ht="21.95" customHeight="1" x14ac:dyDescent="0.25">
      <c r="A43" s="51"/>
      <c r="B43" s="51"/>
      <c r="C43" s="52"/>
      <c r="E43" s="23" t="s">
        <v>222</v>
      </c>
      <c r="F43" s="248">
        <v>94.94</v>
      </c>
      <c r="G43" s="248">
        <v>94.94</v>
      </c>
      <c r="H43" s="336">
        <v>0</v>
      </c>
      <c r="I43" s="49">
        <v>0</v>
      </c>
      <c r="J43" s="376">
        <v>0</v>
      </c>
      <c r="K43" s="362">
        <v>0</v>
      </c>
      <c r="L43" s="376">
        <v>675.95000000000073</v>
      </c>
      <c r="M43">
        <v>0</v>
      </c>
      <c r="N43" s="373" t="str">
        <f>HYPERLINK("http://finance.yahoo.com/q?s=" &amp; E43, "Link")</f>
        <v>Link</v>
      </c>
      <c r="O43" s="372">
        <v>1.12E-2</v>
      </c>
      <c r="P43" s="372">
        <v>7.1999999999999998E-3</v>
      </c>
      <c r="Q43" s="152"/>
    </row>
    <row r="44" spans="1:22" ht="21.95" customHeight="1" x14ac:dyDescent="0.25">
      <c r="A44" s="51"/>
      <c r="B44" s="51"/>
      <c r="C44" s="52"/>
      <c r="E44" s="23" t="s">
        <v>178</v>
      </c>
      <c r="F44" s="248">
        <v>225.24</v>
      </c>
      <c r="G44" s="248">
        <v>225.24</v>
      </c>
      <c r="H44" s="336">
        <v>0</v>
      </c>
      <c r="I44" s="49">
        <v>0</v>
      </c>
      <c r="J44" s="376">
        <v>0</v>
      </c>
      <c r="K44" s="362">
        <v>0</v>
      </c>
      <c r="L44" s="376">
        <v>160.82999999999993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7.7000000000000002E-3</v>
      </c>
      <c r="Q44" s="152"/>
    </row>
    <row r="45" spans="1:22" ht="21.95" customHeight="1" x14ac:dyDescent="0.25">
      <c r="A45" s="51"/>
      <c r="B45" s="51"/>
      <c r="C45" s="52"/>
      <c r="E45" s="23" t="s">
        <v>313</v>
      </c>
      <c r="F45" s="248">
        <v>21.08</v>
      </c>
      <c r="G45" s="248">
        <v>21.345166666666668</v>
      </c>
      <c r="H45" s="336">
        <v>300</v>
      </c>
      <c r="I45" s="49">
        <v>6403.55</v>
      </c>
      <c r="J45" s="376">
        <v>-79.550000000001091</v>
      </c>
      <c r="K45" s="362">
        <v>-1.2422796729938981E-2</v>
      </c>
      <c r="L45" s="376">
        <v>265.42999999999938</v>
      </c>
      <c r="M45">
        <v>200</v>
      </c>
      <c r="N45" s="373" t="str">
        <f>HYPERLINK("http://finance.yahoo.com/q?s=" &amp; E45, "Link")</f>
        <v>Link</v>
      </c>
      <c r="O45" s="372">
        <v>0</v>
      </c>
      <c r="P45" s="372">
        <v>0</v>
      </c>
      <c r="R45" s="49"/>
    </row>
    <row r="46" spans="1:22" ht="21.95" customHeight="1" x14ac:dyDescent="0.25">
      <c r="A46" s="51"/>
      <c r="B46" s="51"/>
      <c r="C46" s="52"/>
      <c r="E46" s="23" t="s">
        <v>173</v>
      </c>
      <c r="F46" s="248">
        <v>75.150000000000006</v>
      </c>
      <c r="G46" s="248">
        <v>75.150000000000006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1.44E-2</v>
      </c>
      <c r="P46" s="372">
        <v>6.6E-3</v>
      </c>
      <c r="Q46" s="450"/>
      <c r="R46" s="49"/>
      <c r="V46" s="49"/>
    </row>
    <row r="47" spans="1:22" ht="21.95" customHeight="1" x14ac:dyDescent="0.25">
      <c r="A47" s="52"/>
      <c r="B47" s="51"/>
      <c r="C47" s="52"/>
      <c r="E47" s="23" t="s">
        <v>39</v>
      </c>
      <c r="F47" s="248">
        <v>40.950000000000003</v>
      </c>
      <c r="G47" s="248">
        <v>40.950000000000003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2.5600000000000001E-2</v>
      </c>
      <c r="P47" s="372">
        <v>3.15E-2</v>
      </c>
      <c r="Q47" s="450"/>
      <c r="R47" s="49"/>
      <c r="S47" s="49"/>
    </row>
    <row r="48" spans="1:22" ht="21.95" customHeight="1" x14ac:dyDescent="0.25">
      <c r="A48" s="51"/>
      <c r="B48" s="51"/>
      <c r="C48" s="52"/>
      <c r="E48" s="23" t="s">
        <v>0</v>
      </c>
      <c r="F48" s="248">
        <v>143.66999999999999</v>
      </c>
      <c r="G48" s="248">
        <v>139.88</v>
      </c>
      <c r="H48" s="336">
        <v>20</v>
      </c>
      <c r="I48" s="49">
        <v>2797.6</v>
      </c>
      <c r="J48" s="376">
        <v>75.799999999999727</v>
      </c>
      <c r="K48" s="362">
        <v>2.7094652559336518E-2</v>
      </c>
      <c r="L48" s="376">
        <v>247.26999999999975</v>
      </c>
      <c r="M48">
        <v>20</v>
      </c>
      <c r="N48" s="373" t="str">
        <f>HYPERLINK("http://finance.yahoo.com/q?s=" &amp; E48, "Link")</f>
        <v>Link</v>
      </c>
      <c r="O48" s="372">
        <v>4.1999999999999997E-3</v>
      </c>
      <c r="P48" s="372">
        <v>1.8200000000000001E-2</v>
      </c>
      <c r="S48" s="49"/>
      <c r="T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72.709999999999994</v>
      </c>
      <c r="G49" s="248">
        <v>72.709999999999994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-2.3E-3</v>
      </c>
      <c r="Q49" s="152"/>
      <c r="S49" s="49"/>
      <c r="T49" s="49"/>
    </row>
    <row r="50" spans="1:20" ht="21.95" customHeight="1" x14ac:dyDescent="0.25">
      <c r="A50" s="159"/>
      <c r="B50" s="51"/>
      <c r="C50" s="52"/>
      <c r="E50" s="23" t="s">
        <v>51</v>
      </c>
      <c r="F50" s="248">
        <v>161.44999999999999</v>
      </c>
      <c r="G50" s="248">
        <v>161.44999999999999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1.5299999999999999E-2</v>
      </c>
      <c r="P50" s="372">
        <v>8.8000000000000005E-3</v>
      </c>
      <c r="Q50" s="49"/>
      <c r="R50" s="49"/>
      <c r="S50" s="49"/>
      <c r="T50" s="49"/>
    </row>
    <row r="51" spans="1:20" ht="21.95" customHeight="1" x14ac:dyDescent="0.25">
      <c r="A51" s="52"/>
      <c r="B51" s="159"/>
      <c r="C51" s="337"/>
      <c r="E51" s="23" t="s">
        <v>42</v>
      </c>
      <c r="F51" s="248">
        <v>102.52</v>
      </c>
      <c r="G51" s="248">
        <v>102.52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2.1600000000000001E-2</v>
      </c>
      <c r="P51" s="372">
        <v>-1.12E-2</v>
      </c>
      <c r="R51" s="49"/>
    </row>
    <row r="52" spans="1:20" ht="21.95" customHeight="1" x14ac:dyDescent="0.25">
      <c r="A52" s="51"/>
      <c r="B52" s="51"/>
      <c r="C52" s="52"/>
      <c r="E52" s="23" t="s">
        <v>54</v>
      </c>
      <c r="F52" s="248">
        <v>110.83</v>
      </c>
      <c r="G52" s="248">
        <v>110.83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2.3900000000000001E-2</v>
      </c>
      <c r="P52" s="372">
        <v>1.0999999999999999E-2</v>
      </c>
      <c r="Q52" s="450"/>
      <c r="R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48.1</v>
      </c>
      <c r="G53" s="248">
        <v>48.1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3.3E-3</v>
      </c>
    </row>
    <row r="54" spans="1:20" ht="21.95" customHeight="1" x14ac:dyDescent="0.25">
      <c r="A54" s="51"/>
      <c r="B54" s="52"/>
      <c r="C54" s="52"/>
      <c r="E54" s="23" t="s">
        <v>176</v>
      </c>
      <c r="F54" s="248">
        <v>56</v>
      </c>
      <c r="G54" s="248">
        <v>54.429999999999993</v>
      </c>
      <c r="H54" s="336">
        <v>80</v>
      </c>
      <c r="I54" s="49">
        <v>4354.3999999999996</v>
      </c>
      <c r="J54" s="376">
        <v>125.60000000000036</v>
      </c>
      <c r="K54" s="362">
        <v>2.8844387286423068E-2</v>
      </c>
      <c r="L54" s="376">
        <v>953.88000000000648</v>
      </c>
      <c r="M54" s="30">
        <v>42751</v>
      </c>
      <c r="N54" s="373" t="str">
        <f>HYPERLINK("http://finance.yahoo.com/q?s=" &amp; E54, "Link")</f>
        <v>Link</v>
      </c>
      <c r="O54" s="372">
        <v>2.7199999999999998E-2</v>
      </c>
      <c r="P54" s="372">
        <v>1.61E-2</v>
      </c>
      <c r="Q54" s="152"/>
    </row>
    <row r="55" spans="1:20" ht="21.95" customHeight="1" x14ac:dyDescent="0.25">
      <c r="A55" s="52"/>
      <c r="B55" s="52"/>
      <c r="C55" s="52"/>
      <c r="E55" s="23" t="s">
        <v>53</v>
      </c>
      <c r="F55" s="248">
        <v>69.47</v>
      </c>
      <c r="G55" s="248">
        <v>69.47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6.1000000000000004E-3</v>
      </c>
      <c r="Q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R56" s="49"/>
      <c r="T56" s="49"/>
    </row>
    <row r="57" spans="1:20" ht="21.95" customHeight="1" x14ac:dyDescent="0.25">
      <c r="A57" s="159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R57" s="49"/>
      <c r="S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W261" sqref="W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29600.188000001788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27489.678000001855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27489.650000000023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-1.9999981668661349E-3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0"/>
  <sheetViews>
    <sheetView tabSelected="1" zoomScaleNormal="100" workbookViewId="0">
      <pane ySplit="1" topLeftCell="A313" activePane="bottomLeft" state="frozen"/>
      <selection pane="bottomLeft" activeCell="Q336" sqref="Q336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27489.650000000023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>I326-Q326</f>
        <v>92846.680000000022</v>
      </c>
      <c r="S326" s="177">
        <v>-28216</v>
      </c>
      <c r="T326" s="177">
        <f t="shared" ref="T326" si="1165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6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ref="D327" si="1167">(C327-C326)/C326</f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ref="G327" si="1169">(F327-F326)/F326</f>
        <v>-8.9094368229993264E-3</v>
      </c>
      <c r="H327" s="208">
        <f t="shared" ref="H327" si="1170">(F327-F$2)/F$2</f>
        <v>6.8120666967810425E-2</v>
      </c>
      <c r="I327" s="226">
        <v>326202.98</v>
      </c>
      <c r="J327" s="177">
        <v>300000</v>
      </c>
      <c r="K327" s="177">
        <f t="shared" ref="K327" si="1171">I327-I326-J327+J326</f>
        <v>-3906.1000000000349</v>
      </c>
      <c r="L327" s="175">
        <f t="shared" ref="L327" si="1172">K327/I326</f>
        <v>-1.1832755403153511E-2</v>
      </c>
      <c r="M327" s="187">
        <f t="shared" ref="M327" si="1173">I327-J327</f>
        <v>26202.979999999981</v>
      </c>
      <c r="N327" s="189">
        <f t="shared" ref="N327" si="1174">M327/J327</f>
        <v>8.73432666666666E-2</v>
      </c>
      <c r="O327" s="187" t="b">
        <f t="shared" ref="O327" si="1175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>I327-Q327</f>
        <v>90739.469999999972</v>
      </c>
      <c r="S327" s="177">
        <v>-29179</v>
      </c>
      <c r="T327" s="177">
        <f t="shared" ref="T327" si="1176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7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ref="D328" si="1178">(C328-C327)/C327</f>
        <v>-2.9334376333374273E-4</v>
      </c>
      <c r="E328" s="214">
        <f t="shared" ref="E328" si="1179">(C328-$C$2)/$C$2</f>
        <v>6.983314624912014E-2</v>
      </c>
      <c r="F328" s="224">
        <v>5432.09</v>
      </c>
      <c r="G328" s="175">
        <f t="shared" ref="G328" si="1180">(F328-F327)/F327</f>
        <v>-1.1878166055290539E-3</v>
      </c>
      <c r="H328" s="208">
        <f t="shared" ref="H328" si="1181">(F328-F$2)/F$2</f>
        <v>6.6851935502877297E-2</v>
      </c>
      <c r="I328" s="226">
        <v>324645.53000000003</v>
      </c>
      <c r="J328" s="177">
        <v>300000</v>
      </c>
      <c r="K328" s="177">
        <f t="shared" ref="K328" si="1182">I328-I327-J328+J327</f>
        <v>-1557.4499999999534</v>
      </c>
      <c r="L328" s="175">
        <f t="shared" ref="L328" si="1183">K328/I327</f>
        <v>-4.774481214119974E-3</v>
      </c>
      <c r="M328" s="187">
        <f t="shared" ref="M328" si="1184">I328-J328</f>
        <v>24645.530000000028</v>
      </c>
      <c r="N328" s="189">
        <f t="shared" ref="N328" si="1185">M328/J328</f>
        <v>8.2151766666666765E-2</v>
      </c>
      <c r="O328" s="187" t="b">
        <f t="shared" ref="O328" si="1186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>I328-Q328</f>
        <v>79069.73000000004</v>
      </c>
      <c r="S328" s="177">
        <v>-28777</v>
      </c>
      <c r="T328" s="177">
        <f t="shared" ref="T328" si="1187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8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ref="D329" si="1189">(C329-C328)/C328</f>
        <v>-4.6370806398550145E-3</v>
      </c>
      <c r="E329" s="214">
        <f t="shared" ref="E329" si="1190">(C329-$C$2)/$C$2</f>
        <v>6.4872243678773173E-2</v>
      </c>
      <c r="F329" s="224">
        <v>5383.11</v>
      </c>
      <c r="G329" s="175">
        <f t="shared" ref="G329" si="1191">(F329-F328)/F328</f>
        <v>-9.0167872770886472E-3</v>
      </c>
      <c r="H329" s="208">
        <f t="shared" ref="H329" si="1192">(F329-F$2)/F$2</f>
        <v>5.7232358544297555E-2</v>
      </c>
      <c r="I329" s="226">
        <v>322309.38</v>
      </c>
      <c r="J329" s="177">
        <v>300000</v>
      </c>
      <c r="K329" s="177">
        <f t="shared" ref="K329" si="1193">I329-I328-J329+J328</f>
        <v>-2336.1500000000233</v>
      </c>
      <c r="L329" s="175">
        <f t="shared" ref="L329" si="1194">K329/I328</f>
        <v>-7.1960023598662305E-3</v>
      </c>
      <c r="M329" s="187">
        <f t="shared" ref="M329" si="1195">I329-J329</f>
        <v>22309.380000000005</v>
      </c>
      <c r="N329" s="189">
        <f t="shared" ref="N329" si="1196">M329/J329</f>
        <v>7.4364600000000017E-2</v>
      </c>
      <c r="O329" s="187" t="b">
        <f t="shared" ref="O329" si="1197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>I329-Q329</f>
        <v>77793.73000000001</v>
      </c>
      <c r="S329" s="177">
        <v>-29211</v>
      </c>
      <c r="T329" s="177">
        <f t="shared" ref="T329" si="1198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9">N329/V329</f>
        <v>0.2070923849246403</v>
      </c>
    </row>
    <row r="330" spans="2:23" ht="20.100000000000001" customHeight="1" x14ac:dyDescent="0.25">
      <c r="B330" s="176">
        <v>42735</v>
      </c>
      <c r="C330" s="220">
        <v>2257.83</v>
      </c>
      <c r="D330" s="175">
        <f t="shared" ref="D330" si="1200">(C330-C329)/C329</f>
        <v>8.4865755774221358E-3</v>
      </c>
      <c r="E330" s="214">
        <f t="shared" ref="E330" si="1201">(C330-$C$2)/$C$2</f>
        <v>7.3909362455052169E-2</v>
      </c>
      <c r="F330" s="224">
        <v>5429.08</v>
      </c>
      <c r="G330" s="175">
        <f t="shared" ref="G330" si="1202">(F330-F329)/F329</f>
        <v>8.5396731629114511E-3</v>
      </c>
      <c r="H330" s="208">
        <f t="shared" ref="H330" si="1203">(F330-F$2)/F$2</f>
        <v>6.6260777343519872E-2</v>
      </c>
      <c r="I330" s="226">
        <v>327489.65000000002</v>
      </c>
      <c r="J330" s="177">
        <v>300000</v>
      </c>
      <c r="K330" s="177">
        <f t="shared" ref="K330" si="1204">I330-I329-J330+J329</f>
        <v>5180.2700000000186</v>
      </c>
      <c r="L330" s="175">
        <f t="shared" ref="L330" si="1205">K330/I329</f>
        <v>1.6072352594888855E-2</v>
      </c>
      <c r="M330" s="187">
        <f t="shared" ref="M330" si="1206">I330-J330</f>
        <v>27489.650000000023</v>
      </c>
      <c r="N330" s="189">
        <f t="shared" ref="N330" si="1207">M330/J330</f>
        <v>9.1632166666666751E-2</v>
      </c>
      <c r="O330" s="187" t="b">
        <f t="shared" ref="O330" si="1208">L330&gt;D330</f>
        <v>1</v>
      </c>
      <c r="P330" s="189">
        <f>COUNTIF(O$2:O330, TRUE)/(COUNTIF(O$2:O330,FALSE) + COUNTIF(O$2:O330, TRUE))</f>
        <v>0.49848024316109424</v>
      </c>
      <c r="Q330" s="177">
        <v>246849.1</v>
      </c>
      <c r="R330" s="177">
        <f>I330-Q330</f>
        <v>80640.550000000017</v>
      </c>
      <c r="S330" s="177">
        <v>-28453</v>
      </c>
      <c r="T330" s="177">
        <f t="shared" ref="T330" si="1209">M330-S330</f>
        <v>55942.650000000023</v>
      </c>
      <c r="U330" s="189">
        <f>STDEV(D$2:D330)*SQRT(252)</f>
        <v>0.16527453966612005</v>
      </c>
      <c r="V330" s="189">
        <f>STDEV(L$2:L330)*SQRT(252)</f>
        <v>0.35879195158503097</v>
      </c>
      <c r="W330" s="187">
        <f t="shared" ref="W330" si="1210">N330/V330</f>
        <v>0.25539080868972786</v>
      </c>
    </row>
  </sheetData>
  <conditionalFormatting sqref="D3:D330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0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0">
    <cfRule type="colorScale" priority="2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0">
    <cfRule type="colorScale" priority="28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1:L1048576">
    <cfRule type="colorScale" priority="50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283.05</v>
      </c>
      <c r="Y2" s="10">
        <v>288.38</v>
      </c>
      <c r="Z2" s="10">
        <v>281.81</v>
      </c>
      <c r="AA2" s="10">
        <v>287.52999999999997</v>
      </c>
      <c r="AB2" s="95">
        <v>1110500</v>
      </c>
      <c r="AC2" s="10">
        <v>287.52999999999997</v>
      </c>
      <c r="AD2" s="2">
        <f>Y2-Z2</f>
        <v>6.5699999999999932</v>
      </c>
      <c r="AE2" s="138">
        <f>AC2/AC3-1</f>
        <v>1.5755820115165742E-2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291.70999999999998</v>
      </c>
      <c r="W3" s="133">
        <v>42726</v>
      </c>
      <c r="X3" s="10">
        <v>281.83</v>
      </c>
      <c r="Y3" s="10">
        <v>283.17</v>
      </c>
      <c r="Z3" s="10">
        <v>280.02</v>
      </c>
      <c r="AA3" s="10">
        <v>283.07</v>
      </c>
      <c r="AB3" s="95">
        <v>1035100</v>
      </c>
      <c r="AC3" s="10">
        <v>283.07</v>
      </c>
      <c r="AD3" s="2">
        <f t="shared" ref="AD3:AD66" si="0">Y3-Z3</f>
        <v>3.1500000000000341</v>
      </c>
      <c r="AE3" s="138">
        <f t="shared" ref="AE3:AE66" si="1">AC3/AC4-1</f>
        <v>-1.4128783864930661E-4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291.70999999999998</v>
      </c>
      <c r="R4" s="527">
        <v>2.87E-2</v>
      </c>
      <c r="T4" s="1"/>
      <c r="W4" s="133">
        <v>42725</v>
      </c>
      <c r="X4" s="10">
        <v>285.06</v>
      </c>
      <c r="Y4" s="10">
        <v>285.64999999999998</v>
      </c>
      <c r="Z4" s="10">
        <v>281</v>
      </c>
      <c r="AA4" s="10">
        <v>283.11</v>
      </c>
      <c r="AB4" s="95">
        <v>1370000</v>
      </c>
      <c r="AC4" s="10">
        <v>283.11</v>
      </c>
      <c r="AD4" s="2">
        <f t="shared" si="0"/>
        <v>4.6499999999999773</v>
      </c>
      <c r="AE4" s="138">
        <f t="shared" si="1"/>
        <v>-8.6837774431876014E-3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280.98</v>
      </c>
      <c r="Y5" s="10">
        <v>286.67</v>
      </c>
      <c r="Z5" s="10">
        <v>279.13</v>
      </c>
      <c r="AA5" s="10">
        <v>285.58999999999997</v>
      </c>
      <c r="AB5" s="95">
        <v>2194500</v>
      </c>
      <c r="AC5" s="10">
        <v>285.58999999999997</v>
      </c>
      <c r="AD5" s="2">
        <f t="shared" si="0"/>
        <v>7.5400000000000205</v>
      </c>
      <c r="AE5" s="138">
        <f t="shared" si="1"/>
        <v>2.4464612404491159E-2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286.58999999999997</v>
      </c>
      <c r="Y6" s="10">
        <v>290.51</v>
      </c>
      <c r="Z6" s="10">
        <v>272.95999999999998</v>
      </c>
      <c r="AA6" s="10">
        <v>278.77</v>
      </c>
      <c r="AB6" s="95">
        <v>2471300</v>
      </c>
      <c r="AC6" s="10">
        <v>278.77</v>
      </c>
      <c r="AD6" s="2">
        <f t="shared" si="0"/>
        <v>17.550000000000011</v>
      </c>
      <c r="AE6" s="138">
        <f t="shared" si="1"/>
        <v>-2.6641061452513992E-2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42720</v>
      </c>
      <c r="X7" s="10">
        <v>287.62</v>
      </c>
      <c r="Y7" s="10">
        <v>289.08999999999997</v>
      </c>
      <c r="Z7" s="10">
        <v>286</v>
      </c>
      <c r="AA7" s="10">
        <v>286.39999999999998</v>
      </c>
      <c r="AB7" s="95">
        <v>2264700</v>
      </c>
      <c r="AC7" s="10">
        <v>286.39999999999998</v>
      </c>
      <c r="AD7" s="2">
        <f t="shared" si="0"/>
        <v>3.089999999999975</v>
      </c>
      <c r="AE7" s="138">
        <f t="shared" si="1"/>
        <v>-1.986270341847729E-3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287.16000000000003</v>
      </c>
      <c r="Y8" s="10">
        <v>288.52999999999997</v>
      </c>
      <c r="Z8" s="10">
        <v>285.02</v>
      </c>
      <c r="AA8" s="10">
        <v>286.97000000000003</v>
      </c>
      <c r="AB8" s="95">
        <v>1699600</v>
      </c>
      <c r="AC8" s="10">
        <v>286.97000000000003</v>
      </c>
      <c r="AD8" s="2">
        <f t="shared" si="0"/>
        <v>3.5099999999999909</v>
      </c>
      <c r="AE8" s="138">
        <f t="shared" si="1"/>
        <v>2.5152838427948687E-3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288.20999999999998</v>
      </c>
      <c r="Y9" s="10">
        <v>289.95999999999998</v>
      </c>
      <c r="Z9" s="10">
        <v>285.24</v>
      </c>
      <c r="AA9" s="10">
        <v>286.25</v>
      </c>
      <c r="AB9" s="95">
        <v>1271500</v>
      </c>
      <c r="AC9" s="10">
        <v>286.25</v>
      </c>
      <c r="AD9" s="2">
        <f t="shared" si="0"/>
        <v>4.7199999999999704</v>
      </c>
      <c r="AE9" s="138">
        <f t="shared" si="1"/>
        <v>-3.9320759969377894E-3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42717</v>
      </c>
      <c r="X10" s="10">
        <v>286.75</v>
      </c>
      <c r="Y10" s="10">
        <v>289.5</v>
      </c>
      <c r="Z10" s="10">
        <v>284.81</v>
      </c>
      <c r="AA10" s="10">
        <v>287.38</v>
      </c>
      <c r="AB10" s="95">
        <v>1578200</v>
      </c>
      <c r="AC10" s="10">
        <v>287.38</v>
      </c>
      <c r="AD10" s="2">
        <f t="shared" si="0"/>
        <v>4.6899999999999977</v>
      </c>
      <c r="AE10" s="138">
        <f t="shared" si="1"/>
        <v>3.1065656741944281E-3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289.2</v>
      </c>
      <c r="Y11" s="10">
        <v>290.95</v>
      </c>
      <c r="Z11" s="10">
        <v>284.07</v>
      </c>
      <c r="AA11" s="10">
        <v>286.49</v>
      </c>
      <c r="AB11" s="95">
        <v>1769100</v>
      </c>
      <c r="AC11" s="10">
        <v>286.49</v>
      </c>
      <c r="AD11" s="2">
        <f t="shared" si="0"/>
        <v>6.8799999999999955</v>
      </c>
      <c r="AE11" s="138">
        <f t="shared" si="1"/>
        <v>-4.4479966640024182E-3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305.24</v>
      </c>
      <c r="Y12" s="10">
        <v>306.98</v>
      </c>
      <c r="Z12" s="10">
        <v>281.79000000000002</v>
      </c>
      <c r="AA12" s="10">
        <v>287.77</v>
      </c>
      <c r="AB12" s="95">
        <v>6247700</v>
      </c>
      <c r="AC12" s="10">
        <v>287.77</v>
      </c>
      <c r="AD12" s="2">
        <f t="shared" si="0"/>
        <v>25.189999999999998</v>
      </c>
      <c r="AE12" s="138">
        <f t="shared" si="1"/>
        <v>-6.1131449886027145E-3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285.8</v>
      </c>
      <c r="Y13" s="10">
        <v>292.97000000000003</v>
      </c>
      <c r="Z13" s="10">
        <v>278.58</v>
      </c>
      <c r="AA13" s="10">
        <v>289.54000000000002</v>
      </c>
      <c r="AB13" s="95">
        <v>4750600</v>
      </c>
      <c r="AC13" s="10">
        <v>289.54000000000002</v>
      </c>
      <c r="AD13" s="2">
        <f t="shared" si="0"/>
        <v>14.390000000000043</v>
      </c>
      <c r="AE13" s="138">
        <f t="shared" si="1"/>
        <v>1.4861549246407257E-2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285.5</v>
      </c>
      <c r="Y14" s="10">
        <v>288.97000000000003</v>
      </c>
      <c r="Z14" s="10">
        <v>280.5</v>
      </c>
      <c r="AA14" s="10">
        <v>285.3</v>
      </c>
      <c r="AB14" s="95">
        <v>1948700</v>
      </c>
      <c r="AC14" s="10">
        <v>285.3</v>
      </c>
      <c r="AD14" s="2">
        <f t="shared" si="0"/>
        <v>8.4700000000000273</v>
      </c>
      <c r="AE14" s="138">
        <f t="shared" si="1"/>
        <v>-2.0126390987773135E-2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291.75</v>
      </c>
      <c r="Y15" s="10">
        <v>294.45</v>
      </c>
      <c r="Z15" s="10">
        <v>290</v>
      </c>
      <c r="AA15" s="10">
        <v>291.16000000000003</v>
      </c>
      <c r="AB15" s="95">
        <v>1561000</v>
      </c>
      <c r="AC15" s="10">
        <v>291.16000000000003</v>
      </c>
      <c r="AD15" s="2">
        <f t="shared" si="0"/>
        <v>4.4499999999999886</v>
      </c>
      <c r="AE15" s="138">
        <f t="shared" si="1"/>
        <v>3.2389221969539861E-3</v>
      </c>
    </row>
    <row r="16" spans="1:40" x14ac:dyDescent="0.25">
      <c r="G16" s="1"/>
      <c r="W16" s="133">
        <v>42709</v>
      </c>
      <c r="X16" s="10">
        <v>298.94</v>
      </c>
      <c r="Y16" s="10">
        <v>299.89</v>
      </c>
      <c r="Z16" s="10">
        <v>289.48</v>
      </c>
      <c r="AA16" s="10">
        <v>290.22000000000003</v>
      </c>
      <c r="AB16" s="95">
        <v>1831200</v>
      </c>
      <c r="AC16" s="10">
        <v>290.22000000000003</v>
      </c>
      <c r="AD16" s="2">
        <f t="shared" si="0"/>
        <v>10.409999999999968</v>
      </c>
      <c r="AE16" s="138">
        <f t="shared" si="1"/>
        <v>-2.3453009859012663E-2</v>
      </c>
    </row>
    <row r="17" spans="1:31" x14ac:dyDescent="0.25">
      <c r="G17" s="1"/>
      <c r="W17" s="133">
        <v>42706</v>
      </c>
      <c r="X17" s="10">
        <v>296.52999999999997</v>
      </c>
      <c r="Y17" s="10">
        <v>299.95</v>
      </c>
      <c r="Z17" s="10">
        <v>293.04000000000002</v>
      </c>
      <c r="AA17" s="10">
        <v>297.19</v>
      </c>
      <c r="AB17" s="95">
        <v>1423200</v>
      </c>
      <c r="AC17" s="10">
        <v>297.19</v>
      </c>
      <c r="AD17" s="2">
        <f t="shared" si="0"/>
        <v>6.9099999999999682</v>
      </c>
      <c r="AE17" s="138">
        <f t="shared" si="1"/>
        <v>4.7670565961188682E-3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296.32</v>
      </c>
      <c r="Y18" s="10">
        <v>296.64999999999998</v>
      </c>
      <c r="Z18" s="10">
        <v>293.11</v>
      </c>
      <c r="AA18" s="10">
        <v>295.77999999999997</v>
      </c>
      <c r="AB18" s="95">
        <v>1666800</v>
      </c>
      <c r="AC18" s="10">
        <v>295.77999999999997</v>
      </c>
      <c r="AD18" s="2">
        <f t="shared" si="0"/>
        <v>3.5399999999999636</v>
      </c>
      <c r="AE18" s="138">
        <f t="shared" si="1"/>
        <v>5.8149420206072833E-3</v>
      </c>
    </row>
    <row r="19" spans="1:31" x14ac:dyDescent="0.25">
      <c r="N19" s="2"/>
      <c r="W19" s="133">
        <v>42704</v>
      </c>
      <c r="X19" s="10">
        <v>303.33999999999997</v>
      </c>
      <c r="Y19" s="10">
        <v>304.3</v>
      </c>
      <c r="Z19" s="10">
        <v>293.95</v>
      </c>
      <c r="AA19" s="10">
        <v>294.07</v>
      </c>
      <c r="AB19" s="95">
        <v>2120900</v>
      </c>
      <c r="AC19" s="10">
        <v>294.07</v>
      </c>
      <c r="AD19" s="2">
        <f t="shared" si="0"/>
        <v>10.350000000000023</v>
      </c>
      <c r="AE19" s="138">
        <f t="shared" si="1"/>
        <v>-2.8734683092776714E-2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304.73</v>
      </c>
      <c r="Y20" s="10">
        <v>307.42</v>
      </c>
      <c r="Z20" s="10">
        <v>302.52999999999997</v>
      </c>
      <c r="AA20" s="10">
        <v>302.77</v>
      </c>
      <c r="AB20" s="95">
        <v>1388400</v>
      </c>
      <c r="AC20" s="10">
        <v>302.77</v>
      </c>
      <c r="AD20" s="2">
        <f t="shared" si="0"/>
        <v>4.8900000000000432</v>
      </c>
      <c r="AE20" s="138">
        <f t="shared" si="1"/>
        <v>-3.3247745078675006E-3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304.36</v>
      </c>
      <c r="Y21" s="10">
        <v>305.83999999999997</v>
      </c>
      <c r="Z21" s="10">
        <v>301.3</v>
      </c>
      <c r="AA21" s="10">
        <v>303.77999999999997</v>
      </c>
      <c r="AB21" s="95">
        <v>1222600</v>
      </c>
      <c r="AC21" s="10">
        <v>303.77999999999997</v>
      </c>
      <c r="AD21" s="2">
        <f t="shared" si="0"/>
        <v>4.5399999999999636</v>
      </c>
      <c r="AE21" s="138">
        <f t="shared" si="1"/>
        <v>-4.652686762778524E-3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306.45999999999998</v>
      </c>
      <c r="Y22" s="10">
        <v>307.14999999999998</v>
      </c>
      <c r="Z22" s="10">
        <v>302.39</v>
      </c>
      <c r="AA22" s="10">
        <v>305.2</v>
      </c>
      <c r="AB22" s="95">
        <v>740900</v>
      </c>
      <c r="AC22" s="10">
        <v>305.2</v>
      </c>
      <c r="AD22" s="2">
        <f t="shared" si="0"/>
        <v>4.7599999999999909</v>
      </c>
      <c r="AE22" s="138">
        <f t="shared" si="1"/>
        <v>-2.3861667701762235E-3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293.82</v>
      </c>
      <c r="Y23" s="10">
        <v>308.88</v>
      </c>
      <c r="Z23" s="10">
        <v>293.8</v>
      </c>
      <c r="AA23" s="10">
        <v>305.93</v>
      </c>
      <c r="AB23" s="95">
        <v>5377500</v>
      </c>
      <c r="AC23" s="10">
        <v>305.93</v>
      </c>
      <c r="AD23" s="2">
        <f t="shared" si="0"/>
        <v>15.079999999999984</v>
      </c>
      <c r="AE23" s="138">
        <f t="shared" si="1"/>
        <v>-3.8288642293546227E-2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320.79000000000002</v>
      </c>
      <c r="Y24" s="10">
        <v>321</v>
      </c>
      <c r="Z24" s="10">
        <v>314.02</v>
      </c>
      <c r="AA24" s="10">
        <v>318.11</v>
      </c>
      <c r="AB24" s="95">
        <v>1522200</v>
      </c>
      <c r="AC24" s="10">
        <v>318.11</v>
      </c>
      <c r="AD24" s="2">
        <f t="shared" si="0"/>
        <v>6.9800000000000182</v>
      </c>
      <c r="AE24" s="138">
        <f t="shared" si="1"/>
        <v>-6.5971349585314254E-4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42695</v>
      </c>
      <c r="X25" s="10">
        <v>318.36</v>
      </c>
      <c r="Y25" s="10">
        <v>320.31</v>
      </c>
      <c r="Z25" s="10">
        <v>316.52</v>
      </c>
      <c r="AA25" s="10">
        <v>318.32</v>
      </c>
      <c r="AB25" s="95">
        <v>1328500</v>
      </c>
      <c r="AC25" s="10">
        <v>318.32</v>
      </c>
      <c r="AD25" s="2">
        <f t="shared" si="0"/>
        <v>3.7900000000000205</v>
      </c>
      <c r="AE25" s="138">
        <f t="shared" si="1"/>
        <v>4.1640378548895018E-3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42692</v>
      </c>
      <c r="X26" s="10">
        <v>318.86</v>
      </c>
      <c r="Y26" s="10">
        <v>321</v>
      </c>
      <c r="Z26" s="10">
        <v>313.31</v>
      </c>
      <c r="AA26" s="10">
        <v>317</v>
      </c>
      <c r="AB26" s="95">
        <v>1277500</v>
      </c>
      <c r="AC26" s="10">
        <v>317</v>
      </c>
      <c r="AD26" s="2">
        <f t="shared" si="0"/>
        <v>7.6899999999999977</v>
      </c>
      <c r="AE26" s="138">
        <f t="shared" si="1"/>
        <v>-7.2032571249608379E-3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42691</v>
      </c>
      <c r="X27" s="10">
        <v>318.23</v>
      </c>
      <c r="Y27" s="10">
        <v>320.24</v>
      </c>
      <c r="Z27" s="10">
        <v>315.35000000000002</v>
      </c>
      <c r="AA27" s="10">
        <v>319.3</v>
      </c>
      <c r="AB27" s="95">
        <v>1447000</v>
      </c>
      <c r="AC27" s="10">
        <v>319.3</v>
      </c>
      <c r="AD27" s="2">
        <f t="shared" si="0"/>
        <v>4.8899999999999864</v>
      </c>
      <c r="AE27" s="138">
        <f t="shared" si="1"/>
        <v>5.1943963481819733E-3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42690</v>
      </c>
      <c r="X28" s="10">
        <v>323.14999999999998</v>
      </c>
      <c r="Y28" s="10">
        <v>325.3</v>
      </c>
      <c r="Z28" s="10">
        <v>317.39</v>
      </c>
      <c r="AA28" s="10">
        <v>317.64999999999998</v>
      </c>
      <c r="AB28" s="95">
        <v>1123900</v>
      </c>
      <c r="AC28" s="10">
        <v>317.64999999999998</v>
      </c>
      <c r="AD28" s="2">
        <f t="shared" si="0"/>
        <v>7.910000000000025</v>
      </c>
      <c r="AE28" s="138">
        <f t="shared" si="1"/>
        <v>-1.5283030566061173E-2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42689</v>
      </c>
      <c r="X29" s="10">
        <v>321.55</v>
      </c>
      <c r="Y29" s="10">
        <v>323.14999999999998</v>
      </c>
      <c r="Z29" s="10">
        <v>314.61</v>
      </c>
      <c r="AA29" s="10">
        <v>322.58</v>
      </c>
      <c r="AB29" s="95">
        <v>1620600</v>
      </c>
      <c r="AC29" s="10">
        <v>322.58</v>
      </c>
      <c r="AD29" s="2">
        <f t="shared" si="0"/>
        <v>8.5399999999999636</v>
      </c>
      <c r="AE29" s="138">
        <f t="shared" si="1"/>
        <v>3.3904631559300569E-3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42688</v>
      </c>
      <c r="X30" s="10">
        <v>319.73</v>
      </c>
      <c r="Y30" s="10">
        <v>324.83</v>
      </c>
      <c r="Z30" s="10">
        <v>317.54000000000002</v>
      </c>
      <c r="AA30" s="10">
        <v>321.49</v>
      </c>
      <c r="AB30" s="95">
        <v>1564700</v>
      </c>
      <c r="AC30" s="10">
        <v>321.49</v>
      </c>
      <c r="AD30" s="2">
        <f t="shared" si="0"/>
        <v>7.2899999999999636</v>
      </c>
      <c r="AE30" s="138">
        <f t="shared" si="1"/>
        <v>7.2372955698978281E-3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42685</v>
      </c>
      <c r="X31" s="10">
        <v>320.29000000000002</v>
      </c>
      <c r="Y31" s="10">
        <v>322.64</v>
      </c>
      <c r="Z31" s="10">
        <v>314.47000000000003</v>
      </c>
      <c r="AA31" s="10">
        <v>319.18</v>
      </c>
      <c r="AB31" s="95">
        <v>1597700</v>
      </c>
      <c r="AC31" s="10">
        <v>319.18</v>
      </c>
      <c r="AD31" s="2">
        <f t="shared" si="0"/>
        <v>8.1699999999999591</v>
      </c>
      <c r="AE31" s="138">
        <f t="shared" si="1"/>
        <v>-1.6091245376078867E-2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42684</v>
      </c>
      <c r="X32" s="10">
        <v>321.95</v>
      </c>
      <c r="Y32" s="10">
        <v>329.83</v>
      </c>
      <c r="Z32" s="10">
        <v>319.49</v>
      </c>
      <c r="AA32" s="10">
        <v>324.39999999999998</v>
      </c>
      <c r="AB32" s="95">
        <v>2665700</v>
      </c>
      <c r="AC32" s="10">
        <v>324.39999999999998</v>
      </c>
      <c r="AD32" s="2">
        <f t="shared" si="0"/>
        <v>10.339999999999975</v>
      </c>
      <c r="AE32" s="138">
        <f t="shared" si="1"/>
        <v>1.4193709748014705E-2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42683</v>
      </c>
      <c r="X33" s="10">
        <v>312</v>
      </c>
      <c r="Y33" s="10">
        <v>328.98</v>
      </c>
      <c r="Z33" s="10">
        <v>309.68</v>
      </c>
      <c r="AA33" s="10">
        <v>319.86</v>
      </c>
      <c r="AB33" s="95">
        <v>4239200</v>
      </c>
      <c r="AC33" s="10">
        <v>319.86</v>
      </c>
      <c r="AD33" s="2">
        <f t="shared" si="0"/>
        <v>19.300000000000011</v>
      </c>
      <c r="AE33" s="138">
        <f t="shared" si="1"/>
        <v>8.2070365358592579E-2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42682</v>
      </c>
      <c r="X34" s="10">
        <v>295.2</v>
      </c>
      <c r="Y34" s="10">
        <v>299.07</v>
      </c>
      <c r="Z34" s="10">
        <v>292.55</v>
      </c>
      <c r="AA34" s="10">
        <v>295.60000000000002</v>
      </c>
      <c r="AB34" s="95">
        <v>1031000</v>
      </c>
      <c r="AC34" s="10">
        <v>295.60000000000002</v>
      </c>
      <c r="AD34" s="2">
        <f t="shared" si="0"/>
        <v>6.5199999999999818</v>
      </c>
      <c r="AE34" s="138">
        <f t="shared" si="1"/>
        <v>-6.7654421216367666E-5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42681</v>
      </c>
      <c r="X35" s="10">
        <v>290.64</v>
      </c>
      <c r="Y35" s="10">
        <v>297.27</v>
      </c>
      <c r="Z35" s="10">
        <v>289.23</v>
      </c>
      <c r="AA35" s="10">
        <v>295.62</v>
      </c>
      <c r="AB35" s="95">
        <v>2190000</v>
      </c>
      <c r="AC35" s="10">
        <v>295.62</v>
      </c>
      <c r="AD35" s="2">
        <f t="shared" si="0"/>
        <v>8.0399999999999636</v>
      </c>
      <c r="AE35" s="138">
        <f t="shared" si="1"/>
        <v>6.7220216606498129E-2</v>
      </c>
    </row>
    <row r="36" spans="1:31" x14ac:dyDescent="0.25">
      <c r="W36" s="133">
        <v>42678</v>
      </c>
      <c r="X36" s="10">
        <v>269.39</v>
      </c>
      <c r="Y36" s="10">
        <v>279.93</v>
      </c>
      <c r="Z36" s="10">
        <v>268</v>
      </c>
      <c r="AA36" s="10">
        <v>277</v>
      </c>
      <c r="AB36" s="95">
        <v>1307600</v>
      </c>
      <c r="AC36" s="10">
        <v>277</v>
      </c>
      <c r="AD36" s="2">
        <f t="shared" si="0"/>
        <v>11.930000000000007</v>
      </c>
      <c r="AE36" s="138">
        <f t="shared" si="1"/>
        <v>1.2834107279973583E-2</v>
      </c>
    </row>
    <row r="37" spans="1:31" x14ac:dyDescent="0.25">
      <c r="W37" s="133">
        <v>42677</v>
      </c>
      <c r="X37" s="10">
        <v>277.64999999999998</v>
      </c>
      <c r="Y37" s="10">
        <v>278.57</v>
      </c>
      <c r="Z37" s="10">
        <v>272.98</v>
      </c>
      <c r="AA37" s="10">
        <v>273.49</v>
      </c>
      <c r="AB37" s="95">
        <v>1407900</v>
      </c>
      <c r="AC37" s="10">
        <v>273.49</v>
      </c>
      <c r="AD37" s="2">
        <f t="shared" si="0"/>
        <v>5.589999999999975</v>
      </c>
      <c r="AE37" s="138">
        <f t="shared" si="1"/>
        <v>-1.3597345451922371E-2</v>
      </c>
    </row>
    <row r="38" spans="1:31" x14ac:dyDescent="0.25">
      <c r="W38" s="133">
        <v>42676</v>
      </c>
      <c r="X38" s="10">
        <v>282.31</v>
      </c>
      <c r="Y38" s="10">
        <v>282.31</v>
      </c>
      <c r="Z38" s="10">
        <v>277.08999999999997</v>
      </c>
      <c r="AA38" s="10">
        <v>277.26</v>
      </c>
      <c r="AB38" s="95">
        <v>1081900</v>
      </c>
      <c r="AC38" s="10">
        <v>277.26</v>
      </c>
      <c r="AD38" s="2">
        <f t="shared" si="0"/>
        <v>5.2200000000000273</v>
      </c>
      <c r="AE38" s="138">
        <f t="shared" si="1"/>
        <v>-1.8757078142695449E-2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42675</v>
      </c>
      <c r="X39" s="10">
        <v>280.02999999999997</v>
      </c>
      <c r="Y39" s="10">
        <v>285.18</v>
      </c>
      <c r="Z39" s="10">
        <v>279.52999999999997</v>
      </c>
      <c r="AA39" s="10">
        <v>282.56</v>
      </c>
      <c r="AB39" s="95">
        <v>1371500</v>
      </c>
      <c r="AC39" s="10">
        <v>282.56</v>
      </c>
      <c r="AD39" s="2">
        <f t="shared" si="0"/>
        <v>5.6500000000000341</v>
      </c>
      <c r="AE39" s="138">
        <f t="shared" si="1"/>
        <v>8.4945392247841589E-3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42674</v>
      </c>
      <c r="X40" s="10">
        <v>284.91000000000003</v>
      </c>
      <c r="Y40" s="10">
        <v>285</v>
      </c>
      <c r="Z40" s="10">
        <v>279.23</v>
      </c>
      <c r="AA40" s="10">
        <v>280.18</v>
      </c>
      <c r="AB40" s="95">
        <v>1448900</v>
      </c>
      <c r="AC40" s="10">
        <v>280.18</v>
      </c>
      <c r="AD40" s="2">
        <f t="shared" si="0"/>
        <v>5.7699999999999818</v>
      </c>
      <c r="AE40" s="138">
        <f t="shared" si="1"/>
        <v>-1.219856155690302E-2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42671</v>
      </c>
      <c r="X41" s="10">
        <v>290.29000000000002</v>
      </c>
      <c r="Y41" s="10">
        <v>290.47000000000003</v>
      </c>
      <c r="Z41" s="10">
        <v>280.33999999999997</v>
      </c>
      <c r="AA41" s="10">
        <v>283.64</v>
      </c>
      <c r="AB41" s="95">
        <v>1884500</v>
      </c>
      <c r="AC41" s="10">
        <v>283.64</v>
      </c>
      <c r="AD41" s="2">
        <f t="shared" si="0"/>
        <v>10.130000000000052</v>
      </c>
      <c r="AE41" s="138">
        <f t="shared" si="1"/>
        <v>-2.4923510605383448E-2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42670</v>
      </c>
      <c r="X42" s="10">
        <v>298</v>
      </c>
      <c r="Y42" s="10">
        <v>300.77999999999997</v>
      </c>
      <c r="Z42" s="10">
        <v>290.51</v>
      </c>
      <c r="AA42" s="10">
        <v>290.89</v>
      </c>
      <c r="AB42" s="95">
        <v>1554300</v>
      </c>
      <c r="AC42" s="10">
        <v>290.89</v>
      </c>
      <c r="AD42" s="2">
        <f t="shared" si="0"/>
        <v>10.269999999999982</v>
      </c>
      <c r="AE42" s="138">
        <f t="shared" si="1"/>
        <v>-1.8788369425892126E-2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320.88100000000003</v>
      </c>
      <c r="Q43" s="2"/>
      <c r="T43" s="431" t="s">
        <v>98</v>
      </c>
      <c r="U43" s="499">
        <v>287.52999999999997</v>
      </c>
      <c r="W43" s="133">
        <v>42669</v>
      </c>
      <c r="X43" s="10">
        <v>294.98</v>
      </c>
      <c r="Y43" s="10">
        <v>301.33999999999997</v>
      </c>
      <c r="Z43" s="10">
        <v>291.3</v>
      </c>
      <c r="AA43" s="10">
        <v>296.45999999999998</v>
      </c>
      <c r="AB43" s="95">
        <v>2660100</v>
      </c>
      <c r="AC43" s="10">
        <v>296.45999999999998</v>
      </c>
      <c r="AD43" s="2">
        <f t="shared" si="0"/>
        <v>10.039999999999964</v>
      </c>
      <c r="AE43" s="138">
        <f t="shared" si="1"/>
        <v>3.6573426573426548E-2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317.96390000000002</v>
      </c>
      <c r="Q44" s="2"/>
      <c r="T44" s="431" t="s">
        <v>99</v>
      </c>
      <c r="U44" s="499">
        <v>295.17</v>
      </c>
      <c r="W44" s="133">
        <v>42668</v>
      </c>
      <c r="X44" s="10">
        <v>290.83999999999997</v>
      </c>
      <c r="Y44" s="10">
        <v>291.08</v>
      </c>
      <c r="Z44" s="10">
        <v>285.27</v>
      </c>
      <c r="AA44" s="10">
        <v>286</v>
      </c>
      <c r="AB44" s="95">
        <v>1838300</v>
      </c>
      <c r="AC44" s="10">
        <v>286</v>
      </c>
      <c r="AD44" s="2">
        <f t="shared" si="0"/>
        <v>5.8100000000000023</v>
      </c>
      <c r="AE44" s="138">
        <f t="shared" si="1"/>
        <v>-1.6438544604168048E-2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315.04680000000002</v>
      </c>
      <c r="Q45" s="2"/>
      <c r="T45" s="431" t="s">
        <v>100</v>
      </c>
      <c r="U45" s="499" t="s">
        <v>470</v>
      </c>
      <c r="W45" s="133">
        <v>42667</v>
      </c>
      <c r="X45" s="10">
        <v>292.3</v>
      </c>
      <c r="Y45" s="10">
        <v>293.39999999999998</v>
      </c>
      <c r="Z45" s="10">
        <v>290</v>
      </c>
      <c r="AA45" s="10">
        <v>290.77999999999997</v>
      </c>
      <c r="AB45" s="95">
        <v>1088200</v>
      </c>
      <c r="AC45" s="10">
        <v>290.77999999999997</v>
      </c>
      <c r="AD45" s="2">
        <f t="shared" si="0"/>
        <v>3.3999999999999773</v>
      </c>
      <c r="AE45" s="138">
        <f t="shared" si="1"/>
        <v>4.4727335282979119E-4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312.12970000000001</v>
      </c>
      <c r="Q46" s="2"/>
      <c r="T46" s="431" t="s">
        <v>101</v>
      </c>
      <c r="U46" s="499" t="s">
        <v>471</v>
      </c>
      <c r="W46" s="133">
        <v>42664</v>
      </c>
      <c r="X46" s="10">
        <v>299.07</v>
      </c>
      <c r="Y46" s="10">
        <v>299.07</v>
      </c>
      <c r="Z46" s="10">
        <v>289.77999999999997</v>
      </c>
      <c r="AA46" s="10">
        <v>290.64999999999998</v>
      </c>
      <c r="AB46" s="95">
        <v>1567500</v>
      </c>
      <c r="AC46" s="10">
        <v>290.64999999999998</v>
      </c>
      <c r="AD46" s="2">
        <f t="shared" si="0"/>
        <v>9.2900000000000205</v>
      </c>
      <c r="AE46" s="138">
        <f t="shared" si="1"/>
        <v>-3.0067409731028616E-2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309.21260000000001</v>
      </c>
      <c r="Q47" s="2"/>
      <c r="T47" s="431" t="s">
        <v>102</v>
      </c>
      <c r="U47" s="499">
        <v>339.64</v>
      </c>
      <c r="W47" s="133">
        <v>42663</v>
      </c>
      <c r="X47" s="10">
        <v>293.85000000000002</v>
      </c>
      <c r="Y47" s="10">
        <v>300.32</v>
      </c>
      <c r="Z47" s="10">
        <v>293.77</v>
      </c>
      <c r="AA47" s="10">
        <v>299.66000000000003</v>
      </c>
      <c r="AB47" s="95">
        <v>1323700</v>
      </c>
      <c r="AC47" s="10">
        <v>299.66000000000003</v>
      </c>
      <c r="AD47" s="2">
        <f t="shared" si="0"/>
        <v>6.5500000000000114</v>
      </c>
      <c r="AE47" s="138">
        <f t="shared" si="1"/>
        <v>1.5314765873822633E-2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306.2955</v>
      </c>
      <c r="Q48" s="2"/>
      <c r="T48" s="431" t="s">
        <v>103</v>
      </c>
      <c r="U48" s="499">
        <v>0.32731300000000002</v>
      </c>
      <c r="W48" s="133">
        <v>42662</v>
      </c>
      <c r="X48" s="10">
        <v>296.26</v>
      </c>
      <c r="Y48" s="10">
        <v>296.54000000000002</v>
      </c>
      <c r="Z48" s="10">
        <v>292.49</v>
      </c>
      <c r="AA48" s="10">
        <v>295.14</v>
      </c>
      <c r="AB48" s="95">
        <v>988200</v>
      </c>
      <c r="AC48" s="10">
        <v>295.14</v>
      </c>
      <c r="AD48" s="2">
        <f t="shared" si="0"/>
        <v>4.0500000000000114</v>
      </c>
      <c r="AE48" s="138">
        <f t="shared" si="1"/>
        <v>3.0503304524653885E-4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303.3784</v>
      </c>
      <c r="Q49" s="2"/>
      <c r="T49" s="431" t="s">
        <v>104</v>
      </c>
      <c r="U49" s="499" t="s">
        <v>444</v>
      </c>
      <c r="W49" s="133">
        <v>42661</v>
      </c>
      <c r="X49" s="10">
        <v>292.87</v>
      </c>
      <c r="Y49" s="10">
        <v>298.57</v>
      </c>
      <c r="Z49" s="10">
        <v>292.63</v>
      </c>
      <c r="AA49" s="10">
        <v>295.05</v>
      </c>
      <c r="AB49" s="95">
        <v>1153100</v>
      </c>
      <c r="AC49" s="10">
        <v>295.05</v>
      </c>
      <c r="AD49" s="2">
        <f t="shared" si="0"/>
        <v>5.9399999999999977</v>
      </c>
      <c r="AE49" s="138">
        <f t="shared" si="1"/>
        <v>1.1588438989268646E-2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300.46129999999999</v>
      </c>
      <c r="Q50" s="2"/>
      <c r="T50" s="431"/>
      <c r="U50" s="499"/>
      <c r="W50" s="133">
        <v>42660</v>
      </c>
      <c r="X50" s="10">
        <v>289.89</v>
      </c>
      <c r="Y50" s="10">
        <v>293.42</v>
      </c>
      <c r="Z50" s="10">
        <v>288.25</v>
      </c>
      <c r="AA50" s="10">
        <v>291.67</v>
      </c>
      <c r="AB50" s="95">
        <v>1209700</v>
      </c>
      <c r="AC50" s="10">
        <v>291.67</v>
      </c>
      <c r="AD50" s="2">
        <f t="shared" si="0"/>
        <v>5.1700000000000159</v>
      </c>
      <c r="AE50" s="138">
        <f t="shared" si="1"/>
        <v>4.0275387263339901E-3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297.54419999999999</v>
      </c>
      <c r="Q51" s="2"/>
      <c r="T51" s="431" t="s">
        <v>105</v>
      </c>
      <c r="U51" s="499" t="s">
        <v>472</v>
      </c>
      <c r="W51" s="133">
        <v>42657</v>
      </c>
      <c r="X51" s="10">
        <v>295.63</v>
      </c>
      <c r="Y51" s="10">
        <v>297.33999999999997</v>
      </c>
      <c r="Z51" s="10">
        <v>290.13</v>
      </c>
      <c r="AA51" s="10">
        <v>290.5</v>
      </c>
      <c r="AB51" s="95">
        <v>1149800</v>
      </c>
      <c r="AC51" s="10">
        <v>290.5</v>
      </c>
      <c r="AD51" s="2">
        <f t="shared" si="0"/>
        <v>7.2099999999999795</v>
      </c>
      <c r="AE51" s="138">
        <f t="shared" si="1"/>
        <v>-1.3280798885907497E-2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294.62709999999998</v>
      </c>
      <c r="Q52" s="2"/>
      <c r="T52" s="431" t="s">
        <v>106</v>
      </c>
      <c r="U52" s="499" t="s">
        <v>274</v>
      </c>
      <c r="W52" s="133">
        <v>42656</v>
      </c>
      <c r="X52" s="10">
        <v>289.19</v>
      </c>
      <c r="Y52" s="10">
        <v>296.62</v>
      </c>
      <c r="Z52" s="10">
        <v>288.91000000000003</v>
      </c>
      <c r="AA52" s="10">
        <v>294.41000000000003</v>
      </c>
      <c r="AB52" s="95">
        <v>1571600</v>
      </c>
      <c r="AC52" s="10">
        <v>294.41000000000003</v>
      </c>
      <c r="AD52" s="2">
        <f t="shared" si="0"/>
        <v>7.7099999999999795</v>
      </c>
      <c r="AE52" s="138">
        <f t="shared" si="1"/>
        <v>8.6679457311225061E-3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291.70999999999998</v>
      </c>
      <c r="Q53" s="2"/>
      <c r="T53" s="431" t="s">
        <v>107</v>
      </c>
      <c r="U53" s="500">
        <v>1453100</v>
      </c>
      <c r="W53" s="133">
        <v>42655</v>
      </c>
      <c r="X53" s="10">
        <v>298.29000000000002</v>
      </c>
      <c r="Y53" s="10">
        <v>299.12</v>
      </c>
      <c r="Z53" s="10">
        <v>291.49</v>
      </c>
      <c r="AA53" s="10">
        <v>291.88</v>
      </c>
      <c r="AB53" s="95">
        <v>1823700</v>
      </c>
      <c r="AC53" s="10">
        <v>291.88</v>
      </c>
      <c r="AD53" s="2">
        <f t="shared" si="0"/>
        <v>7.6299999999999955</v>
      </c>
      <c r="AE53" s="138">
        <f t="shared" si="1"/>
        <v>-2.1521957760643695E-2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288.79289999999997</v>
      </c>
      <c r="Q54" s="2"/>
      <c r="T54" s="431" t="s">
        <v>110</v>
      </c>
      <c r="U54" s="500">
        <v>1715820</v>
      </c>
      <c r="W54" s="133">
        <v>42654</v>
      </c>
      <c r="X54" s="10">
        <v>304.13</v>
      </c>
      <c r="Y54" s="10">
        <v>304.52</v>
      </c>
      <c r="Z54" s="10">
        <v>296.32</v>
      </c>
      <c r="AA54" s="10">
        <v>298.3</v>
      </c>
      <c r="AB54" s="95">
        <v>1494600</v>
      </c>
      <c r="AC54" s="10">
        <v>298.3</v>
      </c>
      <c r="AD54" s="2">
        <f t="shared" si="0"/>
        <v>8.1999999999999886</v>
      </c>
      <c r="AE54" s="138">
        <f t="shared" si="1"/>
        <v>-2.0650710791555782E-2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285.87579999999997</v>
      </c>
      <c r="Q55" s="2"/>
      <c r="T55" s="431" t="s">
        <v>108</v>
      </c>
      <c r="U55" s="499" t="s">
        <v>473</v>
      </c>
      <c r="W55" s="133">
        <v>42653</v>
      </c>
      <c r="X55" s="10">
        <v>308</v>
      </c>
      <c r="Y55" s="10">
        <v>308.7</v>
      </c>
      <c r="Z55" s="10">
        <v>304.27</v>
      </c>
      <c r="AA55" s="10">
        <v>304.58999999999997</v>
      </c>
      <c r="AB55" s="95">
        <v>987200</v>
      </c>
      <c r="AC55" s="10">
        <v>304.58999999999997</v>
      </c>
      <c r="AD55" s="2">
        <f t="shared" si="0"/>
        <v>4.4300000000000068</v>
      </c>
      <c r="AE55" s="138">
        <f t="shared" si="1"/>
        <v>-3.272358388690777E-3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282.95869999999996</v>
      </c>
      <c r="T56" s="431" t="s">
        <v>111</v>
      </c>
      <c r="U56" s="499">
        <v>16.46</v>
      </c>
      <c r="W56" s="133">
        <v>42650</v>
      </c>
      <c r="X56" s="10">
        <v>307.31</v>
      </c>
      <c r="Y56" s="10">
        <v>308</v>
      </c>
      <c r="Z56" s="10">
        <v>302.20999999999998</v>
      </c>
      <c r="AA56" s="10">
        <v>305.58999999999997</v>
      </c>
      <c r="AB56" s="95">
        <v>1526000</v>
      </c>
      <c r="AC56" s="10">
        <v>305.58999999999997</v>
      </c>
      <c r="AD56" s="2">
        <f t="shared" si="0"/>
        <v>5.7900000000000205</v>
      </c>
      <c r="AE56" s="138">
        <f t="shared" si="1"/>
        <v>-1.3072322624922972E-3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280.04159999999996</v>
      </c>
      <c r="T57" s="431" t="s">
        <v>112</v>
      </c>
      <c r="U57" s="499">
        <v>17.68</v>
      </c>
      <c r="W57" s="133">
        <v>42649</v>
      </c>
      <c r="X57" s="10">
        <v>308.3</v>
      </c>
      <c r="Y57" s="10">
        <v>309.89</v>
      </c>
      <c r="Z57" s="10">
        <v>303.92</v>
      </c>
      <c r="AA57" s="10">
        <v>305.99</v>
      </c>
      <c r="AB57" s="95">
        <v>865100</v>
      </c>
      <c r="AC57" s="10">
        <v>305.99</v>
      </c>
      <c r="AD57" s="2">
        <f t="shared" si="0"/>
        <v>5.9699999999999704</v>
      </c>
      <c r="AE57" s="138">
        <f t="shared" si="1"/>
        <v>-1.1979334840167888E-2</v>
      </c>
    </row>
    <row r="58" spans="1:31" x14ac:dyDescent="0.25">
      <c r="O58" s="83">
        <v>0.95</v>
      </c>
      <c r="P58" s="83">
        <f t="shared" si="5"/>
        <v>277.12449999999995</v>
      </c>
      <c r="T58" s="431" t="s">
        <v>109</v>
      </c>
      <c r="U58" s="499" t="s">
        <v>123</v>
      </c>
      <c r="W58" s="133">
        <v>42648</v>
      </c>
      <c r="X58" s="10">
        <v>313.27</v>
      </c>
      <c r="Y58" s="10">
        <v>313.32</v>
      </c>
      <c r="Z58" s="10">
        <v>308.60000000000002</v>
      </c>
      <c r="AA58" s="10">
        <v>309.7</v>
      </c>
      <c r="AB58" s="95">
        <v>977300</v>
      </c>
      <c r="AC58" s="10">
        <v>309.7</v>
      </c>
      <c r="AD58" s="2">
        <f t="shared" si="0"/>
        <v>4.7199999999999704</v>
      </c>
      <c r="AE58" s="138">
        <f t="shared" si="1"/>
        <v>-5.7146526261718789E-3</v>
      </c>
    </row>
    <row r="59" spans="1:31" x14ac:dyDescent="0.25">
      <c r="O59" s="83">
        <v>0.94</v>
      </c>
      <c r="P59" s="83">
        <f t="shared" si="5"/>
        <v>274.20739999999995</v>
      </c>
      <c r="W59" s="133">
        <v>42647</v>
      </c>
      <c r="X59" s="10">
        <v>311.94</v>
      </c>
      <c r="Y59" s="10">
        <v>314</v>
      </c>
      <c r="Z59" s="10">
        <v>309.89</v>
      </c>
      <c r="AA59" s="10">
        <v>311.48</v>
      </c>
      <c r="AB59" s="95">
        <v>914000</v>
      </c>
      <c r="AC59" s="10">
        <v>311.48</v>
      </c>
      <c r="AD59" s="2">
        <f t="shared" si="0"/>
        <v>4.1100000000000136</v>
      </c>
      <c r="AE59" s="138">
        <f t="shared" si="1"/>
        <v>-3.5302801758707592E-4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271.2903</v>
      </c>
      <c r="W60" s="133">
        <v>42646</v>
      </c>
      <c r="X60" s="10">
        <v>313</v>
      </c>
      <c r="Y60" s="10">
        <v>313</v>
      </c>
      <c r="Z60" s="10">
        <v>308.85000000000002</v>
      </c>
      <c r="AA60" s="10">
        <v>311.58999999999997</v>
      </c>
      <c r="AB60" s="95">
        <v>1001200</v>
      </c>
      <c r="AC60" s="10">
        <v>311.58999999999997</v>
      </c>
      <c r="AD60" s="2">
        <f t="shared" si="0"/>
        <v>4.1499999999999773</v>
      </c>
      <c r="AE60" s="138">
        <f t="shared" si="1"/>
        <v>-4.600198064083294E-3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268.3732</v>
      </c>
      <c r="W61" s="133">
        <v>42643</v>
      </c>
      <c r="X61" s="10">
        <v>306.58999999999997</v>
      </c>
      <c r="Y61" s="10">
        <v>314.38</v>
      </c>
      <c r="Z61" s="10">
        <v>306.04000000000002</v>
      </c>
      <c r="AA61" s="10">
        <v>313.02999999999997</v>
      </c>
      <c r="AB61" s="95">
        <v>2124800</v>
      </c>
      <c r="AC61" s="10">
        <v>313.02999999999997</v>
      </c>
      <c r="AD61" s="2">
        <f t="shared" si="0"/>
        <v>8.339999999999975</v>
      </c>
      <c r="AE61" s="138">
        <f t="shared" si="1"/>
        <v>2.3709856759762005E-2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265.45609999999999</v>
      </c>
      <c r="W62" s="133">
        <v>42642</v>
      </c>
      <c r="X62" s="10">
        <v>310.17</v>
      </c>
      <c r="Y62" s="10">
        <v>312.47000000000003</v>
      </c>
      <c r="Z62" s="10">
        <v>304.04000000000002</v>
      </c>
      <c r="AA62" s="10">
        <v>305.77999999999997</v>
      </c>
      <c r="AB62" s="95">
        <v>1133900</v>
      </c>
      <c r="AC62" s="10">
        <v>305.77999999999997</v>
      </c>
      <c r="AD62" s="2">
        <f t="shared" si="0"/>
        <v>8.4300000000000068</v>
      </c>
      <c r="AE62" s="138">
        <f t="shared" si="1"/>
        <v>-1.5359845435517716E-2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262.53899999999999</v>
      </c>
      <c r="W63" s="133">
        <v>42641</v>
      </c>
      <c r="X63" s="10">
        <v>315.99</v>
      </c>
      <c r="Y63" s="10">
        <v>315.99</v>
      </c>
      <c r="Z63" s="10">
        <v>308.74</v>
      </c>
      <c r="AA63" s="10">
        <v>310.55</v>
      </c>
      <c r="AB63" s="95">
        <v>1020100</v>
      </c>
      <c r="AC63" s="10">
        <v>310.55</v>
      </c>
      <c r="AD63" s="2">
        <f t="shared" si="0"/>
        <v>7.25</v>
      </c>
      <c r="AE63" s="138">
        <f t="shared" si="1"/>
        <v>-1.2653800909293134E-2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42640</v>
      </c>
      <c r="X64" s="10">
        <v>309.77999999999997</v>
      </c>
      <c r="Y64" s="10">
        <v>315</v>
      </c>
      <c r="Z64" s="10">
        <v>307.5</v>
      </c>
      <c r="AA64" s="10">
        <v>314.52999999999997</v>
      </c>
      <c r="AB64" s="95">
        <v>1104500</v>
      </c>
      <c r="AC64" s="10">
        <v>314.52999999999997</v>
      </c>
      <c r="AD64" s="2">
        <f t="shared" si="0"/>
        <v>7.5</v>
      </c>
      <c r="AE64" s="138">
        <f t="shared" si="1"/>
        <v>1.5202375572913152E-2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42639</v>
      </c>
      <c r="X65" s="10">
        <v>311.7</v>
      </c>
      <c r="Y65" s="10">
        <v>312.02</v>
      </c>
      <c r="Z65" s="10">
        <v>308.68</v>
      </c>
      <c r="AA65" s="10">
        <v>309.82</v>
      </c>
      <c r="AB65" s="95">
        <v>924200</v>
      </c>
      <c r="AC65" s="10">
        <v>309.82</v>
      </c>
      <c r="AD65" s="2">
        <f t="shared" si="0"/>
        <v>3.339999999999975</v>
      </c>
      <c r="AE65" s="138">
        <f t="shared" si="1"/>
        <v>-8.8297395866657746E-3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42636</v>
      </c>
      <c r="X66" s="10">
        <v>312.58</v>
      </c>
      <c r="Y66" s="10">
        <v>317.32</v>
      </c>
      <c r="Z66" s="10">
        <v>312.11</v>
      </c>
      <c r="AA66" s="10">
        <v>312.58</v>
      </c>
      <c r="AB66" s="95">
        <v>881600</v>
      </c>
      <c r="AC66" s="10">
        <v>312.58</v>
      </c>
      <c r="AD66" s="2">
        <f t="shared" si="0"/>
        <v>5.2099999999999795</v>
      </c>
      <c r="AE66" s="138">
        <f t="shared" si="1"/>
        <v>-7.0836377497538461E-3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42635</v>
      </c>
      <c r="X67" s="10">
        <v>313.07</v>
      </c>
      <c r="Y67" s="10">
        <v>315.98</v>
      </c>
      <c r="Z67" s="10">
        <v>311.37</v>
      </c>
      <c r="AA67" s="10">
        <v>314.81</v>
      </c>
      <c r="AB67" s="95">
        <v>1378000</v>
      </c>
      <c r="AC67" s="10">
        <v>314.81</v>
      </c>
      <c r="AD67" s="2">
        <f>Y67-Z67</f>
        <v>4.6100000000000136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K8" sqref="K8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37.26</v>
      </c>
      <c r="Y2" s="10">
        <v>37.549999999999997</v>
      </c>
      <c r="Z2" s="10">
        <v>37.200000000000003</v>
      </c>
      <c r="AA2" s="10">
        <v>37.5</v>
      </c>
      <c r="AB2" s="95">
        <v>2077700</v>
      </c>
      <c r="AC2" s="10">
        <v>37.5</v>
      </c>
      <c r="AD2" s="2">
        <f>Y2-Z2</f>
        <v>0.34999999999999432</v>
      </c>
      <c r="AE2" s="138">
        <f>AC2/AC3-1</f>
        <v>5.0924685071025433E-3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39.11</v>
      </c>
      <c r="W3" s="133">
        <v>42726</v>
      </c>
      <c r="X3" s="10">
        <v>37.39</v>
      </c>
      <c r="Y3" s="10">
        <v>37.81</v>
      </c>
      <c r="Z3" s="10">
        <v>37.130000000000003</v>
      </c>
      <c r="AA3" s="10">
        <v>37.31</v>
      </c>
      <c r="AB3" s="95">
        <v>3122900</v>
      </c>
      <c r="AC3" s="10">
        <v>37.31</v>
      </c>
      <c r="AD3" s="2">
        <f t="shared" ref="AD3:AD66" si="0">Y3-Z3</f>
        <v>0.67999999999999972</v>
      </c>
      <c r="AE3" s="138">
        <f t="shared" ref="AE3:AE66" si="1">AC3/AC4-1</f>
        <v>-5.5970149253731227E-3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39.11</v>
      </c>
      <c r="R4" s="527">
        <v>2.52E-2</v>
      </c>
      <c r="T4" s="1"/>
      <c r="W4" s="133">
        <v>42725</v>
      </c>
      <c r="X4" s="10">
        <v>37.4</v>
      </c>
      <c r="Y4" s="10">
        <v>37.89</v>
      </c>
      <c r="Z4" s="10">
        <v>37.049999999999997</v>
      </c>
      <c r="AA4" s="10">
        <v>37.520000000000003</v>
      </c>
      <c r="AB4" s="95">
        <v>4093000</v>
      </c>
      <c r="AC4" s="10">
        <v>37.520000000000003</v>
      </c>
      <c r="AD4" s="2">
        <f t="shared" si="0"/>
        <v>0.84000000000000341</v>
      </c>
      <c r="AE4" s="138">
        <f t="shared" si="1"/>
        <v>6.1678734245107503E-3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37.56</v>
      </c>
      <c r="Y5" s="10">
        <v>37.83</v>
      </c>
      <c r="Z5" s="10">
        <v>37.14</v>
      </c>
      <c r="AA5" s="10">
        <v>37.29</v>
      </c>
      <c r="AB5" s="95">
        <v>2479900</v>
      </c>
      <c r="AC5" s="10">
        <v>37.29</v>
      </c>
      <c r="AD5" s="2">
        <f t="shared" si="0"/>
        <v>0.68999999999999773</v>
      </c>
      <c r="AE5" s="138">
        <f t="shared" si="1"/>
        <v>-5.3347559349160578E-3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37.630000000000003</v>
      </c>
      <c r="Y6" s="10">
        <v>38.29</v>
      </c>
      <c r="Z6" s="10">
        <v>37.380000000000003</v>
      </c>
      <c r="AA6" s="10">
        <v>37.49</v>
      </c>
      <c r="AB6" s="95">
        <v>2723600</v>
      </c>
      <c r="AC6" s="10">
        <v>37.49</v>
      </c>
      <c r="AD6" s="2">
        <f t="shared" si="0"/>
        <v>0.90999999999999659</v>
      </c>
      <c r="AE6" s="138">
        <f t="shared" si="1"/>
        <v>-8.7255420412479801E-3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42720</v>
      </c>
      <c r="X7" s="10">
        <v>38.090000000000003</v>
      </c>
      <c r="Y7" s="10">
        <v>38.229999999999997</v>
      </c>
      <c r="Z7" s="10">
        <v>37.630000000000003</v>
      </c>
      <c r="AA7" s="10">
        <v>37.82</v>
      </c>
      <c r="AB7" s="95">
        <v>6506700</v>
      </c>
      <c r="AC7" s="10">
        <v>37.82</v>
      </c>
      <c r="AD7" s="2">
        <f t="shared" si="0"/>
        <v>0.59999999999999432</v>
      </c>
      <c r="AE7" s="138">
        <f t="shared" si="1"/>
        <v>1.5889830508475367E-3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37.64</v>
      </c>
      <c r="Y8" s="10">
        <v>38.1</v>
      </c>
      <c r="Z8" s="10">
        <v>37.32</v>
      </c>
      <c r="AA8" s="10">
        <v>37.76</v>
      </c>
      <c r="AB8" s="95">
        <v>4589800</v>
      </c>
      <c r="AC8" s="10">
        <v>37.76</v>
      </c>
      <c r="AD8" s="2">
        <f t="shared" si="0"/>
        <v>0.78000000000000114</v>
      </c>
      <c r="AE8" s="138">
        <f t="shared" si="1"/>
        <v>1.8572565667285268E-3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38.15</v>
      </c>
      <c r="Y9" s="10">
        <v>38.17</v>
      </c>
      <c r="Z9" s="10">
        <v>37.130000000000003</v>
      </c>
      <c r="AA9" s="10">
        <v>37.69</v>
      </c>
      <c r="AB9" s="95">
        <v>5788500</v>
      </c>
      <c r="AC9" s="10">
        <v>37.69</v>
      </c>
      <c r="AD9" s="2">
        <f t="shared" si="0"/>
        <v>1.0399999999999991</v>
      </c>
      <c r="AE9" s="138">
        <f t="shared" si="1"/>
        <v>-1.5926892950391625E-2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42717</v>
      </c>
      <c r="X10" s="10">
        <v>37.700000000000003</v>
      </c>
      <c r="Y10" s="10">
        <v>38.450000000000003</v>
      </c>
      <c r="Z10" s="10">
        <v>37.64</v>
      </c>
      <c r="AA10" s="10">
        <v>38.299999999999997</v>
      </c>
      <c r="AB10" s="95">
        <v>7002200</v>
      </c>
      <c r="AC10" s="10">
        <v>38.299999999999997</v>
      </c>
      <c r="AD10" s="2">
        <f t="shared" si="0"/>
        <v>0.81000000000000227</v>
      </c>
      <c r="AE10" s="138">
        <f t="shared" si="1"/>
        <v>3.1510907621868922E-2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36.69</v>
      </c>
      <c r="Y11" s="10">
        <v>37.299999999999997</v>
      </c>
      <c r="Z11" s="10">
        <v>36.35</v>
      </c>
      <c r="AA11" s="10">
        <v>37.130000000000003</v>
      </c>
      <c r="AB11" s="95">
        <v>4873500</v>
      </c>
      <c r="AC11" s="10">
        <v>37.130000000000003</v>
      </c>
      <c r="AD11" s="2">
        <f t="shared" si="0"/>
        <v>0.94999999999999574</v>
      </c>
      <c r="AE11" s="138">
        <f t="shared" si="1"/>
        <v>1.6981648863325205E-2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36.08</v>
      </c>
      <c r="Y12" s="10">
        <v>37.15</v>
      </c>
      <c r="Z12" s="10">
        <v>36.07</v>
      </c>
      <c r="AA12" s="10">
        <v>36.51</v>
      </c>
      <c r="AB12" s="95">
        <v>6117200</v>
      </c>
      <c r="AC12" s="10">
        <v>36.51</v>
      </c>
      <c r="AD12" s="2">
        <f t="shared" si="0"/>
        <v>1.0799999999999983</v>
      </c>
      <c r="AE12" s="138">
        <f t="shared" si="1"/>
        <v>1.2479201331114798E-2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34.5</v>
      </c>
      <c r="Y13" s="10">
        <v>36.08</v>
      </c>
      <c r="Z13" s="10">
        <v>34.24</v>
      </c>
      <c r="AA13" s="10">
        <v>36.06</v>
      </c>
      <c r="AB13" s="95">
        <v>9093500</v>
      </c>
      <c r="AC13" s="10">
        <v>36.06</v>
      </c>
      <c r="AD13" s="2">
        <f t="shared" si="0"/>
        <v>1.8399999999999963</v>
      </c>
      <c r="AE13" s="138">
        <f t="shared" si="1"/>
        <v>4.5217391304347876E-2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35.520000000000003</v>
      </c>
      <c r="Y14" s="10">
        <v>35.520000000000003</v>
      </c>
      <c r="Z14" s="10">
        <v>33.79</v>
      </c>
      <c r="AA14" s="10">
        <v>34.5</v>
      </c>
      <c r="AB14" s="95">
        <v>11540100</v>
      </c>
      <c r="AC14" s="10">
        <v>34.5</v>
      </c>
      <c r="AD14" s="2">
        <f t="shared" si="0"/>
        <v>1.730000000000004</v>
      </c>
      <c r="AE14" s="138">
        <f t="shared" si="1"/>
        <v>-3.7925264919129953E-2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35.450000000000003</v>
      </c>
      <c r="Y15" s="10">
        <v>36.020000000000003</v>
      </c>
      <c r="Z15" s="10">
        <v>34.909999999999997</v>
      </c>
      <c r="AA15" s="10">
        <v>35.86</v>
      </c>
      <c r="AB15" s="95">
        <v>5767300</v>
      </c>
      <c r="AC15" s="10">
        <v>35.86</v>
      </c>
      <c r="AD15" s="2">
        <f t="shared" si="0"/>
        <v>1.1100000000000065</v>
      </c>
      <c r="AE15" s="138">
        <f t="shared" si="1"/>
        <v>5.8906030855541136E-3</v>
      </c>
    </row>
    <row r="16" spans="1:40" x14ac:dyDescent="0.25">
      <c r="G16" s="1"/>
      <c r="W16" s="133">
        <v>42709</v>
      </c>
      <c r="X16" s="10">
        <v>36.31</v>
      </c>
      <c r="Y16" s="10">
        <v>36.659999999999997</v>
      </c>
      <c r="Z16" s="10">
        <v>35.369999999999997</v>
      </c>
      <c r="AA16" s="10">
        <v>35.65</v>
      </c>
      <c r="AB16" s="95">
        <v>3522800</v>
      </c>
      <c r="AC16" s="10">
        <v>35.65</v>
      </c>
      <c r="AD16" s="2">
        <f t="shared" si="0"/>
        <v>1.2899999999999991</v>
      </c>
      <c r="AE16" s="138">
        <f t="shared" si="1"/>
        <v>-9.4470686301751927E-3</v>
      </c>
    </row>
    <row r="17" spans="1:31" x14ac:dyDescent="0.25">
      <c r="G17" s="1"/>
      <c r="W17" s="133">
        <v>42706</v>
      </c>
      <c r="X17" s="10">
        <v>36.07</v>
      </c>
      <c r="Y17" s="10">
        <v>36.42</v>
      </c>
      <c r="Z17" s="10">
        <v>35.68</v>
      </c>
      <c r="AA17" s="10">
        <v>35.99</v>
      </c>
      <c r="AB17" s="95">
        <v>3538300</v>
      </c>
      <c r="AC17" s="10">
        <v>35.99</v>
      </c>
      <c r="AD17" s="2">
        <f t="shared" si="0"/>
        <v>0.74000000000000199</v>
      </c>
      <c r="AE17" s="138">
        <f t="shared" si="1"/>
        <v>-1.1101859561476468E-3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36.619999999999997</v>
      </c>
      <c r="Y18" s="10">
        <v>37.159999999999997</v>
      </c>
      <c r="Z18" s="10">
        <v>35.92</v>
      </c>
      <c r="AA18" s="10">
        <v>36.03</v>
      </c>
      <c r="AB18" s="95">
        <v>5123500</v>
      </c>
      <c r="AC18" s="10">
        <v>36.03</v>
      </c>
      <c r="AD18" s="2">
        <f t="shared" si="0"/>
        <v>1.2399999999999949</v>
      </c>
      <c r="AE18" s="138">
        <f t="shared" si="1"/>
        <v>-1.5842665938268219E-2</v>
      </c>
    </row>
    <row r="19" spans="1:31" x14ac:dyDescent="0.25">
      <c r="N19" s="2"/>
      <c r="W19" s="133">
        <v>42704</v>
      </c>
      <c r="X19" s="10">
        <v>36.03</v>
      </c>
      <c r="Y19" s="10">
        <v>36.72</v>
      </c>
      <c r="Z19" s="10">
        <v>35.69</v>
      </c>
      <c r="AA19" s="10">
        <v>36.61</v>
      </c>
      <c r="AB19" s="95">
        <v>5522900</v>
      </c>
      <c r="AC19" s="10">
        <v>36.61</v>
      </c>
      <c r="AD19" s="2">
        <f t="shared" si="0"/>
        <v>1.0300000000000011</v>
      </c>
      <c r="AE19" s="138">
        <f t="shared" si="1"/>
        <v>1.5252357182473641E-2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36.76</v>
      </c>
      <c r="Y20" s="10">
        <v>37</v>
      </c>
      <c r="Z20" s="10">
        <v>35.950000000000003</v>
      </c>
      <c r="AA20" s="10">
        <v>36.06</v>
      </c>
      <c r="AB20" s="95">
        <v>3666500</v>
      </c>
      <c r="AC20" s="10">
        <v>36.06</v>
      </c>
      <c r="AD20" s="2">
        <f t="shared" si="0"/>
        <v>1.0499999999999972</v>
      </c>
      <c r="AE20" s="138">
        <f t="shared" si="1"/>
        <v>-1.8508437670114342E-2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36.72</v>
      </c>
      <c r="Y21" s="10">
        <v>37.15</v>
      </c>
      <c r="Z21" s="10">
        <v>36.67</v>
      </c>
      <c r="AA21" s="10">
        <v>36.74</v>
      </c>
      <c r="AB21" s="95">
        <v>3515200</v>
      </c>
      <c r="AC21" s="10">
        <v>36.74</v>
      </c>
      <c r="AD21" s="2">
        <f t="shared" si="0"/>
        <v>0.47999999999999687</v>
      </c>
      <c r="AE21" s="138">
        <f t="shared" si="1"/>
        <v>1.6357688113413094E-3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36.93</v>
      </c>
      <c r="Y22" s="10">
        <v>37.04</v>
      </c>
      <c r="Z22" s="10">
        <v>36.58</v>
      </c>
      <c r="AA22" s="10">
        <v>36.68</v>
      </c>
      <c r="AB22" s="95">
        <v>1303700</v>
      </c>
      <c r="AC22" s="10">
        <v>36.68</v>
      </c>
      <c r="AD22" s="2">
        <f t="shared" si="0"/>
        <v>0.46000000000000085</v>
      </c>
      <c r="AE22" s="138">
        <f t="shared" si="1"/>
        <v>-4.6132971506106513E-3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35.909999999999997</v>
      </c>
      <c r="Y23" s="10">
        <v>36.9</v>
      </c>
      <c r="Z23" s="10">
        <v>35.26</v>
      </c>
      <c r="AA23" s="10">
        <v>36.85</v>
      </c>
      <c r="AB23" s="95">
        <v>4267800</v>
      </c>
      <c r="AC23" s="10">
        <v>36.85</v>
      </c>
      <c r="AD23" s="2">
        <f t="shared" si="0"/>
        <v>1.6400000000000006</v>
      </c>
      <c r="AE23" s="138">
        <f t="shared" si="1"/>
        <v>1.4592511013215903E-2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36.619999999999997</v>
      </c>
      <c r="Y24" s="10">
        <v>36.94</v>
      </c>
      <c r="Z24" s="10">
        <v>35.9</v>
      </c>
      <c r="AA24" s="10">
        <v>36.32</v>
      </c>
      <c r="AB24" s="95">
        <v>3484400</v>
      </c>
      <c r="AC24" s="10">
        <v>36.32</v>
      </c>
      <c r="AD24" s="2">
        <f t="shared" si="0"/>
        <v>1.0399999999999991</v>
      </c>
      <c r="AE24" s="138">
        <f t="shared" si="1"/>
        <v>-9.8146128680479672E-3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42695</v>
      </c>
      <c r="X25" s="10">
        <v>36.53</v>
      </c>
      <c r="Y25" s="10">
        <v>37.11</v>
      </c>
      <c r="Z25" s="10">
        <v>36.42</v>
      </c>
      <c r="AA25" s="10">
        <v>36.68</v>
      </c>
      <c r="AB25" s="95">
        <v>3698000</v>
      </c>
      <c r="AC25" s="10">
        <v>36.68</v>
      </c>
      <c r="AD25" s="2">
        <f t="shared" si="0"/>
        <v>0.68999999999999773</v>
      </c>
      <c r="AE25" s="138">
        <f t="shared" si="1"/>
        <v>5.7581573896352545E-3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42692</v>
      </c>
      <c r="X26" s="10">
        <v>37.450000000000003</v>
      </c>
      <c r="Y26" s="10">
        <v>37.590000000000003</v>
      </c>
      <c r="Z26" s="10">
        <v>36.409999999999997</v>
      </c>
      <c r="AA26" s="10">
        <v>36.47</v>
      </c>
      <c r="AB26" s="95">
        <v>6012100</v>
      </c>
      <c r="AC26" s="10">
        <v>36.47</v>
      </c>
      <c r="AD26" s="2">
        <f t="shared" si="0"/>
        <v>1.1800000000000068</v>
      </c>
      <c r="AE26" s="138">
        <f t="shared" si="1"/>
        <v>-2.9020234291799896E-2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42691</v>
      </c>
      <c r="X27" s="10">
        <v>38.08</v>
      </c>
      <c r="Y27" s="10">
        <v>38.130000000000003</v>
      </c>
      <c r="Z27" s="10">
        <v>37</v>
      </c>
      <c r="AA27" s="10">
        <v>37.56</v>
      </c>
      <c r="AB27" s="95">
        <v>5437700</v>
      </c>
      <c r="AC27" s="10">
        <v>37.56</v>
      </c>
      <c r="AD27" s="2">
        <f t="shared" si="0"/>
        <v>1.1300000000000026</v>
      </c>
      <c r="AE27" s="138">
        <f t="shared" si="1"/>
        <v>-8.9709762532980131E-3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42690</v>
      </c>
      <c r="X28" s="10">
        <v>38.5</v>
      </c>
      <c r="Y28" s="10">
        <v>38.6</v>
      </c>
      <c r="Z28" s="10">
        <v>37.700000000000003</v>
      </c>
      <c r="AA28" s="10">
        <v>37.9</v>
      </c>
      <c r="AB28" s="95">
        <v>4728500</v>
      </c>
      <c r="AC28" s="10">
        <v>37.9</v>
      </c>
      <c r="AD28" s="2">
        <f t="shared" si="0"/>
        <v>0.89999999999999858</v>
      </c>
      <c r="AE28" s="138">
        <f t="shared" si="1"/>
        <v>-1.9658561821003562E-2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42689</v>
      </c>
      <c r="X29" s="10">
        <v>38</v>
      </c>
      <c r="Y29" s="10">
        <v>38.78</v>
      </c>
      <c r="Z29" s="10">
        <v>37.4</v>
      </c>
      <c r="AA29" s="10">
        <v>38.659999999999997</v>
      </c>
      <c r="AB29" s="95">
        <v>5328100</v>
      </c>
      <c r="AC29" s="10">
        <v>38.659999999999997</v>
      </c>
      <c r="AD29" s="2">
        <f t="shared" si="0"/>
        <v>1.3800000000000026</v>
      </c>
      <c r="AE29" s="138">
        <f t="shared" si="1"/>
        <v>5.7232049947970598E-3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42688</v>
      </c>
      <c r="X30" s="10">
        <v>37.56</v>
      </c>
      <c r="Y30" s="10">
        <v>38.53</v>
      </c>
      <c r="Z30" s="10">
        <v>37.56</v>
      </c>
      <c r="AA30" s="10">
        <v>38.44</v>
      </c>
      <c r="AB30" s="95">
        <v>4951500</v>
      </c>
      <c r="AC30" s="10">
        <v>38.44</v>
      </c>
      <c r="AD30" s="2">
        <f t="shared" si="0"/>
        <v>0.96999999999999886</v>
      </c>
      <c r="AE30" s="138">
        <f t="shared" si="1"/>
        <v>1.344582124967042E-2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42685</v>
      </c>
      <c r="X31" s="10">
        <v>37.92</v>
      </c>
      <c r="Y31" s="10">
        <v>38.54</v>
      </c>
      <c r="Z31" s="10">
        <v>37.409999999999997</v>
      </c>
      <c r="AA31" s="10">
        <v>37.93</v>
      </c>
      <c r="AB31" s="95">
        <v>5668000</v>
      </c>
      <c r="AC31" s="10">
        <v>37.93</v>
      </c>
      <c r="AD31" s="2">
        <f t="shared" si="0"/>
        <v>1.1300000000000026</v>
      </c>
      <c r="AE31" s="138">
        <f t="shared" si="1"/>
        <v>-9.1431556948798898E-3</v>
      </c>
    </row>
    <row r="32" spans="1:31" x14ac:dyDescent="0.25">
      <c r="W32" s="133">
        <v>42684</v>
      </c>
      <c r="X32" s="10">
        <v>39.450000000000003</v>
      </c>
      <c r="Y32" s="10">
        <v>40.409999999999997</v>
      </c>
      <c r="Z32" s="10">
        <v>37.549999999999997</v>
      </c>
      <c r="AA32" s="10">
        <v>38.28</v>
      </c>
      <c r="AB32" s="95">
        <v>11946500</v>
      </c>
      <c r="AC32" s="10">
        <v>38.28</v>
      </c>
      <c r="AD32" s="2">
        <f t="shared" si="0"/>
        <v>2.8599999999999994</v>
      </c>
      <c r="AE32" s="138">
        <f t="shared" si="1"/>
        <v>-1.6443987667009274E-2</v>
      </c>
    </row>
    <row r="33" spans="1:31" x14ac:dyDescent="0.25">
      <c r="W33" s="133">
        <v>42683</v>
      </c>
      <c r="X33" s="10">
        <v>40</v>
      </c>
      <c r="Y33" s="10">
        <v>40.5</v>
      </c>
      <c r="Z33" s="10">
        <v>38.549999999999997</v>
      </c>
      <c r="AA33" s="10">
        <v>38.92</v>
      </c>
      <c r="AB33" s="95">
        <v>17199100</v>
      </c>
      <c r="AC33" s="10">
        <v>38.92</v>
      </c>
      <c r="AD33" s="2">
        <f t="shared" si="0"/>
        <v>1.9500000000000028</v>
      </c>
      <c r="AE33" s="138">
        <f t="shared" si="1"/>
        <v>4.8773915386688182E-2</v>
      </c>
    </row>
    <row r="34" spans="1:31" x14ac:dyDescent="0.25">
      <c r="W34" s="133">
        <v>42682</v>
      </c>
      <c r="X34" s="10">
        <v>35.61</v>
      </c>
      <c r="Y34" s="10">
        <v>37.770000000000003</v>
      </c>
      <c r="Z34" s="10">
        <v>35.450000000000003</v>
      </c>
      <c r="AA34" s="10">
        <v>37.11</v>
      </c>
      <c r="AB34" s="95">
        <v>9110100</v>
      </c>
      <c r="AC34" s="10">
        <v>37.11</v>
      </c>
      <c r="AD34" s="2">
        <f t="shared" si="0"/>
        <v>2.3200000000000003</v>
      </c>
      <c r="AE34" s="138">
        <f t="shared" si="1"/>
        <v>1.4211533205793714E-2</v>
      </c>
    </row>
    <row r="35" spans="1:31" x14ac:dyDescent="0.25">
      <c r="L35" t="s">
        <v>215</v>
      </c>
      <c r="M35" s="2">
        <f>K53+M53-F53</f>
        <v>439.77999999999975</v>
      </c>
      <c r="W35" s="133">
        <v>42681</v>
      </c>
      <c r="X35" s="10">
        <v>35.69</v>
      </c>
      <c r="Y35" s="10">
        <v>36.81</v>
      </c>
      <c r="Z35" s="10">
        <v>35.28</v>
      </c>
      <c r="AA35" s="10">
        <v>36.590000000000003</v>
      </c>
      <c r="AB35" s="95">
        <v>5742200</v>
      </c>
      <c r="AC35" s="10">
        <v>36.590000000000003</v>
      </c>
      <c r="AD35" s="2">
        <f t="shared" si="0"/>
        <v>1.5300000000000011</v>
      </c>
      <c r="AE35" s="138">
        <f t="shared" si="1"/>
        <v>4.5428571428571596E-2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34.01</v>
      </c>
      <c r="Y36" s="10">
        <v>35.630000000000003</v>
      </c>
      <c r="Z36" s="10">
        <v>34</v>
      </c>
      <c r="AA36" s="10">
        <v>35</v>
      </c>
      <c r="AB36" s="95">
        <v>7927400</v>
      </c>
      <c r="AC36" s="10">
        <v>35</v>
      </c>
      <c r="AD36" s="2">
        <f t="shared" si="0"/>
        <v>1.6300000000000026</v>
      </c>
      <c r="AE36" s="138">
        <f t="shared" si="1"/>
        <v>2.5190392501464487E-2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42677</v>
      </c>
      <c r="X37" s="10">
        <v>37.04</v>
      </c>
      <c r="Y37" s="10">
        <v>37.1</v>
      </c>
      <c r="Z37" s="10">
        <v>33.6</v>
      </c>
      <c r="AA37" s="10">
        <v>34.14</v>
      </c>
      <c r="AB37" s="95">
        <v>17825900</v>
      </c>
      <c r="AC37" s="10">
        <v>34.14</v>
      </c>
      <c r="AD37" s="2">
        <f t="shared" si="0"/>
        <v>3.5</v>
      </c>
      <c r="AE37" s="138">
        <f t="shared" si="1"/>
        <v>-6.8993727842923347E-2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42676</v>
      </c>
      <c r="X38" s="10">
        <v>37.119999999999997</v>
      </c>
      <c r="Y38" s="10">
        <v>37.56</v>
      </c>
      <c r="Z38" s="10">
        <v>36.35</v>
      </c>
      <c r="AA38" s="10">
        <v>36.67</v>
      </c>
      <c r="AB38" s="95">
        <v>5929200</v>
      </c>
      <c r="AC38" s="10">
        <v>36.67</v>
      </c>
      <c r="AD38" s="2">
        <f t="shared" si="0"/>
        <v>1.2100000000000009</v>
      </c>
      <c r="AE38" s="138">
        <f t="shared" si="1"/>
        <v>-1.3186221743810456E-2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42675</v>
      </c>
      <c r="X39" s="10">
        <v>36.54</v>
      </c>
      <c r="Y39" s="10">
        <v>37.32</v>
      </c>
      <c r="Z39" s="10">
        <v>36.51</v>
      </c>
      <c r="AA39" s="10">
        <v>37.159999999999997</v>
      </c>
      <c r="AB39" s="95">
        <v>6488900</v>
      </c>
      <c r="AC39" s="10">
        <v>37.159999999999997</v>
      </c>
      <c r="AD39" s="2">
        <f t="shared" si="0"/>
        <v>0.81000000000000227</v>
      </c>
      <c r="AE39" s="138">
        <f t="shared" si="1"/>
        <v>1.8082191780821821E-2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42674</v>
      </c>
      <c r="X40" s="10">
        <v>37.29</v>
      </c>
      <c r="Y40" s="10">
        <v>37.479999999999997</v>
      </c>
      <c r="Z40" s="10">
        <v>36.479999999999997</v>
      </c>
      <c r="AA40" s="10">
        <v>36.5</v>
      </c>
      <c r="AB40" s="95">
        <v>5458100</v>
      </c>
      <c r="AC40" s="10">
        <v>36.5</v>
      </c>
      <c r="AD40" s="2">
        <f t="shared" si="0"/>
        <v>1</v>
      </c>
      <c r="AE40" s="138">
        <f t="shared" si="1"/>
        <v>-1.8553374563054503E-2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42671</v>
      </c>
      <c r="X41" s="10">
        <v>37.86</v>
      </c>
      <c r="Y41" s="10">
        <v>38.75</v>
      </c>
      <c r="Z41" s="10">
        <v>36.67</v>
      </c>
      <c r="AA41" s="10">
        <v>37.19</v>
      </c>
      <c r="AB41" s="95">
        <v>7760300</v>
      </c>
      <c r="AC41" s="10">
        <v>37.19</v>
      </c>
      <c r="AD41" s="2">
        <f t="shared" si="0"/>
        <v>2.0799999999999983</v>
      </c>
      <c r="AE41" s="138">
        <f t="shared" si="1"/>
        <v>-2.1830615465544545E-2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42670</v>
      </c>
      <c r="X42" s="10">
        <v>38.24</v>
      </c>
      <c r="Y42" s="10">
        <v>38.380000000000003</v>
      </c>
      <c r="Z42" s="10">
        <v>37.61</v>
      </c>
      <c r="AA42" s="10">
        <v>38.020000000000003</v>
      </c>
      <c r="AB42" s="95">
        <v>4515800</v>
      </c>
      <c r="AC42" s="10">
        <v>38.020000000000003</v>
      </c>
      <c r="AD42" s="2">
        <f t="shared" si="0"/>
        <v>0.77000000000000313</v>
      </c>
      <c r="AE42" s="138">
        <f t="shared" si="1"/>
        <v>-1.5756302521007237E-3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43.021000000000001</v>
      </c>
      <c r="Q43" s="2"/>
      <c r="T43" s="139" t="s">
        <v>98</v>
      </c>
      <c r="U43" s="367">
        <v>37.5</v>
      </c>
      <c r="W43" s="133">
        <v>42669</v>
      </c>
      <c r="X43" s="10">
        <v>38.479999999999997</v>
      </c>
      <c r="Y43" s="10">
        <v>38.770000000000003</v>
      </c>
      <c r="Z43" s="10">
        <v>37.65</v>
      </c>
      <c r="AA43" s="10">
        <v>38.08</v>
      </c>
      <c r="AB43" s="95">
        <v>7047100</v>
      </c>
      <c r="AC43" s="10">
        <v>38.08</v>
      </c>
      <c r="AD43" s="2">
        <f t="shared" si="0"/>
        <v>1.1200000000000045</v>
      </c>
      <c r="AE43" s="138">
        <f t="shared" si="1"/>
        <v>-1.5511892450879028E-2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42.629899999999999</v>
      </c>
      <c r="Q44" s="2"/>
      <c r="T44" s="108" t="s">
        <v>99</v>
      </c>
      <c r="U44" s="368">
        <v>37.479999999999997</v>
      </c>
      <c r="W44" s="133">
        <v>42668</v>
      </c>
      <c r="X44" s="10">
        <v>37.69</v>
      </c>
      <c r="Y44" s="10">
        <v>39.39</v>
      </c>
      <c r="Z44" s="10">
        <v>37.619999999999997</v>
      </c>
      <c r="AA44" s="10">
        <v>38.68</v>
      </c>
      <c r="AB44" s="95">
        <v>9299300</v>
      </c>
      <c r="AC44" s="10">
        <v>38.68</v>
      </c>
      <c r="AD44" s="2">
        <f t="shared" si="0"/>
        <v>1.7700000000000031</v>
      </c>
      <c r="AE44" s="138">
        <f t="shared" si="1"/>
        <v>2.9818956336528091E-2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42.238800000000005</v>
      </c>
      <c r="Q45" s="2"/>
      <c r="T45" s="108" t="s">
        <v>100</v>
      </c>
      <c r="U45" s="368" t="s">
        <v>474</v>
      </c>
      <c r="W45" s="133">
        <v>42667</v>
      </c>
      <c r="X45" s="10">
        <v>37.25</v>
      </c>
      <c r="Y45" s="10">
        <v>37.89</v>
      </c>
      <c r="Z45" s="10">
        <v>37.020000000000003</v>
      </c>
      <c r="AA45" s="10">
        <v>37.56</v>
      </c>
      <c r="AB45" s="95">
        <v>3149700</v>
      </c>
      <c r="AC45" s="10">
        <v>37.56</v>
      </c>
      <c r="AD45" s="2">
        <f t="shared" si="0"/>
        <v>0.86999999999999744</v>
      </c>
      <c r="AE45" s="138">
        <f t="shared" si="1"/>
        <v>1.4586709886547755E-2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41.847700000000003</v>
      </c>
      <c r="Q46" s="2"/>
      <c r="T46" s="108" t="s">
        <v>101</v>
      </c>
      <c r="U46" s="368" t="s">
        <v>475</v>
      </c>
      <c r="W46" s="133">
        <v>42664</v>
      </c>
      <c r="X46" s="10">
        <v>37.57</v>
      </c>
      <c r="Y46" s="10">
        <v>37.71</v>
      </c>
      <c r="Z46" s="10">
        <v>36.82</v>
      </c>
      <c r="AA46" s="10">
        <v>37.020000000000003</v>
      </c>
      <c r="AB46" s="95">
        <v>6171000</v>
      </c>
      <c r="AC46" s="10">
        <v>37.020000000000003</v>
      </c>
      <c r="AD46" s="2">
        <f t="shared" si="0"/>
        <v>0.89000000000000057</v>
      </c>
      <c r="AE46" s="138">
        <f t="shared" si="1"/>
        <v>-1.5687317202871531E-2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41.456600000000002</v>
      </c>
      <c r="Q47" s="2"/>
      <c r="T47" s="108" t="s">
        <v>102</v>
      </c>
      <c r="U47" s="368">
        <v>50.89</v>
      </c>
      <c r="W47" s="133">
        <v>42663</v>
      </c>
      <c r="X47" s="10">
        <v>37.299999999999997</v>
      </c>
      <c r="Y47" s="10">
        <v>37.880000000000003</v>
      </c>
      <c r="Z47" s="10">
        <v>37.17</v>
      </c>
      <c r="AA47" s="10">
        <v>37.61</v>
      </c>
      <c r="AB47" s="95">
        <v>3596700</v>
      </c>
      <c r="AC47" s="10">
        <v>37.61</v>
      </c>
      <c r="AD47" s="2">
        <f t="shared" si="0"/>
        <v>0.71000000000000085</v>
      </c>
      <c r="AE47" s="138">
        <f t="shared" si="1"/>
        <v>1.1021505376344054E-2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41.0655</v>
      </c>
      <c r="Q48" s="2"/>
      <c r="T48" s="108" t="s">
        <v>103</v>
      </c>
      <c r="U48" s="368">
        <v>1.42262</v>
      </c>
      <c r="W48" s="133">
        <v>42662</v>
      </c>
      <c r="X48" s="10">
        <v>37.79</v>
      </c>
      <c r="Y48" s="10">
        <v>37.99</v>
      </c>
      <c r="Z48" s="10">
        <v>37.17</v>
      </c>
      <c r="AA48" s="10">
        <v>37.200000000000003</v>
      </c>
      <c r="AB48" s="95">
        <v>3861000</v>
      </c>
      <c r="AC48" s="10">
        <v>37.200000000000003</v>
      </c>
      <c r="AD48" s="2">
        <f t="shared" si="0"/>
        <v>0.82000000000000028</v>
      </c>
      <c r="AE48" s="138">
        <f t="shared" si="1"/>
        <v>-5.0815726129980199E-3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40.674399999999999</v>
      </c>
      <c r="Q49" s="2"/>
      <c r="T49" s="108" t="s">
        <v>122</v>
      </c>
      <c r="U49" s="368" t="s">
        <v>369</v>
      </c>
      <c r="W49" s="133">
        <v>42661</v>
      </c>
      <c r="X49" s="10">
        <v>36.950000000000003</v>
      </c>
      <c r="Y49" s="10">
        <v>37.47</v>
      </c>
      <c r="Z49" s="10">
        <v>36.69</v>
      </c>
      <c r="AA49" s="10">
        <v>37.39</v>
      </c>
      <c r="AB49" s="95">
        <v>5793500</v>
      </c>
      <c r="AC49" s="10">
        <v>37.39</v>
      </c>
      <c r="AD49" s="2">
        <f t="shared" si="0"/>
        <v>0.78000000000000114</v>
      </c>
      <c r="AE49" s="138">
        <f t="shared" si="1"/>
        <v>2.6070252469813537E-2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40.283299999999997</v>
      </c>
      <c r="Q50" s="2"/>
      <c r="T50" s="108"/>
      <c r="U50" s="368"/>
      <c r="W50" s="133">
        <v>42660</v>
      </c>
      <c r="X50" s="10">
        <v>36.69</v>
      </c>
      <c r="Y50" s="10">
        <v>36.799999999999997</v>
      </c>
      <c r="Z50" s="10">
        <v>36.090000000000003</v>
      </c>
      <c r="AA50" s="10">
        <v>36.44</v>
      </c>
      <c r="AB50" s="95">
        <v>6709100</v>
      </c>
      <c r="AC50" s="10">
        <v>36.44</v>
      </c>
      <c r="AD50" s="2">
        <f t="shared" si="0"/>
        <v>0.70999999999999375</v>
      </c>
      <c r="AE50" s="138">
        <f t="shared" si="1"/>
        <v>-1.3702384214854257E-3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39.892200000000003</v>
      </c>
      <c r="Q51" s="2"/>
      <c r="T51" s="108" t="s">
        <v>105</v>
      </c>
      <c r="U51" s="368" t="s">
        <v>476</v>
      </c>
      <c r="W51" s="133">
        <v>42657</v>
      </c>
      <c r="X51" s="10">
        <v>38</v>
      </c>
      <c r="Y51" s="10">
        <v>38.130000000000003</v>
      </c>
      <c r="Z51" s="10">
        <v>36.47</v>
      </c>
      <c r="AA51" s="10">
        <v>36.49</v>
      </c>
      <c r="AB51" s="95">
        <v>5773100</v>
      </c>
      <c r="AC51" s="10">
        <v>36.49</v>
      </c>
      <c r="AD51" s="2">
        <f t="shared" si="0"/>
        <v>1.6600000000000037</v>
      </c>
      <c r="AE51" s="138">
        <f t="shared" si="1"/>
        <v>-3.6694825765575478E-2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39.501100000000001</v>
      </c>
      <c r="Q52" s="2"/>
      <c r="T52" s="108" t="s">
        <v>106</v>
      </c>
      <c r="U52" s="368" t="s">
        <v>358</v>
      </c>
      <c r="W52" s="133">
        <v>42656</v>
      </c>
      <c r="X52" s="10">
        <v>36.840000000000003</v>
      </c>
      <c r="Y52" s="10">
        <v>38.270000000000003</v>
      </c>
      <c r="Z52" s="10">
        <v>36.770000000000003</v>
      </c>
      <c r="AA52" s="10">
        <v>37.880000000000003</v>
      </c>
      <c r="AB52" s="95">
        <v>6493400</v>
      </c>
      <c r="AC52" s="10">
        <v>37.880000000000003</v>
      </c>
      <c r="AD52" s="2">
        <f t="shared" si="0"/>
        <v>1.5</v>
      </c>
      <c r="AE52" s="138">
        <f t="shared" si="1"/>
        <v>2.1850553007823015E-2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39.11</v>
      </c>
      <c r="Q53" s="2"/>
      <c r="T53" s="108" t="s">
        <v>107</v>
      </c>
      <c r="U53" s="369">
        <v>3860116</v>
      </c>
      <c r="W53" s="133">
        <v>42655</v>
      </c>
      <c r="X53" s="10">
        <v>38.22</v>
      </c>
      <c r="Y53" s="10">
        <v>38.35</v>
      </c>
      <c r="Z53" s="10">
        <v>36.9</v>
      </c>
      <c r="AA53" s="10">
        <v>37.07</v>
      </c>
      <c r="AB53" s="95">
        <v>7198700</v>
      </c>
      <c r="AC53" s="10">
        <v>37.07</v>
      </c>
      <c r="AD53" s="2">
        <f t="shared" si="0"/>
        <v>1.4500000000000028</v>
      </c>
      <c r="AE53" s="138">
        <f t="shared" si="1"/>
        <v>-3.2367528060558648E-2</v>
      </c>
    </row>
    <row r="54" spans="1:31" x14ac:dyDescent="0.25">
      <c r="O54" s="83">
        <v>0.99</v>
      </c>
      <c r="P54" s="83">
        <f t="shared" si="3"/>
        <v>38.718899999999998</v>
      </c>
      <c r="Q54" s="2"/>
      <c r="T54" s="108" t="s">
        <v>110</v>
      </c>
      <c r="U54" s="369">
        <v>6594300</v>
      </c>
      <c r="W54" s="133">
        <v>42654</v>
      </c>
      <c r="X54" s="10">
        <v>38.69</v>
      </c>
      <c r="Y54" s="10">
        <v>39.28</v>
      </c>
      <c r="Z54" s="10">
        <v>38.11</v>
      </c>
      <c r="AA54" s="10">
        <v>38.31</v>
      </c>
      <c r="AB54" s="95">
        <v>8497500</v>
      </c>
      <c r="AC54" s="10">
        <v>38.31</v>
      </c>
      <c r="AD54" s="2">
        <f t="shared" si="0"/>
        <v>1.1700000000000017</v>
      </c>
      <c r="AE54" s="138">
        <f t="shared" si="1"/>
        <v>-1.4406997684589529E-2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38.327799999999996</v>
      </c>
      <c r="Q55" s="2"/>
      <c r="T55" s="108" t="s">
        <v>108</v>
      </c>
      <c r="U55" s="368" t="s">
        <v>477</v>
      </c>
      <c r="W55" s="133">
        <v>42653</v>
      </c>
      <c r="X55" s="10">
        <v>40.32</v>
      </c>
      <c r="Y55" s="10">
        <v>40.450000000000003</v>
      </c>
      <c r="Z55" s="10">
        <v>38.71</v>
      </c>
      <c r="AA55" s="10">
        <v>38.869999999999997</v>
      </c>
      <c r="AB55" s="95">
        <v>17944300</v>
      </c>
      <c r="AC55" s="10">
        <v>38.869999999999997</v>
      </c>
      <c r="AD55" s="2">
        <f t="shared" si="0"/>
        <v>1.740000000000002</v>
      </c>
      <c r="AE55" s="138">
        <f t="shared" si="1"/>
        <v>8.1524763494713381E-2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37.936700000000002</v>
      </c>
      <c r="T56" s="108" t="s">
        <v>111</v>
      </c>
      <c r="U56" s="368">
        <v>75.31</v>
      </c>
      <c r="W56" s="133">
        <v>42650</v>
      </c>
      <c r="X56" s="10">
        <v>36.81</v>
      </c>
      <c r="Y56" s="10">
        <v>36.840000000000003</v>
      </c>
      <c r="Z56" s="10">
        <v>35.58</v>
      </c>
      <c r="AA56" s="10">
        <v>35.94</v>
      </c>
      <c r="AB56" s="95">
        <v>10871200</v>
      </c>
      <c r="AC56" s="10">
        <v>35.94</v>
      </c>
      <c r="AD56" s="2">
        <f t="shared" si="0"/>
        <v>1.2600000000000051</v>
      </c>
      <c r="AE56" s="138">
        <f t="shared" si="1"/>
        <v>-2.442996742671022E-2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37.5456</v>
      </c>
      <c r="T57" s="108" t="s">
        <v>112</v>
      </c>
      <c r="U57" s="368">
        <v>0.5</v>
      </c>
      <c r="W57" s="133">
        <v>42649</v>
      </c>
      <c r="X57" s="10">
        <v>37.75</v>
      </c>
      <c r="Y57" s="10">
        <v>37.799999999999997</v>
      </c>
      <c r="Z57" s="10">
        <v>36.43</v>
      </c>
      <c r="AA57" s="10">
        <v>36.840000000000003</v>
      </c>
      <c r="AB57" s="95">
        <v>10539000</v>
      </c>
      <c r="AC57" s="10">
        <v>36.840000000000003</v>
      </c>
      <c r="AD57" s="2">
        <f t="shared" si="0"/>
        <v>1.3699999999999974</v>
      </c>
      <c r="AE57" s="138">
        <f t="shared" si="1"/>
        <v>-3.1291085984748834E-2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37.154499999999999</v>
      </c>
      <c r="T58" s="108" t="s">
        <v>109</v>
      </c>
      <c r="U58" s="368" t="s">
        <v>123</v>
      </c>
      <c r="W58" s="133">
        <v>42648</v>
      </c>
      <c r="X58" s="10">
        <v>38.08</v>
      </c>
      <c r="Y58" s="10">
        <v>38.46</v>
      </c>
      <c r="Z58" s="10">
        <v>37.82</v>
      </c>
      <c r="AA58" s="10">
        <v>38.03</v>
      </c>
      <c r="AB58" s="95">
        <v>5565200</v>
      </c>
      <c r="AC58" s="10">
        <v>38.03</v>
      </c>
      <c r="AD58" s="2">
        <f t="shared" si="0"/>
        <v>0.64000000000000057</v>
      </c>
      <c r="AE58" s="138">
        <f t="shared" si="1"/>
        <v>1.5801948907032681E-3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36.763399999999997</v>
      </c>
      <c r="W59" s="133">
        <v>42647</v>
      </c>
      <c r="X59" s="10">
        <v>38.07</v>
      </c>
      <c r="Y59" s="10">
        <v>38.35</v>
      </c>
      <c r="Z59" s="10">
        <v>37.619999999999997</v>
      </c>
      <c r="AA59" s="10">
        <v>37.97</v>
      </c>
      <c r="AB59" s="95">
        <v>6046500</v>
      </c>
      <c r="AC59" s="10">
        <v>37.97</v>
      </c>
      <c r="AD59" s="2">
        <f t="shared" si="0"/>
        <v>0.73000000000000398</v>
      </c>
      <c r="AE59" s="138">
        <f t="shared" si="1"/>
        <v>-6.020942408377028E-3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36.372300000000003</v>
      </c>
      <c r="W60" s="133">
        <v>42646</v>
      </c>
      <c r="X60" s="10">
        <v>38.1</v>
      </c>
      <c r="Y60" s="10">
        <v>38.22</v>
      </c>
      <c r="Z60" s="10">
        <v>37.409999999999997</v>
      </c>
      <c r="AA60" s="10">
        <v>38.200000000000003</v>
      </c>
      <c r="AB60" s="95">
        <v>7093700</v>
      </c>
      <c r="AC60" s="10">
        <v>38.200000000000003</v>
      </c>
      <c r="AD60" s="2">
        <f t="shared" si="0"/>
        <v>0.81000000000000227</v>
      </c>
      <c r="AE60" s="138">
        <f t="shared" si="1"/>
        <v>2.0986358866736943E-3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35.981200000000001</v>
      </c>
      <c r="W61" s="133">
        <v>42643</v>
      </c>
      <c r="X61" s="10">
        <v>38.33</v>
      </c>
      <c r="Y61" s="10">
        <v>38.83</v>
      </c>
      <c r="Z61" s="10">
        <v>37.85</v>
      </c>
      <c r="AA61" s="10">
        <v>38.119999999999997</v>
      </c>
      <c r="AB61" s="95">
        <v>7298700</v>
      </c>
      <c r="AC61" s="10">
        <v>38.119999999999997</v>
      </c>
      <c r="AD61" s="2">
        <f t="shared" si="0"/>
        <v>0.97999999999999687</v>
      </c>
      <c r="AE61" s="138">
        <f t="shared" si="1"/>
        <v>-9.0979984403432024E-3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35.5901</v>
      </c>
      <c r="W62" s="133">
        <v>42642</v>
      </c>
      <c r="X62" s="10">
        <v>40.17</v>
      </c>
      <c r="Y62" s="10">
        <v>40.22</v>
      </c>
      <c r="Z62" s="10">
        <v>37.65</v>
      </c>
      <c r="AA62" s="10">
        <v>38.47</v>
      </c>
      <c r="AB62" s="95">
        <v>19125100</v>
      </c>
      <c r="AC62" s="10">
        <v>38.47</v>
      </c>
      <c r="AD62" s="2">
        <f t="shared" si="0"/>
        <v>2.5700000000000003</v>
      </c>
      <c r="AE62" s="138">
        <f t="shared" si="1"/>
        <v>-4.351069119840878E-2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35.198999999999998</v>
      </c>
      <c r="W63" s="133">
        <v>42641</v>
      </c>
      <c r="X63" s="10">
        <v>41.2</v>
      </c>
      <c r="Y63" s="10">
        <v>41.43</v>
      </c>
      <c r="Z63" s="10">
        <v>40.04</v>
      </c>
      <c r="AA63" s="10">
        <v>40.22</v>
      </c>
      <c r="AB63" s="95">
        <v>5648000</v>
      </c>
      <c r="AC63" s="10">
        <v>40.22</v>
      </c>
      <c r="AD63" s="2">
        <f t="shared" si="0"/>
        <v>1.3900000000000006</v>
      </c>
      <c r="AE63" s="138">
        <f t="shared" si="1"/>
        <v>-2.6385862987170272E-2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42640</v>
      </c>
      <c r="X64" s="10">
        <v>41.04</v>
      </c>
      <c r="Y64" s="10">
        <v>41.43</v>
      </c>
      <c r="Z64" s="10">
        <v>40.82</v>
      </c>
      <c r="AA64" s="10">
        <v>41.31</v>
      </c>
      <c r="AB64" s="95">
        <v>5547800</v>
      </c>
      <c r="AC64" s="10">
        <v>41.31</v>
      </c>
      <c r="AD64" s="2">
        <f t="shared" si="0"/>
        <v>0.60999999999999943</v>
      </c>
      <c r="AE64" s="138">
        <f t="shared" si="1"/>
        <v>3.1568722680914707E-3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42639</v>
      </c>
      <c r="X65" s="10">
        <v>41.79</v>
      </c>
      <c r="Y65" s="10">
        <v>41.9</v>
      </c>
      <c r="Z65" s="10">
        <v>41.13</v>
      </c>
      <c r="AA65" s="10">
        <v>41.18</v>
      </c>
      <c r="AB65" s="95">
        <v>6502300</v>
      </c>
      <c r="AC65" s="10">
        <v>41.18</v>
      </c>
      <c r="AD65" s="2">
        <f t="shared" si="0"/>
        <v>0.76999999999999602</v>
      </c>
      <c r="AE65" s="138">
        <f t="shared" si="1"/>
        <v>-2.0922491678554533E-2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42636</v>
      </c>
      <c r="X66" s="10">
        <v>42.69</v>
      </c>
      <c r="Y66" s="10">
        <v>42.69</v>
      </c>
      <c r="Z66" s="10">
        <v>41.95</v>
      </c>
      <c r="AA66" s="10">
        <v>42.06</v>
      </c>
      <c r="AB66" s="95">
        <v>5357600</v>
      </c>
      <c r="AC66" s="10">
        <v>42.06</v>
      </c>
      <c r="AD66" s="2">
        <f t="shared" si="0"/>
        <v>0.73999999999999488</v>
      </c>
      <c r="AE66" s="138">
        <f t="shared" si="1"/>
        <v>-1.2444235736088327E-2</v>
      </c>
    </row>
    <row r="67" spans="2:31" x14ac:dyDescent="0.25">
      <c r="W67" s="133">
        <v>42635</v>
      </c>
      <c r="X67" s="10">
        <v>42.42</v>
      </c>
      <c r="Y67" s="10">
        <v>43.72</v>
      </c>
      <c r="Z67" s="10">
        <v>42.29</v>
      </c>
      <c r="AA67" s="10">
        <v>42.59</v>
      </c>
      <c r="AB67" s="95">
        <v>7752600</v>
      </c>
      <c r="AC67" s="10">
        <v>42.59</v>
      </c>
      <c r="AD67" s="2">
        <f>Y67-Z67</f>
        <v>1.4299999999999997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42727</v>
      </c>
      <c r="X2" s="10">
        <v>93.71</v>
      </c>
      <c r="Y2" s="10">
        <v>94.78</v>
      </c>
      <c r="Z2" s="10">
        <v>92.65</v>
      </c>
      <c r="AA2" s="10">
        <v>93.21</v>
      </c>
      <c r="AB2" s="95">
        <v>948000</v>
      </c>
      <c r="AC2" s="10">
        <v>93.21</v>
      </c>
      <c r="AD2" s="2">
        <f>Y2-Z2</f>
        <v>2.1299999999999955</v>
      </c>
      <c r="AE2" s="138">
        <f>AC2/AC3-1</f>
        <v>-2.0342612419701478E-3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94.94</v>
      </c>
      <c r="W3" s="133">
        <v>42726</v>
      </c>
      <c r="X3" s="10">
        <v>94.28</v>
      </c>
      <c r="Y3" s="10">
        <v>95.45</v>
      </c>
      <c r="Z3" s="10">
        <v>93.21</v>
      </c>
      <c r="AA3" s="10">
        <v>93.4</v>
      </c>
      <c r="AB3" s="95">
        <v>1210700</v>
      </c>
      <c r="AC3" s="10">
        <v>93.4</v>
      </c>
      <c r="AD3" s="2">
        <f t="shared" ref="AD3:AD66" si="0">Y3-Z3</f>
        <v>2.2400000000000091</v>
      </c>
      <c r="AE3" s="138">
        <f t="shared" ref="AE3:AE66" si="1">AC3/AC4-1</f>
        <v>-1.4352047277332192E-2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94.94</v>
      </c>
      <c r="R4" s="527">
        <v>7.1999999999999998E-3</v>
      </c>
      <c r="T4" s="1"/>
      <c r="W4" s="133">
        <v>42725</v>
      </c>
      <c r="X4" s="10">
        <v>95.05</v>
      </c>
      <c r="Y4" s="10">
        <v>95.61</v>
      </c>
      <c r="Z4" s="10">
        <v>94.06</v>
      </c>
      <c r="AA4" s="10">
        <v>94.76</v>
      </c>
      <c r="AB4" s="95">
        <v>679400</v>
      </c>
      <c r="AC4" s="10">
        <v>94.76</v>
      </c>
      <c r="AD4" s="2">
        <f t="shared" si="0"/>
        <v>1.5499999999999972</v>
      </c>
      <c r="AE4" s="138">
        <f t="shared" si="1"/>
        <v>-4.4126917419625711E-3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95</v>
      </c>
      <c r="Y5" s="10">
        <v>96.2</v>
      </c>
      <c r="Z5" s="10">
        <v>94.47</v>
      </c>
      <c r="AA5" s="10">
        <v>95.18</v>
      </c>
      <c r="AB5" s="95">
        <v>596000</v>
      </c>
      <c r="AC5" s="10">
        <v>95.18</v>
      </c>
      <c r="AD5" s="2">
        <f t="shared" si="0"/>
        <v>1.730000000000004</v>
      </c>
      <c r="AE5" s="138">
        <f t="shared" si="1"/>
        <v>8.1559156868977745E-3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94</v>
      </c>
      <c r="Y6" s="10">
        <v>95.81</v>
      </c>
      <c r="Z6" s="10">
        <v>94</v>
      </c>
      <c r="AA6" s="10">
        <v>94.41</v>
      </c>
      <c r="AB6" s="95">
        <v>836500</v>
      </c>
      <c r="AC6" s="10">
        <v>94.41</v>
      </c>
      <c r="AD6" s="2">
        <f t="shared" si="0"/>
        <v>1.8100000000000023</v>
      </c>
      <c r="AE6" s="138">
        <f t="shared" si="1"/>
        <v>3.6143297544382058E-3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42720</v>
      </c>
      <c r="X7" s="10">
        <v>94.97</v>
      </c>
      <c r="Y7" s="10">
        <v>95.87</v>
      </c>
      <c r="Z7" s="10">
        <v>93.25</v>
      </c>
      <c r="AA7" s="10">
        <v>94.07</v>
      </c>
      <c r="AB7" s="95">
        <v>2635300</v>
      </c>
      <c r="AC7" s="10">
        <v>94.07</v>
      </c>
      <c r="AD7" s="2">
        <f t="shared" si="0"/>
        <v>2.6200000000000045</v>
      </c>
      <c r="AE7" s="138">
        <f t="shared" si="1"/>
        <v>-9.9978951799621907E-3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95.31</v>
      </c>
      <c r="Y8" s="10">
        <v>96.75</v>
      </c>
      <c r="Z8" s="10">
        <v>94.82</v>
      </c>
      <c r="AA8" s="10">
        <v>95.02</v>
      </c>
      <c r="AB8" s="95">
        <v>844500</v>
      </c>
      <c r="AC8" s="10">
        <v>95.02</v>
      </c>
      <c r="AD8" s="2">
        <f t="shared" si="0"/>
        <v>1.9300000000000068</v>
      </c>
      <c r="AE8" s="138">
        <f t="shared" si="1"/>
        <v>5.2648204696215117E-4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96.58</v>
      </c>
      <c r="Y9" s="10">
        <v>96.87</v>
      </c>
      <c r="Z9" s="10">
        <v>94.4</v>
      </c>
      <c r="AA9" s="10">
        <v>94.97</v>
      </c>
      <c r="AB9" s="95">
        <v>955300</v>
      </c>
      <c r="AC9" s="10">
        <v>94.97</v>
      </c>
      <c r="AD9" s="2">
        <f t="shared" si="0"/>
        <v>2.4699999999999989</v>
      </c>
      <c r="AE9" s="138">
        <f t="shared" si="1"/>
        <v>-1.2477903712176386E-2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42717</v>
      </c>
      <c r="X10" s="10">
        <v>96.47</v>
      </c>
      <c r="Y10" s="10">
        <v>97.04</v>
      </c>
      <c r="Z10" s="10">
        <v>94.33</v>
      </c>
      <c r="AA10" s="10">
        <v>96.17</v>
      </c>
      <c r="AB10" s="95">
        <v>895400</v>
      </c>
      <c r="AC10" s="10">
        <v>96.17</v>
      </c>
      <c r="AD10" s="2">
        <f t="shared" si="0"/>
        <v>2.710000000000008</v>
      </c>
      <c r="AE10" s="138">
        <f t="shared" si="1"/>
        <v>-2.2823944392571516E-3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1.12E-2</v>
      </c>
      <c r="W11" s="133">
        <v>42716</v>
      </c>
      <c r="X11" s="10">
        <v>98.49</v>
      </c>
      <c r="Y11" s="10">
        <v>98.72</v>
      </c>
      <c r="Z11" s="10">
        <v>96.22</v>
      </c>
      <c r="AA11" s="10">
        <v>96.39</v>
      </c>
      <c r="AB11" s="95">
        <v>955400</v>
      </c>
      <c r="AC11" s="10">
        <v>96.39</v>
      </c>
      <c r="AD11" s="2">
        <f t="shared" si="0"/>
        <v>2.5</v>
      </c>
      <c r="AE11" s="138">
        <f t="shared" si="1"/>
        <v>-2.3602106969205838E-2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97.7</v>
      </c>
      <c r="Y12" s="10">
        <v>98.88</v>
      </c>
      <c r="Z12" s="10">
        <v>96.34</v>
      </c>
      <c r="AA12" s="10">
        <v>98.72</v>
      </c>
      <c r="AB12" s="95">
        <v>1782000</v>
      </c>
      <c r="AC12" s="10">
        <v>98.72</v>
      </c>
      <c r="AD12" s="2">
        <f t="shared" si="0"/>
        <v>2.539999999999992</v>
      </c>
      <c r="AE12" s="138">
        <f t="shared" si="1"/>
        <v>6.8332483426822854E-3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95</v>
      </c>
      <c r="Y13" s="10">
        <v>99.19</v>
      </c>
      <c r="Z13" s="10">
        <v>94.2</v>
      </c>
      <c r="AA13" s="10">
        <v>98.05</v>
      </c>
      <c r="AB13" s="95">
        <v>1529900</v>
      </c>
      <c r="AC13" s="10">
        <v>98.05</v>
      </c>
      <c r="AD13" s="2">
        <f t="shared" si="0"/>
        <v>4.9899999999999949</v>
      </c>
      <c r="AE13" s="138">
        <f t="shared" si="1"/>
        <v>2.896421450309572E-2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94.5</v>
      </c>
      <c r="Y14" s="10">
        <v>95.55</v>
      </c>
      <c r="Z14" s="10">
        <v>93.56</v>
      </c>
      <c r="AA14" s="10">
        <v>95.29</v>
      </c>
      <c r="AB14" s="95">
        <v>1252000</v>
      </c>
      <c r="AC14" s="10">
        <v>95.29</v>
      </c>
      <c r="AD14" s="2">
        <f t="shared" si="0"/>
        <v>1.9899999999999949</v>
      </c>
      <c r="AE14" s="138">
        <f t="shared" si="1"/>
        <v>1.393913598638008E-2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92.25</v>
      </c>
      <c r="Y15" s="10">
        <v>94.22</v>
      </c>
      <c r="Z15" s="10">
        <v>92.25</v>
      </c>
      <c r="AA15" s="10">
        <v>93.98</v>
      </c>
      <c r="AB15" s="95">
        <v>1868100</v>
      </c>
      <c r="AC15" s="10">
        <v>93.98</v>
      </c>
      <c r="AD15" s="2">
        <f t="shared" si="0"/>
        <v>1.9699999999999989</v>
      </c>
      <c r="AE15" s="138">
        <f t="shared" si="1"/>
        <v>3.6309269542931233E-3</v>
      </c>
    </row>
    <row r="16" spans="1:40" x14ac:dyDescent="0.25">
      <c r="G16" s="1"/>
      <c r="H16" s="72"/>
      <c r="W16" s="133">
        <v>42709</v>
      </c>
      <c r="X16" s="10">
        <v>92.7</v>
      </c>
      <c r="Y16" s="10">
        <v>94.13</v>
      </c>
      <c r="Z16" s="10">
        <v>92.1</v>
      </c>
      <c r="AA16" s="10">
        <v>93.64</v>
      </c>
      <c r="AB16" s="95">
        <v>1596800</v>
      </c>
      <c r="AC16" s="10">
        <v>93.64</v>
      </c>
      <c r="AD16" s="2">
        <f t="shared" si="0"/>
        <v>2.0300000000000011</v>
      </c>
      <c r="AE16" s="138">
        <f t="shared" si="1"/>
        <v>1.7052242858694555E-2</v>
      </c>
    </row>
    <row r="17" spans="1:31" x14ac:dyDescent="0.25">
      <c r="G17" s="1"/>
      <c r="H17" s="72"/>
      <c r="W17" s="133">
        <v>42706</v>
      </c>
      <c r="X17" s="10">
        <v>91.62</v>
      </c>
      <c r="Y17" s="10">
        <v>92.98</v>
      </c>
      <c r="Z17" s="10">
        <v>90.83</v>
      </c>
      <c r="AA17" s="10">
        <v>92.07</v>
      </c>
      <c r="AB17" s="95">
        <v>1459000</v>
      </c>
      <c r="AC17" s="10">
        <v>92.07</v>
      </c>
      <c r="AD17" s="2">
        <f t="shared" si="0"/>
        <v>2.1500000000000057</v>
      </c>
      <c r="AE17" s="138">
        <f t="shared" si="1"/>
        <v>8.9863013698630034E-3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42705</v>
      </c>
      <c r="X18" s="10">
        <v>91.83</v>
      </c>
      <c r="Y18" s="10">
        <v>93.09</v>
      </c>
      <c r="Z18" s="10">
        <v>91.07</v>
      </c>
      <c r="AA18" s="10">
        <v>91.25</v>
      </c>
      <c r="AB18" s="95">
        <v>1237200</v>
      </c>
      <c r="AC18" s="10">
        <v>91.25</v>
      </c>
      <c r="AD18" s="2">
        <f t="shared" si="0"/>
        <v>2.0200000000000102</v>
      </c>
      <c r="AE18" s="138">
        <f t="shared" si="1"/>
        <v>-4.3816409245267529E-4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42704</v>
      </c>
      <c r="X19" s="10">
        <v>91.66</v>
      </c>
      <c r="Y19" s="10">
        <v>93.63</v>
      </c>
      <c r="Z19" s="10">
        <v>90.67</v>
      </c>
      <c r="AA19" s="10">
        <v>91.29</v>
      </c>
      <c r="AB19" s="95">
        <v>1337600</v>
      </c>
      <c r="AC19" s="10">
        <v>91.29</v>
      </c>
      <c r="AD19" s="2">
        <f t="shared" si="0"/>
        <v>2.9599999999999937</v>
      </c>
      <c r="AE19" s="138">
        <f t="shared" si="1"/>
        <v>-5.7721629274666286E-3</v>
      </c>
    </row>
    <row r="20" spans="1:31" x14ac:dyDescent="0.25">
      <c r="W20" s="133">
        <v>42703</v>
      </c>
      <c r="X20" s="10">
        <v>92.97</v>
      </c>
      <c r="Y20" s="10">
        <v>94</v>
      </c>
      <c r="Z20" s="10">
        <v>91.57</v>
      </c>
      <c r="AA20" s="10">
        <v>91.82</v>
      </c>
      <c r="AB20" s="95">
        <v>1398000</v>
      </c>
      <c r="AC20" s="10">
        <v>91.82</v>
      </c>
      <c r="AD20" s="2">
        <f t="shared" si="0"/>
        <v>2.4300000000000068</v>
      </c>
      <c r="AE20" s="138">
        <f t="shared" si="1"/>
        <v>-4.5533391153512737E-3</v>
      </c>
    </row>
    <row r="21" spans="1:31" x14ac:dyDescent="0.25">
      <c r="W21" s="133">
        <v>42702</v>
      </c>
      <c r="X21" s="10">
        <v>92.93</v>
      </c>
      <c r="Y21" s="10">
        <v>94.49</v>
      </c>
      <c r="Z21" s="10">
        <v>92</v>
      </c>
      <c r="AA21" s="10">
        <v>92.24</v>
      </c>
      <c r="AB21" s="95">
        <v>1149100</v>
      </c>
      <c r="AC21" s="10">
        <v>92.24</v>
      </c>
      <c r="AD21" s="2">
        <f t="shared" si="0"/>
        <v>2.4899999999999949</v>
      </c>
      <c r="AE21" s="138">
        <f t="shared" si="1"/>
        <v>-8.9180186956054897E-3</v>
      </c>
    </row>
    <row r="22" spans="1:31" x14ac:dyDescent="0.25">
      <c r="W22" s="133">
        <v>42699</v>
      </c>
      <c r="X22" s="10">
        <v>94.29</v>
      </c>
      <c r="Y22" s="10">
        <v>94.93</v>
      </c>
      <c r="Z22" s="10">
        <v>92.53</v>
      </c>
      <c r="AA22" s="10">
        <v>93.07</v>
      </c>
      <c r="AB22" s="95">
        <v>490000</v>
      </c>
      <c r="AC22" s="10">
        <v>93.07</v>
      </c>
      <c r="AD22" s="2">
        <f t="shared" si="0"/>
        <v>2.4000000000000057</v>
      </c>
      <c r="AE22" s="138">
        <f t="shared" si="1"/>
        <v>-8.4167909652674844E-3</v>
      </c>
    </row>
    <row r="23" spans="1:31" x14ac:dyDescent="0.25">
      <c r="W23" s="133">
        <v>42697</v>
      </c>
      <c r="X23" s="10">
        <v>90.91</v>
      </c>
      <c r="Y23" s="10">
        <v>94.13</v>
      </c>
      <c r="Z23" s="10">
        <v>90.19</v>
      </c>
      <c r="AA23" s="10">
        <v>93.86</v>
      </c>
      <c r="AB23" s="95">
        <v>1353200</v>
      </c>
      <c r="AC23" s="10">
        <v>93.86</v>
      </c>
      <c r="AD23" s="2">
        <f t="shared" si="0"/>
        <v>3.9399999999999977</v>
      </c>
      <c r="AE23" s="138">
        <f t="shared" si="1"/>
        <v>3.3814296728714499E-2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42696</v>
      </c>
      <c r="X24" s="10">
        <v>98.97</v>
      </c>
      <c r="Y24" s="10">
        <v>101.46</v>
      </c>
      <c r="Z24" s="10">
        <v>89.86</v>
      </c>
      <c r="AA24" s="10">
        <v>90.79</v>
      </c>
      <c r="AB24" s="95">
        <v>5864700</v>
      </c>
      <c r="AC24" s="10">
        <v>90.79</v>
      </c>
      <c r="AD24" s="2">
        <f t="shared" si="0"/>
        <v>11.599999999999994</v>
      </c>
      <c r="AE24" s="138">
        <f t="shared" si="1"/>
        <v>2.1489648964896579E-2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42695</v>
      </c>
      <c r="X25" s="10">
        <v>89.23</v>
      </c>
      <c r="Y25" s="10">
        <v>89.56</v>
      </c>
      <c r="Z25" s="10">
        <v>86.74</v>
      </c>
      <c r="AA25" s="10">
        <v>88.88</v>
      </c>
      <c r="AB25" s="95">
        <v>2560900</v>
      </c>
      <c r="AC25" s="10">
        <v>88.88</v>
      </c>
      <c r="AD25" s="2">
        <f t="shared" si="0"/>
        <v>2.8200000000000074</v>
      </c>
      <c r="AE25" s="138">
        <f t="shared" si="1"/>
        <v>-8.9928057553956275E-4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42692</v>
      </c>
      <c r="X26" s="10">
        <v>91.37</v>
      </c>
      <c r="Y26" s="10">
        <v>91.37</v>
      </c>
      <c r="Z26" s="10">
        <v>87.68</v>
      </c>
      <c r="AA26" s="10">
        <v>88.96</v>
      </c>
      <c r="AB26" s="95">
        <v>1787700</v>
      </c>
      <c r="AC26" s="10">
        <v>88.96</v>
      </c>
      <c r="AD26" s="2">
        <f t="shared" si="0"/>
        <v>3.6899999999999977</v>
      </c>
      <c r="AE26" s="138">
        <f t="shared" si="1"/>
        <v>-3.4303082935301932E-2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42691</v>
      </c>
      <c r="X27" s="10">
        <v>91.13</v>
      </c>
      <c r="Y27" s="10">
        <v>92.28</v>
      </c>
      <c r="Z27" s="10">
        <v>90.47</v>
      </c>
      <c r="AA27" s="10">
        <v>92.12</v>
      </c>
      <c r="AB27" s="95">
        <v>1576500</v>
      </c>
      <c r="AC27" s="10">
        <v>92.12</v>
      </c>
      <c r="AD27" s="2">
        <f t="shared" si="0"/>
        <v>1.8100000000000023</v>
      </c>
      <c r="AE27" s="138">
        <f t="shared" si="1"/>
        <v>1.3979086406164187E-2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42690</v>
      </c>
      <c r="X28" s="10">
        <v>89.1</v>
      </c>
      <c r="Y28" s="10">
        <v>91.64</v>
      </c>
      <c r="Z28" s="10">
        <v>88.39</v>
      </c>
      <c r="AA28" s="10">
        <v>90.85</v>
      </c>
      <c r="AB28" s="95">
        <v>1192600</v>
      </c>
      <c r="AC28" s="10">
        <v>90.85</v>
      </c>
      <c r="AD28" s="2">
        <f t="shared" si="0"/>
        <v>3.25</v>
      </c>
      <c r="AE28" s="138">
        <f t="shared" si="1"/>
        <v>1.3950892857142794E-2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42689</v>
      </c>
      <c r="X29" s="10">
        <v>93.25</v>
      </c>
      <c r="Y29" s="10">
        <v>94.44</v>
      </c>
      <c r="Z29" s="10">
        <v>88</v>
      </c>
      <c r="AA29" s="10">
        <v>89.6</v>
      </c>
      <c r="AB29" s="95">
        <v>3213100</v>
      </c>
      <c r="AC29" s="10">
        <v>89.6</v>
      </c>
      <c r="AD29" s="2">
        <f t="shared" si="0"/>
        <v>6.4399999999999977</v>
      </c>
      <c r="AE29" s="138">
        <f t="shared" si="1"/>
        <v>-3.0722630895716141E-2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42688</v>
      </c>
      <c r="X30" s="10">
        <v>90.87</v>
      </c>
      <c r="Y30" s="10">
        <v>93.16</v>
      </c>
      <c r="Z30" s="10">
        <v>90.32</v>
      </c>
      <c r="AA30" s="10">
        <v>92.44</v>
      </c>
      <c r="AB30" s="95">
        <v>1568700</v>
      </c>
      <c r="AC30" s="10">
        <v>92.44</v>
      </c>
      <c r="AD30" s="2">
        <f t="shared" si="0"/>
        <v>2.8400000000000034</v>
      </c>
      <c r="AE30" s="138">
        <f t="shared" si="1"/>
        <v>2.5743453173546316E-2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42685</v>
      </c>
      <c r="X31" s="10">
        <v>89.76</v>
      </c>
      <c r="Y31" s="10">
        <v>90.66</v>
      </c>
      <c r="Z31" s="10">
        <v>89.23</v>
      </c>
      <c r="AA31" s="10">
        <v>90.12</v>
      </c>
      <c r="AB31" s="95">
        <v>1206900</v>
      </c>
      <c r="AC31" s="10">
        <v>90.12</v>
      </c>
      <c r="AD31" s="2">
        <f t="shared" si="0"/>
        <v>1.4299999999999926</v>
      </c>
      <c r="AE31" s="138">
        <f t="shared" si="1"/>
        <v>3.6752422318744316E-3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42684</v>
      </c>
      <c r="X32" s="10">
        <v>87.43</v>
      </c>
      <c r="Y32" s="10">
        <v>91.03</v>
      </c>
      <c r="Z32" s="10">
        <v>87.17</v>
      </c>
      <c r="AA32" s="10">
        <v>89.79</v>
      </c>
      <c r="AB32" s="95">
        <v>1545000</v>
      </c>
      <c r="AC32" s="10">
        <v>89.79</v>
      </c>
      <c r="AD32" s="2">
        <f t="shared" si="0"/>
        <v>3.8599999999999994</v>
      </c>
      <c r="AE32" s="138">
        <f t="shared" si="1"/>
        <v>3.5043227665706222E-2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42683</v>
      </c>
      <c r="X33" s="10">
        <v>81.36</v>
      </c>
      <c r="Y33" s="10">
        <v>86.9</v>
      </c>
      <c r="Z33" s="10">
        <v>81.209999999999994</v>
      </c>
      <c r="AA33" s="10">
        <v>86.75</v>
      </c>
      <c r="AB33" s="95">
        <v>1513300</v>
      </c>
      <c r="AC33" s="10">
        <v>86.75</v>
      </c>
      <c r="AD33" s="2">
        <f t="shared" si="0"/>
        <v>5.6900000000000119</v>
      </c>
      <c r="AE33" s="138">
        <f t="shared" si="1"/>
        <v>4.6820320984674701E-2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42682</v>
      </c>
      <c r="X34" s="10">
        <v>83.62</v>
      </c>
      <c r="Y34" s="10">
        <v>83.96</v>
      </c>
      <c r="Z34" s="10">
        <v>82.21</v>
      </c>
      <c r="AA34" s="10">
        <v>82.87</v>
      </c>
      <c r="AB34" s="95">
        <v>783500</v>
      </c>
      <c r="AC34" s="10">
        <v>82.87</v>
      </c>
      <c r="AD34" s="2">
        <f t="shared" si="0"/>
        <v>1.75</v>
      </c>
      <c r="AE34" s="138">
        <f t="shared" si="1"/>
        <v>-9.0876479732152626E-3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42681</v>
      </c>
      <c r="X35" s="10">
        <v>82.41</v>
      </c>
      <c r="Y35" s="10">
        <v>84.73</v>
      </c>
      <c r="Z35" s="10">
        <v>82.4</v>
      </c>
      <c r="AA35" s="10">
        <v>83.63</v>
      </c>
      <c r="AB35" s="95">
        <v>984700</v>
      </c>
      <c r="AC35" s="10">
        <v>83.63</v>
      </c>
      <c r="AD35" s="2">
        <f t="shared" si="0"/>
        <v>2.3299999999999983</v>
      </c>
      <c r="AE35" s="138">
        <f t="shared" si="1"/>
        <v>2.7521808575992068E-2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42678</v>
      </c>
      <c r="X36" s="10">
        <v>80.8</v>
      </c>
      <c r="Y36" s="10">
        <v>83.04</v>
      </c>
      <c r="Z36" s="10">
        <v>80.62</v>
      </c>
      <c r="AA36" s="10">
        <v>81.39</v>
      </c>
      <c r="AB36" s="95">
        <v>1055000</v>
      </c>
      <c r="AC36" s="10">
        <v>81.39</v>
      </c>
      <c r="AD36" s="2">
        <f t="shared" si="0"/>
        <v>2.4200000000000017</v>
      </c>
      <c r="AE36" s="138">
        <f t="shared" si="1"/>
        <v>7.5513741025006187E-3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42677</v>
      </c>
      <c r="X37" s="10">
        <v>80.59</v>
      </c>
      <c r="Y37" s="10">
        <v>82.39</v>
      </c>
      <c r="Z37" s="10">
        <v>79.92</v>
      </c>
      <c r="AA37" s="10">
        <v>80.78</v>
      </c>
      <c r="AB37" s="95">
        <v>1399100</v>
      </c>
      <c r="AC37" s="10">
        <v>80.78</v>
      </c>
      <c r="AD37" s="2">
        <f t="shared" si="0"/>
        <v>2.4699999999999989</v>
      </c>
      <c r="AE37" s="138">
        <f t="shared" si="1"/>
        <v>7.2319201995012516E-3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42676</v>
      </c>
      <c r="X38" s="10">
        <v>80.459999999999994</v>
      </c>
      <c r="Y38" s="10">
        <v>81.12</v>
      </c>
      <c r="Z38" s="10">
        <v>79.47</v>
      </c>
      <c r="AA38" s="10">
        <v>80.2</v>
      </c>
      <c r="AB38" s="95">
        <v>1147100</v>
      </c>
      <c r="AC38" s="10">
        <v>80.2</v>
      </c>
      <c r="AD38" s="2">
        <f t="shared" si="0"/>
        <v>1.6500000000000057</v>
      </c>
      <c r="AE38" s="138">
        <f t="shared" si="1"/>
        <v>-6.4420218037660737E-3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42675</v>
      </c>
      <c r="X39" s="10">
        <v>81.17</v>
      </c>
      <c r="Y39" s="10">
        <v>81.790000000000006</v>
      </c>
      <c r="Z39" s="10">
        <v>79.91</v>
      </c>
      <c r="AA39" s="10">
        <v>80.72</v>
      </c>
      <c r="AB39" s="95">
        <v>1267600</v>
      </c>
      <c r="AC39" s="10">
        <v>80.72</v>
      </c>
      <c r="AD39" s="2">
        <f t="shared" si="0"/>
        <v>1.8800000000000097</v>
      </c>
      <c r="AE39" s="138">
        <f t="shared" si="1"/>
        <v>-6.645335958651355E-3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93.21</v>
      </c>
      <c r="W40" s="133">
        <v>42674</v>
      </c>
      <c r="X40" s="10">
        <v>80.81</v>
      </c>
      <c r="Y40" s="10">
        <v>81.739999999999995</v>
      </c>
      <c r="Z40" s="10">
        <v>80.75</v>
      </c>
      <c r="AA40" s="10">
        <v>81.260000000000005</v>
      </c>
      <c r="AB40" s="95">
        <v>716800</v>
      </c>
      <c r="AC40" s="10">
        <v>81.260000000000005</v>
      </c>
      <c r="AD40" s="2">
        <f t="shared" si="0"/>
        <v>0.98999999999999488</v>
      </c>
      <c r="AE40" s="138">
        <f t="shared" si="1"/>
        <v>1.0570824524313016E-2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93.14</v>
      </c>
      <c r="W41" s="133">
        <v>42671</v>
      </c>
      <c r="X41" s="10">
        <v>79.91</v>
      </c>
      <c r="Y41" s="10">
        <v>82.29</v>
      </c>
      <c r="Z41" s="10">
        <v>79.91</v>
      </c>
      <c r="AA41" s="10">
        <v>80.41</v>
      </c>
      <c r="AB41" s="95">
        <v>861300</v>
      </c>
      <c r="AC41" s="10">
        <v>80.41</v>
      </c>
      <c r="AD41" s="2">
        <f t="shared" si="0"/>
        <v>2.3800000000000097</v>
      </c>
      <c r="AE41" s="138">
        <f t="shared" si="1"/>
        <v>3.118762475049941E-3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42670</v>
      </c>
      <c r="X42" s="10">
        <v>82.63</v>
      </c>
      <c r="Y42" s="10">
        <v>83.39</v>
      </c>
      <c r="Z42" s="10">
        <v>80</v>
      </c>
      <c r="AA42" s="10">
        <v>80.16</v>
      </c>
      <c r="AB42" s="95">
        <v>827900</v>
      </c>
      <c r="AC42" s="10">
        <v>80.16</v>
      </c>
      <c r="AD42" s="2">
        <f t="shared" si="0"/>
        <v>3.3900000000000006</v>
      </c>
      <c r="AE42" s="138">
        <f t="shared" si="1"/>
        <v>-2.7892311423720506E-2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104.43400000000001</v>
      </c>
      <c r="Q43" s="2"/>
      <c r="T43" s="108" t="s">
        <v>101</v>
      </c>
      <c r="U43" s="368" t="s">
        <v>129</v>
      </c>
      <c r="W43" s="133">
        <v>42669</v>
      </c>
      <c r="X43" s="10">
        <v>80.349999999999994</v>
      </c>
      <c r="Y43" s="10">
        <v>83.26</v>
      </c>
      <c r="Z43" s="10">
        <v>80.2</v>
      </c>
      <c r="AA43" s="10">
        <v>82.46</v>
      </c>
      <c r="AB43" s="95">
        <v>1149900</v>
      </c>
      <c r="AC43" s="10">
        <v>82.46</v>
      </c>
      <c r="AD43" s="2">
        <f t="shared" si="0"/>
        <v>3.0600000000000023</v>
      </c>
      <c r="AE43" s="138" t="e">
        <f t="shared" si="1"/>
        <v>#DIV/0!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103.4846</v>
      </c>
      <c r="Q44" s="2"/>
      <c r="T44" s="108" t="s">
        <v>102</v>
      </c>
      <c r="U44" s="368">
        <v>109.92</v>
      </c>
      <c r="W44" s="133">
        <v>42669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102.5352</v>
      </c>
      <c r="Q45" s="2"/>
      <c r="T45" s="108" t="s">
        <v>103</v>
      </c>
      <c r="U45" s="368">
        <v>1.06714</v>
      </c>
      <c r="W45" s="133">
        <v>42668</v>
      </c>
      <c r="X45" s="10">
        <v>78.98</v>
      </c>
      <c r="Y45" s="10">
        <v>81.17</v>
      </c>
      <c r="Z45" s="10">
        <v>78.650000000000006</v>
      </c>
      <c r="AA45" s="10">
        <v>81.16</v>
      </c>
      <c r="AB45" s="95">
        <v>845400</v>
      </c>
      <c r="AC45" s="10">
        <v>80.900000000000006</v>
      </c>
      <c r="AD45" s="2">
        <f t="shared" si="0"/>
        <v>2.519999999999996</v>
      </c>
      <c r="AE45" s="138">
        <f t="shared" si="1"/>
        <v>1.8122325698464836E-2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101.58580000000001</v>
      </c>
      <c r="Q46" s="2"/>
      <c r="T46" s="108" t="s">
        <v>122</v>
      </c>
      <c r="U46" s="368" t="s">
        <v>454</v>
      </c>
      <c r="W46" s="133">
        <v>42667</v>
      </c>
      <c r="X46" s="10">
        <v>80.349999999999994</v>
      </c>
      <c r="Y46" s="10">
        <v>80.739999999999995</v>
      </c>
      <c r="Z46" s="10">
        <v>79.42</v>
      </c>
      <c r="AA46" s="10">
        <v>79.72</v>
      </c>
      <c r="AB46" s="95">
        <v>899100</v>
      </c>
      <c r="AC46" s="10">
        <v>79.459999999999994</v>
      </c>
      <c r="AD46" s="2">
        <f t="shared" si="0"/>
        <v>1.3199999999999932</v>
      </c>
      <c r="AE46" s="138">
        <f t="shared" si="1"/>
        <v>-3.6363636363636598E-3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100.63640000000001</v>
      </c>
      <c r="Q47" s="2"/>
      <c r="T47" s="108"/>
      <c r="U47" s="368"/>
      <c r="W47" s="133">
        <v>42664</v>
      </c>
      <c r="X47" s="10">
        <v>80.17</v>
      </c>
      <c r="Y47" s="10">
        <v>81.62</v>
      </c>
      <c r="Z47" s="10">
        <v>79.459999999999994</v>
      </c>
      <c r="AA47" s="10">
        <v>80.010000000000005</v>
      </c>
      <c r="AB47" s="95">
        <v>893000</v>
      </c>
      <c r="AC47" s="10">
        <v>79.75</v>
      </c>
      <c r="AD47" s="2">
        <f t="shared" si="0"/>
        <v>2.1600000000000108</v>
      </c>
      <c r="AE47" s="138">
        <f t="shared" si="1"/>
        <v>-1.1404487417875364E-2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99.686999999999998</v>
      </c>
      <c r="Q48" s="2"/>
      <c r="T48" s="108" t="s">
        <v>105</v>
      </c>
      <c r="U48" s="368" t="s">
        <v>478</v>
      </c>
      <c r="W48" s="133">
        <v>42663</v>
      </c>
      <c r="X48" s="10">
        <v>80.89</v>
      </c>
      <c r="Y48" s="10">
        <v>81.67</v>
      </c>
      <c r="Z48" s="10">
        <v>80.73</v>
      </c>
      <c r="AA48" s="10">
        <v>80.930000000000007</v>
      </c>
      <c r="AB48" s="95">
        <v>884400</v>
      </c>
      <c r="AC48" s="10">
        <v>80.67</v>
      </c>
      <c r="AD48" s="2">
        <f t="shared" si="0"/>
        <v>0.93999999999999773</v>
      </c>
      <c r="AE48" s="138">
        <f t="shared" si="1"/>
        <v>3.7202380952372494E-4</v>
      </c>
    </row>
    <row r="49" spans="2:31" x14ac:dyDescent="0.25">
      <c r="B49" s="521" t="s">
        <v>114</v>
      </c>
      <c r="C49" s="521" t="s">
        <v>147</v>
      </c>
      <c r="D49" s="522" t="s">
        <v>146</v>
      </c>
      <c r="E49" s="523" t="s">
        <v>148</v>
      </c>
      <c r="F49" s="524" t="s">
        <v>65</v>
      </c>
      <c r="G49" s="525" t="s">
        <v>152</v>
      </c>
      <c r="H49" s="524" t="s">
        <v>88</v>
      </c>
      <c r="I49" s="524" t="s">
        <v>156</v>
      </c>
      <c r="O49" s="83">
        <v>1.04</v>
      </c>
      <c r="P49" s="83">
        <f t="shared" si="33"/>
        <v>98.7376</v>
      </c>
      <c r="Q49" s="2"/>
      <c r="T49" s="108" t="s">
        <v>106</v>
      </c>
      <c r="U49" s="368" t="s">
        <v>370</v>
      </c>
      <c r="W49" s="133">
        <v>42662</v>
      </c>
      <c r="X49" s="10">
        <v>80.459999999999994</v>
      </c>
      <c r="Y49" s="10">
        <v>81.92</v>
      </c>
      <c r="Z49" s="10">
        <v>79.98</v>
      </c>
      <c r="AA49" s="10">
        <v>80.900000000000006</v>
      </c>
      <c r="AB49" s="95">
        <v>643100</v>
      </c>
      <c r="AC49" s="10">
        <v>80.64</v>
      </c>
      <c r="AD49" s="2">
        <f t="shared" si="0"/>
        <v>1.9399999999999977</v>
      </c>
      <c r="AE49" s="138">
        <f t="shared" si="1"/>
        <v>6.2390816071873356E-3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97.788200000000003</v>
      </c>
      <c r="Q50" s="2"/>
      <c r="T50" s="108" t="s">
        <v>107</v>
      </c>
      <c r="U50" s="369">
        <v>1132430</v>
      </c>
      <c r="W50" s="133">
        <v>42661</v>
      </c>
      <c r="X50" s="10">
        <v>80</v>
      </c>
      <c r="Y50" s="10">
        <v>81.36</v>
      </c>
      <c r="Z50" s="10">
        <v>80</v>
      </c>
      <c r="AA50" s="10">
        <v>80.400000000000006</v>
      </c>
      <c r="AB50" s="95">
        <v>662400</v>
      </c>
      <c r="AC50" s="10">
        <v>80.14</v>
      </c>
      <c r="AD50" s="2">
        <f t="shared" si="0"/>
        <v>1.3599999999999994</v>
      </c>
      <c r="AE50" s="138">
        <f t="shared" si="1"/>
        <v>9.0657265172500168E-3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96.838800000000006</v>
      </c>
      <c r="Q51" s="2"/>
      <c r="T51" s="108" t="s">
        <v>110</v>
      </c>
      <c r="U51" s="369">
        <v>1333280</v>
      </c>
      <c r="W51" s="133">
        <v>42660</v>
      </c>
      <c r="X51" s="10">
        <v>80.83</v>
      </c>
      <c r="Y51" s="10">
        <v>81.459999999999994</v>
      </c>
      <c r="Z51" s="10">
        <v>79.36</v>
      </c>
      <c r="AA51" s="10">
        <v>79.680000000000007</v>
      </c>
      <c r="AB51" s="95">
        <v>822500</v>
      </c>
      <c r="AC51" s="10">
        <v>79.42</v>
      </c>
      <c r="AD51" s="2">
        <f t="shared" si="0"/>
        <v>2.0999999999999943</v>
      </c>
      <c r="AE51" s="138">
        <f t="shared" si="1"/>
        <v>-1.6957544250526091E-2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95.889399999999995</v>
      </c>
      <c r="Q52" s="2"/>
      <c r="T52" s="108" t="s">
        <v>108</v>
      </c>
      <c r="U52" s="368" t="s">
        <v>479</v>
      </c>
      <c r="W52" s="133">
        <v>42657</v>
      </c>
      <c r="X52" s="10">
        <v>81.819999999999993</v>
      </c>
      <c r="Y52" s="10">
        <v>82.89</v>
      </c>
      <c r="Z52" s="10">
        <v>80.91</v>
      </c>
      <c r="AA52" s="10">
        <v>81.05</v>
      </c>
      <c r="AB52" s="95">
        <v>819500</v>
      </c>
      <c r="AC52" s="10">
        <v>80.790000000000006</v>
      </c>
      <c r="AD52" s="2">
        <f t="shared" si="0"/>
        <v>1.980000000000004</v>
      </c>
      <c r="AE52" s="138">
        <f t="shared" si="1"/>
        <v>0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94.94</v>
      </c>
      <c r="Q53" s="2"/>
      <c r="T53" s="108" t="s">
        <v>111</v>
      </c>
      <c r="U53" s="368">
        <v>14.03</v>
      </c>
      <c r="W53" s="133">
        <v>42656</v>
      </c>
      <c r="X53" s="10">
        <v>80.400000000000006</v>
      </c>
      <c r="Y53" s="10">
        <v>81.59</v>
      </c>
      <c r="Z53" s="10">
        <v>80.38</v>
      </c>
      <c r="AA53" s="10">
        <v>81.05</v>
      </c>
      <c r="AB53" s="95">
        <v>1230000</v>
      </c>
      <c r="AC53" s="10">
        <v>80.790000000000006</v>
      </c>
      <c r="AD53" s="2">
        <f t="shared" si="0"/>
        <v>1.210000000000008</v>
      </c>
      <c r="AE53" s="138">
        <f t="shared" si="1"/>
        <v>-1.2376237623745734E-4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93.990600000000001</v>
      </c>
      <c r="Q54" s="2"/>
      <c r="T54" s="108" t="s">
        <v>112</v>
      </c>
      <c r="U54" s="368">
        <v>6.68</v>
      </c>
      <c r="W54" s="133">
        <v>42655</v>
      </c>
      <c r="X54" s="10">
        <v>80.400000000000006</v>
      </c>
      <c r="Y54" s="10">
        <v>81.69</v>
      </c>
      <c r="Z54" s="10">
        <v>80.3</v>
      </c>
      <c r="AA54" s="10">
        <v>81.06</v>
      </c>
      <c r="AB54" s="95">
        <v>951300</v>
      </c>
      <c r="AC54" s="10">
        <v>80.8</v>
      </c>
      <c r="AD54" s="2">
        <f t="shared" si="0"/>
        <v>1.3900000000000006</v>
      </c>
      <c r="AE54" s="138">
        <f t="shared" si="1"/>
        <v>8.2355877214872475E-3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93.041199999999989</v>
      </c>
      <c r="Q55" s="2"/>
      <c r="T55" s="108" t="s">
        <v>109</v>
      </c>
      <c r="U55" s="368" t="s">
        <v>480</v>
      </c>
      <c r="W55" s="133">
        <v>42654</v>
      </c>
      <c r="X55" s="10">
        <v>80.98</v>
      </c>
      <c r="Y55" s="10">
        <v>82.28</v>
      </c>
      <c r="Z55" s="10">
        <v>80.19</v>
      </c>
      <c r="AA55" s="10">
        <v>80.400000000000006</v>
      </c>
      <c r="AB55" s="95">
        <v>1311100</v>
      </c>
      <c r="AC55" s="10">
        <v>80.14</v>
      </c>
      <c r="AD55" s="2">
        <f t="shared" si="0"/>
        <v>2.0900000000000034</v>
      </c>
      <c r="AE55" s="138">
        <f t="shared" si="1"/>
        <v>-1.4268142681426732E-2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92.091799999999992</v>
      </c>
      <c r="W56" s="133">
        <v>42653</v>
      </c>
      <c r="X56" s="10">
        <v>80.290000000000006</v>
      </c>
      <c r="Y56" s="10">
        <v>81.97</v>
      </c>
      <c r="Z56" s="10">
        <v>80.290000000000006</v>
      </c>
      <c r="AA56" s="10">
        <v>81.56</v>
      </c>
      <c r="AB56" s="95">
        <v>810300</v>
      </c>
      <c r="AC56" s="10">
        <v>81.3</v>
      </c>
      <c r="AD56" s="2">
        <f t="shared" si="0"/>
        <v>1.6799999999999926</v>
      </c>
      <c r="AE56" s="138">
        <f t="shared" si="1"/>
        <v>1.8669339681744113E-2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91.142399999999995</v>
      </c>
      <c r="W57" s="133">
        <v>42650</v>
      </c>
      <c r="X57" s="10">
        <v>82.03</v>
      </c>
      <c r="Y57" s="10">
        <v>82.24</v>
      </c>
      <c r="Z57" s="10">
        <v>79.61</v>
      </c>
      <c r="AA57" s="10">
        <v>80.069999999999993</v>
      </c>
      <c r="AB57" s="95">
        <v>1324100</v>
      </c>
      <c r="AC57" s="10">
        <v>79.81</v>
      </c>
      <c r="AD57" s="2">
        <f t="shared" si="0"/>
        <v>2.6299999999999955</v>
      </c>
      <c r="AE57" s="138">
        <f t="shared" si="1"/>
        <v>-1.7964808662482956E-2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90.192999999999998</v>
      </c>
      <c r="W58" s="133">
        <v>42649</v>
      </c>
      <c r="X58" s="10">
        <v>81.36</v>
      </c>
      <c r="Y58" s="10">
        <v>82.29</v>
      </c>
      <c r="Z58" s="10">
        <v>80.42</v>
      </c>
      <c r="AA58" s="10">
        <v>81.53</v>
      </c>
      <c r="AB58" s="95">
        <v>1347200</v>
      </c>
      <c r="AC58" s="10">
        <v>81.27</v>
      </c>
      <c r="AD58" s="2">
        <f t="shared" si="0"/>
        <v>1.8700000000000045</v>
      </c>
      <c r="AE58" s="138">
        <f t="shared" si="1"/>
        <v>1.2319822594553109E-3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89.243599999999986</v>
      </c>
      <c r="W59" s="133">
        <v>42648</v>
      </c>
      <c r="X59" s="10">
        <v>78.37</v>
      </c>
      <c r="Y59" s="10">
        <v>82.11</v>
      </c>
      <c r="Z59" s="10">
        <v>78.290000000000006</v>
      </c>
      <c r="AA59" s="10">
        <v>81.430000000000007</v>
      </c>
      <c r="AB59" s="95">
        <v>2803600</v>
      </c>
      <c r="AC59" s="10">
        <v>81.17</v>
      </c>
      <c r="AD59" s="2">
        <f t="shared" si="0"/>
        <v>3.8199999999999932</v>
      </c>
      <c r="AE59" s="138">
        <f t="shared" si="1"/>
        <v>4.6409694469511598E-2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88.294200000000004</v>
      </c>
      <c r="W60" s="133">
        <v>42647</v>
      </c>
      <c r="X60" s="10">
        <v>76.19</v>
      </c>
      <c r="Y60" s="10">
        <v>78.180000000000007</v>
      </c>
      <c r="Z60" s="10">
        <v>75.89</v>
      </c>
      <c r="AA60" s="10">
        <v>77.819999999999993</v>
      </c>
      <c r="AB60" s="95">
        <v>1545500</v>
      </c>
      <c r="AC60" s="10">
        <v>77.569999999999993</v>
      </c>
      <c r="AD60" s="2">
        <f t="shared" si="0"/>
        <v>2.2900000000000063</v>
      </c>
      <c r="AE60" s="138">
        <f t="shared" si="1"/>
        <v>2.7689454160042315E-2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87.344800000000006</v>
      </c>
      <c r="W61" s="133">
        <v>42646</v>
      </c>
      <c r="X61" s="10">
        <v>74.290000000000006</v>
      </c>
      <c r="Y61" s="10">
        <v>75.81</v>
      </c>
      <c r="Z61" s="10">
        <v>74.23</v>
      </c>
      <c r="AA61" s="10">
        <v>75.72</v>
      </c>
      <c r="AB61" s="95">
        <v>1118900</v>
      </c>
      <c r="AC61" s="10">
        <v>75.48</v>
      </c>
      <c r="AD61" s="2">
        <f t="shared" si="0"/>
        <v>1.5799999999999983</v>
      </c>
      <c r="AE61" s="138">
        <f t="shared" si="1"/>
        <v>1.6018306636155666E-2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86.395399999999995</v>
      </c>
      <c r="W62" s="133">
        <v>42643</v>
      </c>
      <c r="X62" s="10">
        <v>73.69</v>
      </c>
      <c r="Y62" s="10">
        <v>74.78</v>
      </c>
      <c r="Z62" s="10">
        <v>72.650000000000006</v>
      </c>
      <c r="AA62" s="10">
        <v>74.53</v>
      </c>
      <c r="AB62" s="95">
        <v>1315300</v>
      </c>
      <c r="AC62" s="10">
        <v>74.290000000000006</v>
      </c>
      <c r="AD62" s="2">
        <f t="shared" si="0"/>
        <v>2.1299999999999955</v>
      </c>
      <c r="AE62" s="138">
        <f t="shared" si="1"/>
        <v>1.8648018648018683E-2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85.445999999999998</v>
      </c>
      <c r="W63" s="133">
        <v>42642</v>
      </c>
      <c r="X63" s="10">
        <v>74.790000000000006</v>
      </c>
      <c r="Y63" s="10">
        <v>75.459999999999994</v>
      </c>
      <c r="Z63" s="10">
        <v>72.73</v>
      </c>
      <c r="AA63" s="10">
        <v>73.16</v>
      </c>
      <c r="AB63" s="95">
        <v>1445600</v>
      </c>
      <c r="AC63" s="10">
        <v>72.930000000000007</v>
      </c>
      <c r="AD63" s="2">
        <f t="shared" si="0"/>
        <v>2.7299999999999898</v>
      </c>
      <c r="AE63" s="138">
        <f t="shared" si="1"/>
        <v>-2.3171711759978453E-2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42641</v>
      </c>
      <c r="X64" s="10">
        <v>74.95</v>
      </c>
      <c r="Y64" s="10">
        <v>75.569999999999993</v>
      </c>
      <c r="Z64" s="10">
        <v>73.84</v>
      </c>
      <c r="AA64" s="10">
        <v>74.900000000000006</v>
      </c>
      <c r="AB64" s="95">
        <v>1322600</v>
      </c>
      <c r="AC64" s="10">
        <v>74.66</v>
      </c>
      <c r="AD64" s="2">
        <f t="shared" si="0"/>
        <v>1.7299999999999898</v>
      </c>
      <c r="AE64" s="138">
        <f t="shared" si="1"/>
        <v>2.8206850235055203E-3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42640</v>
      </c>
      <c r="X65" s="10">
        <v>76.260000000000005</v>
      </c>
      <c r="Y65" s="10">
        <v>76.31</v>
      </c>
      <c r="Z65" s="10">
        <v>74.14</v>
      </c>
      <c r="AA65" s="10">
        <v>74.69</v>
      </c>
      <c r="AB65" s="95">
        <v>1815700</v>
      </c>
      <c r="AC65" s="10">
        <v>74.45</v>
      </c>
      <c r="AD65" s="2">
        <f t="shared" si="0"/>
        <v>2.1700000000000017</v>
      </c>
      <c r="AE65" s="138">
        <f t="shared" si="1"/>
        <v>-2.1296174576048266E-2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42639</v>
      </c>
      <c r="X66" s="10">
        <v>78.569999999999993</v>
      </c>
      <c r="Y66" s="10">
        <v>78.63</v>
      </c>
      <c r="Z66" s="10">
        <v>76.23</v>
      </c>
      <c r="AA66" s="10">
        <v>76.31</v>
      </c>
      <c r="AB66" s="95">
        <v>1057100</v>
      </c>
      <c r="AC66" s="10">
        <v>76.069999999999993</v>
      </c>
      <c r="AD66" s="2">
        <f t="shared" si="0"/>
        <v>2.3999999999999915</v>
      </c>
      <c r="AE66" s="138">
        <f t="shared" si="1"/>
        <v>-3.3663617886178887E-2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42636</v>
      </c>
      <c r="X67" s="10">
        <v>76.94</v>
      </c>
      <c r="Y67" s="10">
        <v>79.08</v>
      </c>
      <c r="Z67" s="10">
        <v>76.8</v>
      </c>
      <c r="AA67" s="10">
        <v>78.97</v>
      </c>
      <c r="AB67" s="95">
        <v>1438300</v>
      </c>
      <c r="AC67" s="10">
        <v>78.72</v>
      </c>
      <c r="AD67" s="2">
        <f>Y67-Z67</f>
        <v>2.2800000000000011</v>
      </c>
      <c r="AE67" s="138">
        <f>AC67/AC68-1</f>
        <v>2.2072189041807411E-2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42635</v>
      </c>
      <c r="X68" s="10">
        <v>76.459999999999994</v>
      </c>
      <c r="Y68" s="10">
        <v>78.13</v>
      </c>
      <c r="Z68" s="10">
        <v>76.34</v>
      </c>
      <c r="AA68" s="10">
        <v>77.27</v>
      </c>
      <c r="AB68" s="95">
        <v>1857500</v>
      </c>
      <c r="AC68" s="10">
        <v>77.02</v>
      </c>
      <c r="AD68" s="2">
        <f>Y68-Z68</f>
        <v>1.789999999999992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115.59</v>
      </c>
      <c r="Y2" s="10">
        <v>116.52</v>
      </c>
      <c r="Z2" s="10">
        <v>115.59</v>
      </c>
      <c r="AA2" s="10">
        <v>116.52</v>
      </c>
      <c r="AB2" s="95">
        <v>14181200</v>
      </c>
      <c r="AC2" s="10">
        <v>116.52</v>
      </c>
      <c r="AD2" s="2">
        <f>Y2-Z2</f>
        <v>0.92999999999999261</v>
      </c>
      <c r="AE2" s="138">
        <f>AC2/AC3-1</f>
        <v>1.9778140854758153E-3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116.15</v>
      </c>
      <c r="W3" s="133">
        <v>42726</v>
      </c>
      <c r="X3" s="10">
        <v>116.35</v>
      </c>
      <c r="Y3" s="10">
        <v>116.51</v>
      </c>
      <c r="Z3" s="10">
        <v>115.64</v>
      </c>
      <c r="AA3" s="10">
        <v>116.29</v>
      </c>
      <c r="AB3" s="95">
        <v>25789800</v>
      </c>
      <c r="AC3" s="10">
        <v>116.29</v>
      </c>
      <c r="AD3" s="2">
        <f t="shared" ref="AD3:AD66" si="0">Y3-Z3</f>
        <v>0.87000000000000455</v>
      </c>
      <c r="AE3" s="138">
        <f t="shared" ref="AE3:AE66" si="1">AC3/AC4-1</f>
        <v>-6.5778233384589102E-3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116.15</v>
      </c>
      <c r="R4" s="527">
        <v>2.8E-3</v>
      </c>
      <c r="T4" s="1"/>
      <c r="W4" s="133">
        <v>42725</v>
      </c>
      <c r="X4" s="10">
        <v>116.8</v>
      </c>
      <c r="Y4" s="10">
        <v>117.4</v>
      </c>
      <c r="Z4" s="10">
        <v>116.78</v>
      </c>
      <c r="AA4" s="10">
        <v>117.06</v>
      </c>
      <c r="AB4" s="95">
        <v>24216900</v>
      </c>
      <c r="AC4" s="10">
        <v>117.06</v>
      </c>
      <c r="AD4" s="2">
        <f t="shared" si="0"/>
        <v>0.62000000000000455</v>
      </c>
      <c r="AE4" s="138">
        <f t="shared" si="1"/>
        <v>9.4057289439941627E-4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116.74</v>
      </c>
      <c r="Y5" s="10">
        <v>117.5</v>
      </c>
      <c r="Z5" s="10">
        <v>116.68</v>
      </c>
      <c r="AA5" s="10">
        <v>116.95</v>
      </c>
      <c r="AB5" s="95">
        <v>20905800</v>
      </c>
      <c r="AC5" s="10">
        <v>116.95</v>
      </c>
      <c r="AD5" s="2">
        <f t="shared" si="0"/>
        <v>0.81999999999999318</v>
      </c>
      <c r="AE5" s="138">
        <f t="shared" si="1"/>
        <v>2.6577503429354721E-3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115.8</v>
      </c>
      <c r="Y6" s="10">
        <v>117.38</v>
      </c>
      <c r="Z6" s="10">
        <v>115.75</v>
      </c>
      <c r="AA6" s="10">
        <v>116.64</v>
      </c>
      <c r="AB6" s="95">
        <v>27675400</v>
      </c>
      <c r="AC6" s="10">
        <v>116.64</v>
      </c>
      <c r="AD6" s="2">
        <f t="shared" si="0"/>
        <v>1.6299999999999955</v>
      </c>
      <c r="AE6" s="138">
        <f t="shared" si="1"/>
        <v>5.7773562128136113E-3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42720</v>
      </c>
      <c r="X7" s="10">
        <v>116.47</v>
      </c>
      <c r="Y7" s="10">
        <v>116.5</v>
      </c>
      <c r="Z7" s="10">
        <v>115.65</v>
      </c>
      <c r="AA7" s="10">
        <v>115.97</v>
      </c>
      <c r="AB7" s="95">
        <v>44055400</v>
      </c>
      <c r="AC7" s="10">
        <v>115.97</v>
      </c>
      <c r="AD7" s="2">
        <f t="shared" si="0"/>
        <v>0.84999999999999432</v>
      </c>
      <c r="AE7" s="138">
        <f t="shared" si="1"/>
        <v>1.2951131065446209E-3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115.38</v>
      </c>
      <c r="Y8" s="10">
        <v>116.73</v>
      </c>
      <c r="Z8" s="10">
        <v>115.23</v>
      </c>
      <c r="AA8" s="10">
        <v>115.82</v>
      </c>
      <c r="AB8" s="95">
        <v>46232200</v>
      </c>
      <c r="AC8" s="10">
        <v>115.82</v>
      </c>
      <c r="AD8" s="2">
        <f t="shared" si="0"/>
        <v>1.5</v>
      </c>
      <c r="AE8" s="138">
        <f t="shared" si="1"/>
        <v>5.4692247590937271E-3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42718</v>
      </c>
      <c r="X9" s="10">
        <v>115.04</v>
      </c>
      <c r="Y9" s="10">
        <v>116.2</v>
      </c>
      <c r="Z9" s="10">
        <v>114.98</v>
      </c>
      <c r="AA9" s="10">
        <v>115.19</v>
      </c>
      <c r="AB9" s="95">
        <v>33433200</v>
      </c>
      <c r="AC9" s="10">
        <v>115.19</v>
      </c>
      <c r="AD9" s="2">
        <f t="shared" si="0"/>
        <v>1.2199999999999989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42717</v>
      </c>
      <c r="X10" s="10">
        <v>113.84</v>
      </c>
      <c r="Y10" s="10">
        <v>115.92</v>
      </c>
      <c r="Z10" s="10">
        <v>113.75</v>
      </c>
      <c r="AA10" s="10">
        <v>115.19</v>
      </c>
      <c r="AB10" s="95">
        <v>43167500</v>
      </c>
      <c r="AC10" s="10">
        <v>115.19</v>
      </c>
      <c r="AD10" s="2">
        <f t="shared" si="0"/>
        <v>2.1700000000000017</v>
      </c>
      <c r="AE10" s="138">
        <f t="shared" si="1"/>
        <v>1.6681376875551601E-2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1.9599999999999999E-2</v>
      </c>
      <c r="W11" s="133">
        <v>42716</v>
      </c>
      <c r="X11" s="10">
        <v>113.29</v>
      </c>
      <c r="Y11" s="10">
        <v>115</v>
      </c>
      <c r="Z11" s="10">
        <v>112.49</v>
      </c>
      <c r="AA11" s="10">
        <v>113.3</v>
      </c>
      <c r="AB11" s="95">
        <v>26149100</v>
      </c>
      <c r="AC11" s="10">
        <v>113.3</v>
      </c>
      <c r="AD11" s="2">
        <f t="shared" si="0"/>
        <v>2.5100000000000051</v>
      </c>
      <c r="AE11" s="138">
        <f t="shared" si="1"/>
        <v>-5.7042562527425122E-3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112.31</v>
      </c>
      <c r="Y12" s="10">
        <v>114.7</v>
      </c>
      <c r="Z12" s="10">
        <v>112.31</v>
      </c>
      <c r="AA12" s="10">
        <v>113.95</v>
      </c>
      <c r="AB12" s="95">
        <v>34274100</v>
      </c>
      <c r="AC12" s="10">
        <v>113.95</v>
      </c>
      <c r="AD12" s="2">
        <f t="shared" si="0"/>
        <v>2.3900000000000006</v>
      </c>
      <c r="AE12" s="138">
        <f t="shared" si="1"/>
        <v>1.6321798073492655E-2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110.86</v>
      </c>
      <c r="Y13" s="10">
        <v>112.43</v>
      </c>
      <c r="Z13" s="10">
        <v>110.6</v>
      </c>
      <c r="AA13" s="10">
        <v>112.12</v>
      </c>
      <c r="AB13" s="95">
        <v>26818500</v>
      </c>
      <c r="AC13" s="10">
        <v>112.12</v>
      </c>
      <c r="AD13" s="2">
        <f t="shared" si="0"/>
        <v>1.8300000000000125</v>
      </c>
      <c r="AE13" s="138">
        <f t="shared" si="1"/>
        <v>9.8171665315680556E-3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109.26</v>
      </c>
      <c r="Y14" s="10">
        <v>111.19</v>
      </c>
      <c r="Z14" s="10">
        <v>109.16</v>
      </c>
      <c r="AA14" s="10">
        <v>111.03</v>
      </c>
      <c r="AB14" s="95">
        <v>29853000</v>
      </c>
      <c r="AC14" s="10">
        <v>111.03</v>
      </c>
      <c r="AD14" s="2">
        <f t="shared" si="0"/>
        <v>2.0300000000000011</v>
      </c>
      <c r="AE14" s="138">
        <f t="shared" si="1"/>
        <v>9.8226466575717097E-3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109.5</v>
      </c>
      <c r="Y15" s="10">
        <v>110.36</v>
      </c>
      <c r="Z15" s="10">
        <v>109.19</v>
      </c>
      <c r="AA15" s="10">
        <v>109.95</v>
      </c>
      <c r="AB15" s="95">
        <v>26075900</v>
      </c>
      <c r="AC15" s="10">
        <v>109.95</v>
      </c>
      <c r="AD15" s="2">
        <f t="shared" si="0"/>
        <v>1.1700000000000017</v>
      </c>
      <c r="AE15" s="138">
        <f t="shared" si="1"/>
        <v>7.6986527357711942E-3</v>
      </c>
    </row>
    <row r="16" spans="1:40" x14ac:dyDescent="0.25">
      <c r="G16" s="1"/>
      <c r="H16" s="72"/>
      <c r="W16" s="133">
        <v>42709</v>
      </c>
      <c r="X16" s="10">
        <v>110</v>
      </c>
      <c r="Y16" s="10">
        <v>110.03</v>
      </c>
      <c r="Z16" s="10">
        <v>108.25</v>
      </c>
      <c r="AA16" s="10">
        <v>109.11</v>
      </c>
      <c r="AB16" s="95">
        <v>34037300</v>
      </c>
      <c r="AC16" s="10">
        <v>109.11</v>
      </c>
      <c r="AD16" s="2">
        <f t="shared" si="0"/>
        <v>1.7800000000000011</v>
      </c>
      <c r="AE16" s="138">
        <f t="shared" si="1"/>
        <v>-7.1883530482257374E-3</v>
      </c>
    </row>
    <row r="17" spans="1:31" x14ac:dyDescent="0.25">
      <c r="G17" s="1"/>
      <c r="H17" s="72"/>
      <c r="W17" s="133">
        <v>42706</v>
      </c>
      <c r="X17" s="10">
        <v>109.17</v>
      </c>
      <c r="Y17" s="10">
        <v>110.09</v>
      </c>
      <c r="Z17" s="10">
        <v>108.85</v>
      </c>
      <c r="AA17" s="10">
        <v>109.9</v>
      </c>
      <c r="AB17" s="95">
        <v>26409800</v>
      </c>
      <c r="AC17" s="10">
        <v>109.9</v>
      </c>
      <c r="AD17" s="2">
        <f t="shared" si="0"/>
        <v>1.2400000000000091</v>
      </c>
      <c r="AE17" s="138">
        <f t="shared" si="1"/>
        <v>3.7446342131701726E-3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42705</v>
      </c>
      <c r="X18" s="10">
        <v>110.37</v>
      </c>
      <c r="Y18" s="10">
        <v>110.94</v>
      </c>
      <c r="Z18" s="10">
        <v>109.03</v>
      </c>
      <c r="AA18" s="10">
        <v>109.49</v>
      </c>
      <c r="AB18" s="95">
        <v>36825800</v>
      </c>
      <c r="AC18" s="10">
        <v>109.49</v>
      </c>
      <c r="AD18" s="2">
        <f t="shared" si="0"/>
        <v>1.9099999999999966</v>
      </c>
      <c r="AE18" s="138">
        <f t="shared" si="1"/>
        <v>-9.3195801664857081E-3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42704</v>
      </c>
      <c r="X19" s="10">
        <v>111.6</v>
      </c>
      <c r="Y19" s="10">
        <v>112.2</v>
      </c>
      <c r="Z19" s="10">
        <v>110.27</v>
      </c>
      <c r="AA19" s="10">
        <v>110.52</v>
      </c>
      <c r="AB19" s="95">
        <v>35765000</v>
      </c>
      <c r="AC19" s="10">
        <v>110.52</v>
      </c>
      <c r="AD19" s="2">
        <f t="shared" si="0"/>
        <v>1.9300000000000068</v>
      </c>
      <c r="AE19" s="138">
        <f t="shared" si="1"/>
        <v>-8.433518751121416E-3</v>
      </c>
    </row>
    <row r="20" spans="1:31" x14ac:dyDescent="0.25">
      <c r="W20" s="133">
        <v>42703</v>
      </c>
      <c r="X20" s="10">
        <v>110.78</v>
      </c>
      <c r="Y20" s="10">
        <v>112.03</v>
      </c>
      <c r="Z20" s="10">
        <v>110.07</v>
      </c>
      <c r="AA20" s="10">
        <v>111.46</v>
      </c>
      <c r="AB20" s="95">
        <v>28459300</v>
      </c>
      <c r="AC20" s="10">
        <v>111.46</v>
      </c>
      <c r="AD20" s="2">
        <f t="shared" si="0"/>
        <v>1.960000000000008</v>
      </c>
      <c r="AE20" s="138">
        <f t="shared" si="1"/>
        <v>-9.859281168772549E-4</v>
      </c>
    </row>
    <row r="21" spans="1:31" x14ac:dyDescent="0.25">
      <c r="W21" s="133">
        <v>42702</v>
      </c>
      <c r="X21" s="10">
        <v>111.43</v>
      </c>
      <c r="Y21" s="10">
        <v>112.47</v>
      </c>
      <c r="Z21" s="10">
        <v>111.39</v>
      </c>
      <c r="AA21" s="10">
        <v>111.57</v>
      </c>
      <c r="AB21" s="95">
        <v>27026600</v>
      </c>
      <c r="AC21" s="10">
        <v>111.57</v>
      </c>
      <c r="AD21" s="2">
        <f t="shared" si="0"/>
        <v>1.0799999999999983</v>
      </c>
      <c r="AE21" s="138">
        <f t="shared" si="1"/>
        <v>-1.9679756686645788E-3</v>
      </c>
    </row>
    <row r="22" spans="1:31" x14ac:dyDescent="0.25">
      <c r="W22" s="133">
        <v>42699</v>
      </c>
      <c r="X22" s="10">
        <v>111.13</v>
      </c>
      <c r="Y22" s="10">
        <v>111.87</v>
      </c>
      <c r="Z22" s="10">
        <v>110.95</v>
      </c>
      <c r="AA22" s="10">
        <v>111.79</v>
      </c>
      <c r="AB22" s="95">
        <v>11424400</v>
      </c>
      <c r="AC22" s="10">
        <v>111.79</v>
      </c>
      <c r="AD22" s="2">
        <f t="shared" si="0"/>
        <v>0.92000000000000171</v>
      </c>
      <c r="AE22" s="138">
        <f t="shared" si="1"/>
        <v>5.0346129641283266E-3</v>
      </c>
    </row>
    <row r="23" spans="1:31" x14ac:dyDescent="0.25">
      <c r="W23" s="133">
        <v>42697</v>
      </c>
      <c r="X23" s="10">
        <v>111.36</v>
      </c>
      <c r="Y23" s="10">
        <v>111.51</v>
      </c>
      <c r="Z23" s="10">
        <v>110.33</v>
      </c>
      <c r="AA23" s="10">
        <v>111.23</v>
      </c>
      <c r="AB23" s="95">
        <v>27387900</v>
      </c>
      <c r="AC23" s="10">
        <v>111.23</v>
      </c>
      <c r="AD23" s="2">
        <f t="shared" si="0"/>
        <v>1.1800000000000068</v>
      </c>
      <c r="AE23" s="138">
        <f t="shared" si="1"/>
        <v>-5.0983899821108736E-3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42696</v>
      </c>
      <c r="X24" s="10">
        <v>111.95</v>
      </c>
      <c r="Y24" s="10">
        <v>112.42</v>
      </c>
      <c r="Z24" s="10">
        <v>111.4</v>
      </c>
      <c r="AA24" s="10">
        <v>111.8</v>
      </c>
      <c r="AB24" s="95">
        <v>25922600</v>
      </c>
      <c r="AC24" s="10">
        <v>111.8</v>
      </c>
      <c r="AD24" s="2">
        <f t="shared" si="0"/>
        <v>1.019999999999996</v>
      </c>
      <c r="AE24" s="138">
        <f t="shared" si="1"/>
        <v>6.265103374205605E-4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42695</v>
      </c>
      <c r="X25" s="10">
        <v>110.12</v>
      </c>
      <c r="Y25" s="10">
        <v>111.99</v>
      </c>
      <c r="Z25" s="10">
        <v>110.01</v>
      </c>
      <c r="AA25" s="10">
        <v>111.73</v>
      </c>
      <c r="AB25" s="95">
        <v>29119100</v>
      </c>
      <c r="AC25" s="10">
        <v>111.73</v>
      </c>
      <c r="AD25" s="2">
        <f t="shared" si="0"/>
        <v>1.9799999999999898</v>
      </c>
      <c r="AE25" s="138">
        <f t="shared" si="1"/>
        <v>1.5173541704524895E-2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42692</v>
      </c>
      <c r="X26" s="10">
        <v>109.72</v>
      </c>
      <c r="Y26" s="10">
        <v>110.54</v>
      </c>
      <c r="Z26" s="10">
        <v>109.66</v>
      </c>
      <c r="AA26" s="10">
        <v>110.06</v>
      </c>
      <c r="AB26" s="95">
        <v>27404300</v>
      </c>
      <c r="AC26" s="10">
        <v>110.06</v>
      </c>
      <c r="AD26" s="2">
        <f t="shared" si="0"/>
        <v>0.88000000000000966</v>
      </c>
      <c r="AE26" s="138">
        <f t="shared" si="1"/>
        <v>1.0004547521600404E-3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42691</v>
      </c>
      <c r="X27" s="10">
        <v>109.81</v>
      </c>
      <c r="Y27" s="10">
        <v>110.35</v>
      </c>
      <c r="Z27" s="10">
        <v>108.83</v>
      </c>
      <c r="AA27" s="10">
        <v>109.95</v>
      </c>
      <c r="AB27" s="95">
        <v>26964600</v>
      </c>
      <c r="AC27" s="10">
        <v>109.95</v>
      </c>
      <c r="AD27" s="2">
        <f t="shared" si="0"/>
        <v>1.519999999999996</v>
      </c>
      <c r="AE27" s="138">
        <f t="shared" si="1"/>
        <v>-3.6366942449306272E-4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42690</v>
      </c>
      <c r="X28" s="10">
        <v>106.7</v>
      </c>
      <c r="Y28" s="10">
        <v>110.23</v>
      </c>
      <c r="Z28" s="10">
        <v>106.6</v>
      </c>
      <c r="AA28" s="10">
        <v>109.99</v>
      </c>
      <c r="AB28" s="95">
        <v>58702500</v>
      </c>
      <c r="AC28" s="10">
        <v>109.99</v>
      </c>
      <c r="AD28" s="2">
        <f t="shared" si="0"/>
        <v>3.6300000000000097</v>
      </c>
      <c r="AE28" s="138">
        <f t="shared" si="1"/>
        <v>2.6888245728690086E-2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42689</v>
      </c>
      <c r="X29" s="10">
        <v>106.57</v>
      </c>
      <c r="Y29" s="10">
        <v>107.68</v>
      </c>
      <c r="Z29" s="10">
        <v>106.16</v>
      </c>
      <c r="AA29" s="10">
        <v>107.11</v>
      </c>
      <c r="AB29" s="95">
        <v>32216900</v>
      </c>
      <c r="AC29" s="10">
        <v>107.11</v>
      </c>
      <c r="AD29" s="2">
        <f t="shared" si="0"/>
        <v>1.5200000000000102</v>
      </c>
      <c r="AE29" s="138">
        <f t="shared" si="1"/>
        <v>1.3243780153249451E-2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42688</v>
      </c>
      <c r="X30" s="10">
        <v>107.71</v>
      </c>
      <c r="Y30" s="10">
        <v>107.81</v>
      </c>
      <c r="Z30" s="10">
        <v>104.08</v>
      </c>
      <c r="AA30" s="10">
        <v>105.71</v>
      </c>
      <c r="AB30" s="95">
        <v>50872500</v>
      </c>
      <c r="AC30" s="10">
        <v>105.71</v>
      </c>
      <c r="AD30" s="2">
        <f t="shared" si="0"/>
        <v>3.730000000000004</v>
      </c>
      <c r="AE30" s="138">
        <f t="shared" si="1"/>
        <v>-2.5085308493959402E-2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42685</v>
      </c>
      <c r="X31" s="10">
        <v>107.12</v>
      </c>
      <c r="Y31" s="10">
        <v>108.87</v>
      </c>
      <c r="Z31" s="10">
        <v>106.55</v>
      </c>
      <c r="AA31" s="10">
        <v>108.43</v>
      </c>
      <c r="AB31" s="95">
        <v>34094100</v>
      </c>
      <c r="AC31" s="10">
        <v>108.43</v>
      </c>
      <c r="AD31" s="2">
        <f t="shared" si="0"/>
        <v>2.3200000000000074</v>
      </c>
      <c r="AE31" s="138">
        <f t="shared" si="1"/>
        <v>5.9374710084423299E-3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42684</v>
      </c>
      <c r="X32" s="10">
        <v>111.09</v>
      </c>
      <c r="Y32" s="10">
        <v>111.09</v>
      </c>
      <c r="Z32" s="10">
        <v>105.83</v>
      </c>
      <c r="AA32" s="10">
        <v>107.79</v>
      </c>
      <c r="AB32" s="95">
        <v>57134500</v>
      </c>
      <c r="AC32" s="10">
        <v>107.79</v>
      </c>
      <c r="AD32" s="2">
        <f t="shared" si="0"/>
        <v>5.2600000000000051</v>
      </c>
      <c r="AE32" s="138">
        <f t="shared" si="1"/>
        <v>-2.7867965367965319E-2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42683</v>
      </c>
      <c r="X33" s="10">
        <v>109.88</v>
      </c>
      <c r="Y33" s="10">
        <v>111.32</v>
      </c>
      <c r="Z33" s="10">
        <v>108.05</v>
      </c>
      <c r="AA33" s="10">
        <v>110.88</v>
      </c>
      <c r="AB33" s="95">
        <v>59176400</v>
      </c>
      <c r="AC33" s="10">
        <v>110.88</v>
      </c>
      <c r="AD33" s="2">
        <f t="shared" si="0"/>
        <v>3.269999999999996</v>
      </c>
      <c r="AE33" s="138">
        <f t="shared" si="1"/>
        <v>-1.6207455429497752E-3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42682</v>
      </c>
      <c r="X34" s="10">
        <v>110.31</v>
      </c>
      <c r="Y34" s="10">
        <v>111.72</v>
      </c>
      <c r="Z34" s="10">
        <v>109.7</v>
      </c>
      <c r="AA34" s="10">
        <v>111.06</v>
      </c>
      <c r="AB34" s="95">
        <v>24054500</v>
      </c>
      <c r="AC34" s="10">
        <v>111.06</v>
      </c>
      <c r="AD34" s="2">
        <f t="shared" si="0"/>
        <v>2.019999999999996</v>
      </c>
      <c r="AE34" s="138">
        <f t="shared" si="1"/>
        <v>5.8871479032696072E-3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42681</v>
      </c>
      <c r="X35" s="10">
        <v>110.08</v>
      </c>
      <c r="Y35" s="10">
        <v>110.51</v>
      </c>
      <c r="Z35" s="10">
        <v>109.46</v>
      </c>
      <c r="AA35" s="10">
        <v>110.41</v>
      </c>
      <c r="AB35" s="95">
        <v>32560000</v>
      </c>
      <c r="AC35" s="10">
        <v>110.41</v>
      </c>
      <c r="AD35" s="2">
        <f t="shared" si="0"/>
        <v>1.0500000000000114</v>
      </c>
      <c r="AE35" s="138">
        <f t="shared" si="1"/>
        <v>1.4424843807423704E-2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42678</v>
      </c>
      <c r="X36" s="10">
        <v>108.53</v>
      </c>
      <c r="Y36" s="10">
        <v>110.25</v>
      </c>
      <c r="Z36" s="10">
        <v>108.11</v>
      </c>
      <c r="AA36" s="10">
        <v>108.84</v>
      </c>
      <c r="AB36" s="95">
        <v>30837000</v>
      </c>
      <c r="AC36" s="10">
        <v>108.84</v>
      </c>
      <c r="AD36" s="2">
        <f t="shared" si="0"/>
        <v>2.1400000000000006</v>
      </c>
      <c r="AE36" s="138">
        <f t="shared" si="1"/>
        <v>-9.013930620049071E-3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42677</v>
      </c>
      <c r="X37" s="10">
        <v>110.98</v>
      </c>
      <c r="Y37" s="10">
        <v>111.46</v>
      </c>
      <c r="Z37" s="10">
        <v>109.55</v>
      </c>
      <c r="AA37" s="10">
        <v>109.83</v>
      </c>
      <c r="AB37" s="95">
        <v>26932600</v>
      </c>
      <c r="AC37" s="10">
        <v>109.83</v>
      </c>
      <c r="AD37" s="2">
        <f t="shared" si="0"/>
        <v>1.9099999999999966</v>
      </c>
      <c r="AE37" s="138" t="e">
        <f t="shared" si="1"/>
        <v>#DIV/0!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42677</v>
      </c>
      <c r="X38" s="10" t="s">
        <v>212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42676</v>
      </c>
      <c r="X39" s="10">
        <v>111.4</v>
      </c>
      <c r="Y39" s="10">
        <v>112.35</v>
      </c>
      <c r="Z39" s="10">
        <v>111.23</v>
      </c>
      <c r="AA39" s="10">
        <v>111.59</v>
      </c>
      <c r="AB39" s="95">
        <v>28331700</v>
      </c>
      <c r="AC39" s="10">
        <v>111.02</v>
      </c>
      <c r="AD39" s="2">
        <f t="shared" si="0"/>
        <v>1.1199999999999903</v>
      </c>
      <c r="AE39" s="138">
        <f t="shared" si="1"/>
        <v>9.0155066714747711E-4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116.52</v>
      </c>
      <c r="W40" s="133">
        <v>42675</v>
      </c>
      <c r="X40" s="10">
        <v>113.46</v>
      </c>
      <c r="Y40" s="10">
        <v>113.77</v>
      </c>
      <c r="Z40" s="10">
        <v>110.53</v>
      </c>
      <c r="AA40" s="10">
        <v>111.49</v>
      </c>
      <c r="AB40" s="95">
        <v>43825800</v>
      </c>
      <c r="AC40" s="10">
        <v>110.92</v>
      </c>
      <c r="AD40" s="2">
        <f t="shared" si="0"/>
        <v>3.2399999999999949</v>
      </c>
      <c r="AE40" s="138">
        <f t="shared" si="1"/>
        <v>-1.8059490084985752E-2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116.52</v>
      </c>
      <c r="W41" s="133">
        <v>42674</v>
      </c>
      <c r="X41" s="10">
        <v>113.65</v>
      </c>
      <c r="Y41" s="10">
        <v>114.23</v>
      </c>
      <c r="Z41" s="10">
        <v>113.2</v>
      </c>
      <c r="AA41" s="10">
        <v>113.54</v>
      </c>
      <c r="AB41" s="95">
        <v>26419400</v>
      </c>
      <c r="AC41" s="10">
        <v>112.96</v>
      </c>
      <c r="AD41" s="2">
        <f t="shared" si="0"/>
        <v>1.0300000000000011</v>
      </c>
      <c r="AE41" s="138">
        <f t="shared" si="1"/>
        <v>-1.5909492663956915E-3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481</v>
      </c>
      <c r="W42" s="133">
        <v>42671</v>
      </c>
      <c r="X42" s="10">
        <v>113.87</v>
      </c>
      <c r="Y42" s="10">
        <v>115.21</v>
      </c>
      <c r="Z42" s="10">
        <v>113.45</v>
      </c>
      <c r="AA42" s="10">
        <v>113.72</v>
      </c>
      <c r="AB42" s="95">
        <v>37861700</v>
      </c>
      <c r="AC42" s="10">
        <v>113.14</v>
      </c>
      <c r="AD42" s="2">
        <f t="shared" si="0"/>
        <v>1.7599999999999909</v>
      </c>
      <c r="AE42" s="138">
        <f t="shared" si="1"/>
        <v>-6.6725197541703807E-3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127.76500000000001</v>
      </c>
      <c r="Q43" s="2"/>
      <c r="T43" s="108" t="s">
        <v>101</v>
      </c>
      <c r="U43" s="368" t="s">
        <v>482</v>
      </c>
      <c r="W43" s="133">
        <v>42670</v>
      </c>
      <c r="X43" s="10">
        <v>115.39</v>
      </c>
      <c r="Y43" s="10">
        <v>115.86</v>
      </c>
      <c r="Z43" s="10">
        <v>114.1</v>
      </c>
      <c r="AA43" s="10">
        <v>114.48</v>
      </c>
      <c r="AB43" s="95">
        <v>34562000</v>
      </c>
      <c r="AC43" s="10">
        <v>113.9</v>
      </c>
      <c r="AD43" s="2">
        <f t="shared" si="0"/>
        <v>1.7600000000000051</v>
      </c>
      <c r="AE43" s="138">
        <f t="shared" si="1"/>
        <v>-9.565217391304337E-3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126.60350000000001</v>
      </c>
      <c r="Q44" s="2"/>
      <c r="T44" s="108" t="s">
        <v>102</v>
      </c>
      <c r="U44" s="368">
        <v>131.96</v>
      </c>
      <c r="W44" s="133">
        <v>42669</v>
      </c>
      <c r="X44" s="10">
        <v>114.31</v>
      </c>
      <c r="Y44" s="10">
        <v>115.7</v>
      </c>
      <c r="Z44" s="10">
        <v>113.31</v>
      </c>
      <c r="AA44" s="10">
        <v>115.59</v>
      </c>
      <c r="AB44" s="95">
        <v>66134200</v>
      </c>
      <c r="AC44" s="10">
        <v>115</v>
      </c>
      <c r="AD44" s="2">
        <f t="shared" si="0"/>
        <v>2.3900000000000006</v>
      </c>
      <c r="AE44" s="138">
        <f t="shared" si="1"/>
        <v>-2.2524436889077792E-2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125.44200000000002</v>
      </c>
      <c r="Q45" s="2"/>
      <c r="T45" s="108" t="s">
        <v>103</v>
      </c>
      <c r="U45" s="368">
        <v>1.4181600000000001</v>
      </c>
      <c r="W45" s="133">
        <v>42668</v>
      </c>
      <c r="X45" s="10">
        <v>117.95</v>
      </c>
      <c r="Y45" s="10">
        <v>118.36</v>
      </c>
      <c r="Z45" s="10">
        <v>117.31</v>
      </c>
      <c r="AA45" s="10">
        <v>118.25</v>
      </c>
      <c r="AB45" s="95">
        <v>48129000</v>
      </c>
      <c r="AC45" s="10">
        <v>117.65</v>
      </c>
      <c r="AD45" s="2">
        <f t="shared" si="0"/>
        <v>1.0499999999999972</v>
      </c>
      <c r="AE45" s="138">
        <f t="shared" si="1"/>
        <v>5.1260145237079779E-3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124.28050000000002</v>
      </c>
      <c r="Q46" s="2"/>
      <c r="T46" s="108" t="s">
        <v>122</v>
      </c>
      <c r="U46" s="368" t="s">
        <v>340</v>
      </c>
      <c r="W46" s="133">
        <v>42667</v>
      </c>
      <c r="X46" s="10">
        <v>117.1</v>
      </c>
      <c r="Y46" s="10">
        <v>117.74</v>
      </c>
      <c r="Z46" s="10">
        <v>117</v>
      </c>
      <c r="AA46" s="10">
        <v>117.65</v>
      </c>
      <c r="AB46" s="95">
        <v>23538700</v>
      </c>
      <c r="AC46" s="10">
        <v>117.05</v>
      </c>
      <c r="AD46" s="2">
        <f t="shared" si="0"/>
        <v>0.73999999999999488</v>
      </c>
      <c r="AE46" s="138">
        <f t="shared" si="1"/>
        <v>9.0517241379310942E-3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123.11900000000001</v>
      </c>
      <c r="Q47" s="2"/>
      <c r="T47" s="108"/>
      <c r="U47" s="368"/>
      <c r="W47" s="133">
        <v>42664</v>
      </c>
      <c r="X47" s="10">
        <v>116.81</v>
      </c>
      <c r="Y47" s="10">
        <v>116.91</v>
      </c>
      <c r="Z47" s="10">
        <v>116.28</v>
      </c>
      <c r="AA47" s="10">
        <v>116.6</v>
      </c>
      <c r="AB47" s="95">
        <v>23192700</v>
      </c>
      <c r="AC47" s="10">
        <v>116</v>
      </c>
      <c r="AD47" s="2">
        <f t="shared" si="0"/>
        <v>0.62999999999999545</v>
      </c>
      <c r="AE47" s="138">
        <f t="shared" si="1"/>
        <v>-3.9498540271337701E-3</v>
      </c>
    </row>
    <row r="48" spans="2:31" x14ac:dyDescent="0.25">
      <c r="O48" s="83">
        <v>1.05</v>
      </c>
      <c r="P48" s="83">
        <f t="shared" si="25"/>
        <v>121.95750000000001</v>
      </c>
      <c r="Q48" s="2"/>
      <c r="T48" s="108" t="s">
        <v>105</v>
      </c>
      <c r="U48" s="368" t="s">
        <v>483</v>
      </c>
      <c r="W48" s="133">
        <v>42663</v>
      </c>
      <c r="X48" s="10">
        <v>116.86</v>
      </c>
      <c r="Y48" s="10">
        <v>117.38</v>
      </c>
      <c r="Z48" s="10">
        <v>116.33</v>
      </c>
      <c r="AA48" s="10">
        <v>117.06</v>
      </c>
      <c r="AB48" s="95">
        <v>24125800</v>
      </c>
      <c r="AC48" s="10">
        <v>116.46</v>
      </c>
      <c r="AD48" s="2">
        <f t="shared" si="0"/>
        <v>1.0499999999999972</v>
      </c>
      <c r="AE48" s="138">
        <f t="shared" si="1"/>
        <v>-5.14933058702427E-4</v>
      </c>
    </row>
    <row r="49" spans="1:31" x14ac:dyDescent="0.25">
      <c r="O49" s="83">
        <v>1.04</v>
      </c>
      <c r="P49" s="83">
        <f t="shared" si="25"/>
        <v>120.79600000000001</v>
      </c>
      <c r="Q49" s="2"/>
      <c r="T49" s="108" t="s">
        <v>106</v>
      </c>
      <c r="U49" s="368" t="s">
        <v>382</v>
      </c>
      <c r="W49" s="133">
        <v>42662</v>
      </c>
      <c r="X49" s="10">
        <v>117.25</v>
      </c>
      <c r="Y49" s="10">
        <v>117.76</v>
      </c>
      <c r="Z49" s="10">
        <v>113.8</v>
      </c>
      <c r="AA49" s="10">
        <v>117.12</v>
      </c>
      <c r="AB49" s="95">
        <v>20034600</v>
      </c>
      <c r="AC49" s="10">
        <v>116.52</v>
      </c>
      <c r="AD49" s="2">
        <f t="shared" si="0"/>
        <v>3.960000000000008</v>
      </c>
      <c r="AE49" s="138">
        <f t="shared" si="1"/>
        <v>-2.9947805253701665E-3</v>
      </c>
    </row>
    <row r="50" spans="1:31" x14ac:dyDescent="0.25">
      <c r="O50" s="83">
        <v>1.03</v>
      </c>
      <c r="P50" s="83">
        <f t="shared" si="25"/>
        <v>119.6345</v>
      </c>
      <c r="Q50" s="2"/>
      <c r="T50" s="108" t="s">
        <v>107</v>
      </c>
      <c r="U50" s="369">
        <v>18296855</v>
      </c>
      <c r="W50" s="133">
        <v>42661</v>
      </c>
      <c r="X50" s="10">
        <v>118.18</v>
      </c>
      <c r="Y50" s="10">
        <v>118.21</v>
      </c>
      <c r="Z50" s="10">
        <v>117.45</v>
      </c>
      <c r="AA50" s="10">
        <v>117.47</v>
      </c>
      <c r="AB50" s="95">
        <v>24553500</v>
      </c>
      <c r="AC50" s="10">
        <v>116.87</v>
      </c>
      <c r="AD50" s="2">
        <f t="shared" si="0"/>
        <v>0.75999999999999091</v>
      </c>
      <c r="AE50" s="138">
        <f t="shared" si="1"/>
        <v>-6.8405301410856545E-4</v>
      </c>
    </row>
    <row r="51" spans="1:31" x14ac:dyDescent="0.25">
      <c r="O51" s="83">
        <v>1.02</v>
      </c>
      <c r="P51" s="83">
        <f t="shared" si="25"/>
        <v>118.47300000000001</v>
      </c>
      <c r="Q51" s="2"/>
      <c r="T51" s="108" t="s">
        <v>110</v>
      </c>
      <c r="U51" s="369">
        <v>32633300</v>
      </c>
      <c r="W51" s="133">
        <v>42660</v>
      </c>
      <c r="X51" s="10">
        <v>117.33</v>
      </c>
      <c r="Y51" s="10">
        <v>117.84</v>
      </c>
      <c r="Z51" s="10">
        <v>116.78</v>
      </c>
      <c r="AA51" s="10">
        <v>117.55</v>
      </c>
      <c r="AB51" s="95">
        <v>23624900</v>
      </c>
      <c r="AC51" s="10">
        <v>116.95</v>
      </c>
      <c r="AD51" s="2">
        <f t="shared" si="0"/>
        <v>1.0600000000000023</v>
      </c>
      <c r="AE51" s="138">
        <f t="shared" si="1"/>
        <v>-6.8358540545154778E-4</v>
      </c>
    </row>
    <row r="52" spans="1:31" x14ac:dyDescent="0.25">
      <c r="O52" s="83">
        <v>1.01</v>
      </c>
      <c r="P52" s="83">
        <f t="shared" si="25"/>
        <v>117.31150000000001</v>
      </c>
      <c r="Q52" s="2"/>
      <c r="T52" s="108" t="s">
        <v>108</v>
      </c>
      <c r="U52" s="368" t="s">
        <v>484</v>
      </c>
      <c r="W52" s="133">
        <v>42657</v>
      </c>
      <c r="X52" s="10">
        <v>117.88</v>
      </c>
      <c r="Y52" s="10">
        <v>118.17</v>
      </c>
      <c r="Z52" s="10">
        <v>117.13</v>
      </c>
      <c r="AA52" s="10">
        <v>117.63</v>
      </c>
      <c r="AB52" s="95">
        <v>35652200</v>
      </c>
      <c r="AC52" s="10">
        <v>117.03</v>
      </c>
      <c r="AD52" s="2">
        <f t="shared" si="0"/>
        <v>1.0400000000000063</v>
      </c>
      <c r="AE52" s="138">
        <f t="shared" si="1"/>
        <v>5.5851520879877103E-3</v>
      </c>
    </row>
    <row r="53" spans="1:31" x14ac:dyDescent="0.25">
      <c r="O53" s="83">
        <v>1</v>
      </c>
      <c r="P53" s="83">
        <f t="shared" si="25"/>
        <v>116.15</v>
      </c>
      <c r="Q53" s="2"/>
      <c r="T53" s="108" t="s">
        <v>111</v>
      </c>
      <c r="U53" s="368">
        <v>14.11</v>
      </c>
      <c r="W53" s="133">
        <v>42656</v>
      </c>
      <c r="X53" s="10">
        <v>116.79</v>
      </c>
      <c r="Y53" s="10">
        <v>117.44</v>
      </c>
      <c r="Z53" s="10">
        <v>115.72</v>
      </c>
      <c r="AA53" s="10">
        <v>116.98</v>
      </c>
      <c r="AB53" s="95">
        <v>35192400</v>
      </c>
      <c r="AC53" s="10">
        <v>116.38</v>
      </c>
      <c r="AD53" s="2">
        <f t="shared" si="0"/>
        <v>1.7199999999999989</v>
      </c>
      <c r="AE53" s="138">
        <f t="shared" si="1"/>
        <v>-3.0837759122837038E-3</v>
      </c>
    </row>
    <row r="54" spans="1:31" x14ac:dyDescent="0.25">
      <c r="O54" s="83">
        <v>0.99</v>
      </c>
      <c r="P54" s="83">
        <f t="shared" si="25"/>
        <v>114.9885</v>
      </c>
      <c r="Q54" s="2"/>
      <c r="T54" s="108" t="s">
        <v>112</v>
      </c>
      <c r="U54" s="368">
        <v>8.31</v>
      </c>
      <c r="W54" s="133">
        <v>42655</v>
      </c>
      <c r="X54" s="10">
        <v>117.35</v>
      </c>
      <c r="Y54" s="10">
        <v>117.98</v>
      </c>
      <c r="Z54" s="10">
        <v>116.75</v>
      </c>
      <c r="AA54" s="10">
        <v>117.34</v>
      </c>
      <c r="AB54" s="95">
        <v>37586800</v>
      </c>
      <c r="AC54" s="10">
        <v>116.74</v>
      </c>
      <c r="AD54" s="2">
        <f t="shared" si="0"/>
        <v>1.230000000000004</v>
      </c>
      <c r="AE54" s="138">
        <f t="shared" si="1"/>
        <v>8.9015642554661767E-3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113.827</v>
      </c>
      <c r="Q55" s="2"/>
      <c r="T55" s="108" t="s">
        <v>109</v>
      </c>
      <c r="U55" s="368" t="s">
        <v>485</v>
      </c>
      <c r="W55" s="133">
        <v>42654</v>
      </c>
      <c r="X55" s="10">
        <v>117.7</v>
      </c>
      <c r="Y55" s="10">
        <v>118.69</v>
      </c>
      <c r="Z55" s="10">
        <v>116.2</v>
      </c>
      <c r="AA55" s="10">
        <v>116.3</v>
      </c>
      <c r="AB55" s="95">
        <v>64041000</v>
      </c>
      <c r="AC55" s="10">
        <v>115.71</v>
      </c>
      <c r="AD55" s="2">
        <f t="shared" si="0"/>
        <v>2.4899999999999949</v>
      </c>
      <c r="AE55" s="138">
        <f t="shared" si="1"/>
        <v>2.1652520353370175E-3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112.66550000000001</v>
      </c>
      <c r="W56" s="133">
        <v>42653</v>
      </c>
      <c r="X56" s="10">
        <v>115.02</v>
      </c>
      <c r="Y56" s="10">
        <v>116.75</v>
      </c>
      <c r="Z56" s="10">
        <v>114.72</v>
      </c>
      <c r="AA56" s="10">
        <v>116.05</v>
      </c>
      <c r="AB56" s="95">
        <v>36236000</v>
      </c>
      <c r="AC56" s="10">
        <v>115.46</v>
      </c>
      <c r="AD56" s="2">
        <f t="shared" si="0"/>
        <v>2.0300000000000011</v>
      </c>
      <c r="AE56" s="138">
        <f t="shared" si="1"/>
        <v>1.7448008459640452E-2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111.504</v>
      </c>
      <c r="W57" s="133">
        <v>42650</v>
      </c>
      <c r="X57" s="10">
        <v>114.31</v>
      </c>
      <c r="Y57" s="10">
        <v>114.56</v>
      </c>
      <c r="Z57" s="10">
        <v>113.51</v>
      </c>
      <c r="AA57" s="10">
        <v>114.06</v>
      </c>
      <c r="AB57" s="95">
        <v>24358400</v>
      </c>
      <c r="AC57" s="10">
        <v>113.48</v>
      </c>
      <c r="AD57" s="2">
        <f t="shared" si="0"/>
        <v>1.0499999999999972</v>
      </c>
      <c r="AE57" s="138">
        <f t="shared" si="1"/>
        <v>1.5003088871239356E-3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110.3425</v>
      </c>
      <c r="W58" s="133">
        <v>42649</v>
      </c>
      <c r="X58" s="10">
        <v>113.7</v>
      </c>
      <c r="Y58" s="10">
        <v>114.34</v>
      </c>
      <c r="Z58" s="10">
        <v>113.13</v>
      </c>
      <c r="AA58" s="10">
        <v>113.89</v>
      </c>
      <c r="AB58" s="95">
        <v>28779300</v>
      </c>
      <c r="AC58" s="10">
        <v>113.31</v>
      </c>
      <c r="AD58" s="2">
        <f t="shared" si="0"/>
        <v>1.210000000000008</v>
      </c>
      <c r="AE58" s="138">
        <f t="shared" si="1"/>
        <v>7.4686583088823255E-3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109.181</v>
      </c>
      <c r="W59" s="133">
        <v>42648</v>
      </c>
      <c r="X59" s="10">
        <v>113.4</v>
      </c>
      <c r="Y59" s="10">
        <v>113.66</v>
      </c>
      <c r="Z59" s="10">
        <v>112.69</v>
      </c>
      <c r="AA59" s="10">
        <v>113.05</v>
      </c>
      <c r="AB59" s="95">
        <v>21453100</v>
      </c>
      <c r="AC59" s="10">
        <v>112.47</v>
      </c>
      <c r="AD59" s="2">
        <f t="shared" si="0"/>
        <v>0.96999999999999886</v>
      </c>
      <c r="AE59" s="138">
        <f t="shared" si="1"/>
        <v>4.4476071873322809E-4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108.01950000000001</v>
      </c>
      <c r="W60" s="133">
        <v>42647</v>
      </c>
      <c r="X60" s="10">
        <v>113.06</v>
      </c>
      <c r="Y60" s="10">
        <v>114.31</v>
      </c>
      <c r="Z60" s="10">
        <v>112.63</v>
      </c>
      <c r="AA60" s="10">
        <v>113</v>
      </c>
      <c r="AB60" s="95">
        <v>29736800</v>
      </c>
      <c r="AC60" s="10">
        <v>112.42</v>
      </c>
      <c r="AD60" s="2">
        <f t="shared" si="0"/>
        <v>1.6800000000000068</v>
      </c>
      <c r="AE60" s="138">
        <f t="shared" si="1"/>
        <v>4.1983028137562162E-3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106.858</v>
      </c>
      <c r="W61" s="133">
        <v>42646</v>
      </c>
      <c r="X61" s="10">
        <v>112.71</v>
      </c>
      <c r="Y61" s="10">
        <v>113.05</v>
      </c>
      <c r="Z61" s="10">
        <v>112.28</v>
      </c>
      <c r="AA61" s="10">
        <v>112.52</v>
      </c>
      <c r="AB61" s="95">
        <v>21701800</v>
      </c>
      <c r="AC61" s="10">
        <v>111.95</v>
      </c>
      <c r="AD61" s="2">
        <f t="shared" si="0"/>
        <v>0.76999999999999602</v>
      </c>
      <c r="AE61" s="138">
        <f t="shared" si="1"/>
        <v>-4.6234551435938576E-3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105.69650000000001</v>
      </c>
      <c r="W62" s="133">
        <v>42643</v>
      </c>
      <c r="X62" s="10">
        <v>112.46</v>
      </c>
      <c r="Y62" s="10">
        <v>113.37</v>
      </c>
      <c r="Z62" s="10">
        <v>111.8</v>
      </c>
      <c r="AA62" s="10">
        <v>113.05</v>
      </c>
      <c r="AB62" s="95">
        <v>36379100</v>
      </c>
      <c r="AC62" s="10">
        <v>112.47</v>
      </c>
      <c r="AD62" s="2">
        <f t="shared" si="0"/>
        <v>1.5700000000000074</v>
      </c>
      <c r="AE62" s="138">
        <f t="shared" si="1"/>
        <v>7.7054027416898485E-3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104.53500000000001</v>
      </c>
      <c r="W63" s="133">
        <v>42642</v>
      </c>
      <c r="X63" s="10">
        <v>113.16</v>
      </c>
      <c r="Y63" s="10">
        <v>113.8</v>
      </c>
      <c r="Z63" s="10">
        <v>111.8</v>
      </c>
      <c r="AA63" s="10">
        <v>112.18</v>
      </c>
      <c r="AB63" s="95">
        <v>35887000</v>
      </c>
      <c r="AC63" s="10">
        <v>111.61</v>
      </c>
      <c r="AD63" s="2">
        <f t="shared" si="0"/>
        <v>2</v>
      </c>
      <c r="AE63" s="138">
        <f t="shared" si="1"/>
        <v>-1.5524389168210306E-2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42641</v>
      </c>
      <c r="X64" s="10">
        <v>113.69</v>
      </c>
      <c r="Y64" s="10">
        <v>114.64</v>
      </c>
      <c r="Z64" s="10">
        <v>113.43</v>
      </c>
      <c r="AA64" s="10">
        <v>113.95</v>
      </c>
      <c r="AB64" s="95">
        <v>29641100</v>
      </c>
      <c r="AC64" s="10">
        <v>113.37</v>
      </c>
      <c r="AD64" s="2">
        <f t="shared" si="0"/>
        <v>1.2099999999999937</v>
      </c>
      <c r="AE64" s="138">
        <f t="shared" si="1"/>
        <v>7.6437649986667022E-3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42640</v>
      </c>
      <c r="X65" s="10">
        <v>113</v>
      </c>
      <c r="Y65" s="10">
        <v>113.18</v>
      </c>
      <c r="Z65" s="10">
        <v>112.34</v>
      </c>
      <c r="AA65" s="10">
        <v>113.09</v>
      </c>
      <c r="AB65" s="95">
        <v>24607400</v>
      </c>
      <c r="AC65" s="10">
        <v>112.51</v>
      </c>
      <c r="AD65" s="2">
        <f t="shared" si="0"/>
        <v>0.84000000000000341</v>
      </c>
      <c r="AE65" s="138">
        <f t="shared" si="1"/>
        <v>1.869991095280632E-3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42639</v>
      </c>
      <c r="X66" s="10">
        <v>111.64</v>
      </c>
      <c r="Y66" s="10">
        <v>113.39</v>
      </c>
      <c r="Z66" s="10">
        <v>111.55</v>
      </c>
      <c r="AA66" s="10">
        <v>112.88</v>
      </c>
      <c r="AB66" s="95">
        <v>29869400</v>
      </c>
      <c r="AC66" s="10">
        <v>112.3</v>
      </c>
      <c r="AD66" s="2">
        <f t="shared" si="0"/>
        <v>1.8400000000000034</v>
      </c>
      <c r="AE66" s="138">
        <f t="shared" si="1"/>
        <v>1.516097386961679E-3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42636</v>
      </c>
      <c r="X67" s="10">
        <v>114.42</v>
      </c>
      <c r="Y67" s="10">
        <v>114.79</v>
      </c>
      <c r="Z67" s="10">
        <v>111.55</v>
      </c>
      <c r="AA67" s="10">
        <v>112.71</v>
      </c>
      <c r="AB67" s="95">
        <v>52481200</v>
      </c>
      <c r="AC67" s="10">
        <v>112.13</v>
      </c>
      <c r="AD67" s="2">
        <f>Y67-Z67</f>
        <v>3.2400000000000091</v>
      </c>
      <c r="AE67" s="138">
        <f>AC67/AC68-1</f>
        <v>-1.6662281855652106E-2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42635</v>
      </c>
      <c r="X68" s="10">
        <v>114.35</v>
      </c>
      <c r="Y68" s="10">
        <v>114.94</v>
      </c>
      <c r="Z68" s="10">
        <v>114</v>
      </c>
      <c r="AA68" s="10">
        <v>114.62</v>
      </c>
      <c r="AB68" s="95">
        <v>31074000</v>
      </c>
      <c r="AC68" s="10">
        <v>114.03</v>
      </c>
      <c r="AD68" s="2">
        <f>Y68-Z68</f>
        <v>0.93999999999999773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42727</v>
      </c>
      <c r="X2" s="10">
        <v>74.739999999999995</v>
      </c>
      <c r="Y2" s="10">
        <v>75.239999999999995</v>
      </c>
      <c r="Z2" s="10">
        <v>74.739999999999995</v>
      </c>
      <c r="AA2" s="10">
        <v>74.97</v>
      </c>
      <c r="AB2" s="95">
        <v>1950400</v>
      </c>
      <c r="AC2" s="10">
        <v>74.97</v>
      </c>
      <c r="AD2" s="2">
        <f>Y2-Z2</f>
        <v>0.5</v>
      </c>
      <c r="AE2" s="138">
        <f>AC2/AC3-1</f>
        <v>5.2292839903458344E-3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75.349999999999994</v>
      </c>
      <c r="T3" s="1">
        <v>42572</v>
      </c>
      <c r="U3" t="s">
        <v>254</v>
      </c>
      <c r="W3" s="133">
        <v>42726</v>
      </c>
      <c r="X3" s="10">
        <v>75</v>
      </c>
      <c r="Y3" s="10">
        <v>75.37</v>
      </c>
      <c r="Z3" s="10">
        <v>74.5</v>
      </c>
      <c r="AA3" s="10">
        <v>74.58</v>
      </c>
      <c r="AB3" s="95">
        <v>2856300</v>
      </c>
      <c r="AC3" s="10">
        <v>74.58</v>
      </c>
      <c r="AD3" s="2">
        <f t="shared" ref="AD3:AD66" si="0">Y3-Z3</f>
        <v>0.87000000000000455</v>
      </c>
      <c r="AE3" s="138">
        <f t="shared" ref="AE3:AE66" si="1">AC3/AC4-1</f>
        <v>-9.824747742963269E-3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75.349999999999994</v>
      </c>
      <c r="R4" s="505">
        <v>1.7100000000000001E-2</v>
      </c>
      <c r="T4" s="163"/>
      <c r="U4" s="1"/>
      <c r="W4" s="133">
        <v>42725</v>
      </c>
      <c r="X4" s="10">
        <v>75.11</v>
      </c>
      <c r="Y4" s="10">
        <v>75.569999999999993</v>
      </c>
      <c r="Z4" s="10">
        <v>74.69</v>
      </c>
      <c r="AA4" s="10">
        <v>75.319999999999993</v>
      </c>
      <c r="AB4" s="95">
        <v>3244500</v>
      </c>
      <c r="AC4" s="10">
        <v>75.319999999999993</v>
      </c>
      <c r="AD4" s="2">
        <f t="shared" si="0"/>
        <v>0.87999999999999545</v>
      </c>
      <c r="AE4" s="138">
        <f t="shared" si="1"/>
        <v>3.4638955502264146E-3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75</v>
      </c>
      <c r="Y5" s="10">
        <v>75.5</v>
      </c>
      <c r="Z5" s="10">
        <v>74.53</v>
      </c>
      <c r="AA5" s="10">
        <v>75.06</v>
      </c>
      <c r="AB5" s="95">
        <v>3206500</v>
      </c>
      <c r="AC5" s="10">
        <v>75.06</v>
      </c>
      <c r="AD5" s="2">
        <f t="shared" si="0"/>
        <v>0.96999999999999886</v>
      </c>
      <c r="AE5" s="138">
        <f t="shared" si="1"/>
        <v>6.8410462776660186E-3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74.680000000000007</v>
      </c>
      <c r="Y6" s="10">
        <v>75.13</v>
      </c>
      <c r="Z6" s="10">
        <v>74.14</v>
      </c>
      <c r="AA6" s="10">
        <v>74.55</v>
      </c>
      <c r="AB6" s="95">
        <v>3069300</v>
      </c>
      <c r="AC6" s="10">
        <v>74.55</v>
      </c>
      <c r="AD6" s="2">
        <f t="shared" si="0"/>
        <v>0.98999999999999488</v>
      </c>
      <c r="AE6" s="138">
        <f t="shared" si="1"/>
        <v>-6.0000000000000053E-3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42720</v>
      </c>
      <c r="X7" s="10">
        <v>75.290000000000006</v>
      </c>
      <c r="Y7" s="10">
        <v>75.38</v>
      </c>
      <c r="Z7" s="10">
        <v>74.58</v>
      </c>
      <c r="AA7" s="10">
        <v>75</v>
      </c>
      <c r="AB7" s="95">
        <v>7424000</v>
      </c>
      <c r="AC7" s="10">
        <v>75</v>
      </c>
      <c r="AD7" s="2">
        <f t="shared" si="0"/>
        <v>0.79999999999999716</v>
      </c>
      <c r="AE7" s="138">
        <f t="shared" si="1"/>
        <v>8.0064051240991141E-4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74.540000000000006</v>
      </c>
      <c r="Y8" s="10">
        <v>75.739999999999995</v>
      </c>
      <c r="Z8" s="10">
        <v>74.34</v>
      </c>
      <c r="AA8" s="10">
        <v>74.94</v>
      </c>
      <c r="AB8" s="95">
        <v>4015400</v>
      </c>
      <c r="AC8" s="10">
        <v>74.94</v>
      </c>
      <c r="AD8" s="2">
        <f t="shared" si="0"/>
        <v>1.3999999999999915</v>
      </c>
      <c r="AE8" s="138">
        <f t="shared" si="1"/>
        <v>1.1745646010530741E-2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42718</v>
      </c>
      <c r="X9" s="10">
        <v>73.53</v>
      </c>
      <c r="Y9" s="10">
        <v>75.73</v>
      </c>
      <c r="Z9" s="10">
        <v>73.239999999999995</v>
      </c>
      <c r="AA9" s="10">
        <v>74.069999999999993</v>
      </c>
      <c r="AB9" s="95">
        <v>5331900</v>
      </c>
      <c r="AC9" s="10">
        <v>74.069999999999993</v>
      </c>
      <c r="AD9" s="2">
        <f t="shared" si="0"/>
        <v>2.4900000000000091</v>
      </c>
      <c r="AE9" s="138">
        <f t="shared" si="1"/>
        <v>3.1148429035752212E-3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42717</v>
      </c>
      <c r="X10" s="10">
        <v>73.67</v>
      </c>
      <c r="Y10" s="10">
        <v>74.23</v>
      </c>
      <c r="Z10" s="10">
        <v>73.11</v>
      </c>
      <c r="AA10" s="10">
        <v>73.84</v>
      </c>
      <c r="AB10" s="95">
        <v>2827000</v>
      </c>
      <c r="AC10" s="10">
        <v>73.84</v>
      </c>
      <c r="AD10" s="2">
        <f t="shared" si="0"/>
        <v>1.1200000000000045</v>
      </c>
      <c r="AE10" s="138">
        <f t="shared" si="1"/>
        <v>3.5335689045936647E-3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1.7100000000000001E-2</v>
      </c>
      <c r="W11" s="133">
        <v>42716</v>
      </c>
      <c r="X11" s="10">
        <v>74.7</v>
      </c>
      <c r="Y11" s="10">
        <v>74.7</v>
      </c>
      <c r="Z11" s="10">
        <v>73.150000000000006</v>
      </c>
      <c r="AA11" s="10">
        <v>73.58</v>
      </c>
      <c r="AB11" s="95">
        <v>3619400</v>
      </c>
      <c r="AC11" s="10">
        <v>73.58</v>
      </c>
      <c r="AD11" s="2">
        <f t="shared" si="0"/>
        <v>1.5499999999999972</v>
      </c>
      <c r="AE11" s="138">
        <f t="shared" si="1"/>
        <v>-1.5915474120636541E-2</v>
      </c>
    </row>
    <row r="12" spans="1:31" x14ac:dyDescent="0.25">
      <c r="H12" s="72"/>
      <c r="W12" s="133">
        <v>42713</v>
      </c>
      <c r="X12" s="10">
        <v>74.84</v>
      </c>
      <c r="Y12" s="10">
        <v>74.91</v>
      </c>
      <c r="Z12" s="10">
        <v>74.290000000000006</v>
      </c>
      <c r="AA12" s="10">
        <v>74.77</v>
      </c>
      <c r="AB12" s="95">
        <v>2558300</v>
      </c>
      <c r="AC12" s="10">
        <v>74.77</v>
      </c>
      <c r="AD12" s="2">
        <f t="shared" si="0"/>
        <v>0.61999999999999034</v>
      </c>
      <c r="AE12" s="138">
        <f t="shared" si="1"/>
        <v>-1.8689093578961868E-3</v>
      </c>
    </row>
    <row r="13" spans="1:31" x14ac:dyDescent="0.25">
      <c r="H13" s="72"/>
      <c r="W13" s="133">
        <v>42712</v>
      </c>
      <c r="X13" s="10">
        <v>74.8</v>
      </c>
      <c r="Y13" s="10">
        <v>75.2</v>
      </c>
      <c r="Z13" s="10">
        <v>73.989999999999995</v>
      </c>
      <c r="AA13" s="10">
        <v>74.91</v>
      </c>
      <c r="AB13" s="95">
        <v>3407100</v>
      </c>
      <c r="AC13" s="10">
        <v>74.91</v>
      </c>
      <c r="AD13" s="2">
        <f t="shared" si="0"/>
        <v>1.210000000000008</v>
      </c>
      <c r="AE13" s="138">
        <f t="shared" si="1"/>
        <v>8.3456723650556786E-3</v>
      </c>
    </row>
    <row r="14" spans="1:31" x14ac:dyDescent="0.25">
      <c r="H14" s="72"/>
      <c r="W14" s="133">
        <v>42711</v>
      </c>
      <c r="X14" s="10">
        <v>72.47</v>
      </c>
      <c r="Y14" s="10">
        <v>74.72</v>
      </c>
      <c r="Z14" s="10">
        <v>72.23</v>
      </c>
      <c r="AA14" s="10">
        <v>74.290000000000006</v>
      </c>
      <c r="AB14" s="95">
        <v>5703400</v>
      </c>
      <c r="AC14" s="10">
        <v>74.290000000000006</v>
      </c>
      <c r="AD14" s="2">
        <f t="shared" si="0"/>
        <v>2.4899999999999949</v>
      </c>
      <c r="AE14" s="138">
        <f t="shared" si="1"/>
        <v>2.7382104826441767E-2</v>
      </c>
    </row>
    <row r="15" spans="1:31" x14ac:dyDescent="0.25">
      <c r="H15" s="72"/>
      <c r="W15" s="133">
        <v>42710</v>
      </c>
      <c r="X15" s="10">
        <v>72.47</v>
      </c>
      <c r="Y15" s="10">
        <v>72.739999999999995</v>
      </c>
      <c r="Z15" s="10">
        <v>72.08</v>
      </c>
      <c r="AA15" s="10">
        <v>72.31</v>
      </c>
      <c r="AB15" s="95">
        <v>3785000</v>
      </c>
      <c r="AC15" s="10">
        <v>72.31</v>
      </c>
      <c r="AD15" s="2">
        <f t="shared" si="0"/>
        <v>0.65999999999999659</v>
      </c>
      <c r="AE15" s="138">
        <f t="shared" si="1"/>
        <v>3.8872691933915515E-3</v>
      </c>
    </row>
    <row r="16" spans="1:31" x14ac:dyDescent="0.25">
      <c r="H16" s="72"/>
      <c r="W16" s="133">
        <v>42709</v>
      </c>
      <c r="X16" s="10">
        <v>72.33</v>
      </c>
      <c r="Y16" s="10">
        <v>72.64</v>
      </c>
      <c r="Z16" s="10">
        <v>71.989999999999995</v>
      </c>
      <c r="AA16" s="10">
        <v>72.03</v>
      </c>
      <c r="AB16" s="95">
        <v>3886700</v>
      </c>
      <c r="AC16" s="10">
        <v>72.03</v>
      </c>
      <c r="AD16" s="2">
        <f t="shared" si="0"/>
        <v>0.65000000000000568</v>
      </c>
      <c r="AE16" s="138">
        <f t="shared" si="1"/>
        <v>2.3657111049262269E-3</v>
      </c>
    </row>
    <row r="17" spans="1:31" x14ac:dyDescent="0.25">
      <c r="W17" s="133">
        <v>42706</v>
      </c>
      <c r="X17" s="10">
        <v>72.52</v>
      </c>
      <c r="Y17" s="10">
        <v>72.66</v>
      </c>
      <c r="Z17" s="10">
        <v>71.430000000000007</v>
      </c>
      <c r="AA17" s="10">
        <v>71.86</v>
      </c>
      <c r="AB17" s="95">
        <v>2938000</v>
      </c>
      <c r="AC17" s="10">
        <v>71.86</v>
      </c>
      <c r="AD17" s="2">
        <f t="shared" si="0"/>
        <v>1.2299999999999898</v>
      </c>
      <c r="AE17" s="138">
        <f t="shared" si="1"/>
        <v>-9.2375568730180824E-3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72.45</v>
      </c>
      <c r="Y18" s="10">
        <v>72.77</v>
      </c>
      <c r="Z18" s="10">
        <v>71.78</v>
      </c>
      <c r="AA18" s="10">
        <v>72.53</v>
      </c>
      <c r="AB18" s="95">
        <v>4289300</v>
      </c>
      <c r="AC18" s="10">
        <v>72.53</v>
      </c>
      <c r="AD18" s="2">
        <f t="shared" si="0"/>
        <v>0.98999999999999488</v>
      </c>
      <c r="AE18" s="138">
        <f t="shared" si="1"/>
        <v>6.8017767906718429E-3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72</v>
      </c>
      <c r="Y19" s="10">
        <v>72.33</v>
      </c>
      <c r="Z19" s="10">
        <v>71.78</v>
      </c>
      <c r="AA19" s="10">
        <v>72.040000000000006</v>
      </c>
      <c r="AB19" s="95">
        <v>4744100</v>
      </c>
      <c r="AC19" s="10">
        <v>72.040000000000006</v>
      </c>
      <c r="AD19" s="2">
        <f t="shared" si="0"/>
        <v>0.54999999999999716</v>
      </c>
      <c r="AE19" s="138">
        <f t="shared" si="1"/>
        <v>7.6933836900268115E-3</v>
      </c>
    </row>
    <row r="20" spans="1:31" x14ac:dyDescent="0.25">
      <c r="W20" s="133">
        <v>42703</v>
      </c>
      <c r="X20" s="10">
        <v>72.2</v>
      </c>
      <c r="Y20" s="10">
        <v>72.260000000000005</v>
      </c>
      <c r="Z20" s="10">
        <v>71.39</v>
      </c>
      <c r="AA20" s="10">
        <v>71.489999999999995</v>
      </c>
      <c r="AB20" s="95">
        <v>3771500</v>
      </c>
      <c r="AC20" s="10">
        <v>71.489999999999995</v>
      </c>
      <c r="AD20" s="2">
        <f t="shared" si="0"/>
        <v>0.87000000000000455</v>
      </c>
      <c r="AE20" s="138">
        <f t="shared" si="1"/>
        <v>-8.8728684319977491E-3</v>
      </c>
    </row>
    <row r="21" spans="1:31" x14ac:dyDescent="0.25">
      <c r="W21" s="133">
        <v>42702</v>
      </c>
      <c r="X21" s="10">
        <v>72.53</v>
      </c>
      <c r="Y21" s="10">
        <v>72.77</v>
      </c>
      <c r="Z21" s="10">
        <v>71.97</v>
      </c>
      <c r="AA21" s="10">
        <v>72.13</v>
      </c>
      <c r="AB21" s="95">
        <v>4306600</v>
      </c>
      <c r="AC21" s="10">
        <v>72.13</v>
      </c>
      <c r="AD21" s="2">
        <f t="shared" si="0"/>
        <v>0.79999999999999716</v>
      </c>
      <c r="AE21" s="138">
        <f t="shared" si="1"/>
        <v>-1.0019214932747822E-2</v>
      </c>
    </row>
    <row r="22" spans="1:31" x14ac:dyDescent="0.25">
      <c r="W22" s="133">
        <v>42699</v>
      </c>
      <c r="X22" s="10">
        <v>72.97</v>
      </c>
      <c r="Y22" s="10">
        <v>73.180000000000007</v>
      </c>
      <c r="Z22" s="10">
        <v>72.459999999999994</v>
      </c>
      <c r="AA22" s="10">
        <v>72.86</v>
      </c>
      <c r="AB22" s="95">
        <v>1900400</v>
      </c>
      <c r="AC22" s="10">
        <v>72.86</v>
      </c>
      <c r="AD22" s="2">
        <f t="shared" si="0"/>
        <v>0.72000000000001307</v>
      </c>
      <c r="AE22" s="138">
        <f t="shared" si="1"/>
        <v>-2.7442371020847123E-4</v>
      </c>
    </row>
    <row r="23" spans="1:31" x14ac:dyDescent="0.25">
      <c r="W23" s="133">
        <v>42697</v>
      </c>
      <c r="X23" s="10">
        <v>71.94</v>
      </c>
      <c r="Y23" s="10">
        <v>72.92</v>
      </c>
      <c r="Z23" s="10">
        <v>71.510000000000005</v>
      </c>
      <c r="AA23" s="10">
        <v>72.88</v>
      </c>
      <c r="AB23" s="95">
        <v>4661400</v>
      </c>
      <c r="AC23" s="10">
        <v>72.88</v>
      </c>
      <c r="AD23" s="2">
        <f t="shared" si="0"/>
        <v>1.4099999999999966</v>
      </c>
      <c r="AE23" s="138">
        <f t="shared" si="1"/>
        <v>1.6174010039040621E-2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71.819999999999993</v>
      </c>
      <c r="Y24" s="10">
        <v>71.88</v>
      </c>
      <c r="Z24" s="10">
        <v>70.87</v>
      </c>
      <c r="AA24" s="10">
        <v>71.72</v>
      </c>
      <c r="AB24" s="95">
        <v>3559900</v>
      </c>
      <c r="AC24" s="10">
        <v>71.72</v>
      </c>
      <c r="AD24" s="2">
        <f t="shared" si="0"/>
        <v>1.0099999999999909</v>
      </c>
      <c r="AE24" s="138">
        <f t="shared" si="1"/>
        <v>2.5160749231198931E-3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42695</v>
      </c>
      <c r="X25" s="10">
        <v>71.31</v>
      </c>
      <c r="Y25" s="10">
        <v>71.67</v>
      </c>
      <c r="Z25" s="10">
        <v>70.959999999999994</v>
      </c>
      <c r="AA25" s="10">
        <v>71.540000000000006</v>
      </c>
      <c r="AB25" s="95">
        <v>3239500</v>
      </c>
      <c r="AC25" s="10">
        <v>71.540000000000006</v>
      </c>
      <c r="AD25" s="2">
        <f t="shared" si="0"/>
        <v>0.71000000000000796</v>
      </c>
      <c r="AE25" s="138">
        <f t="shared" si="1"/>
        <v>7.6056338028169801E-3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42692</v>
      </c>
      <c r="X26" s="10">
        <v>71.53</v>
      </c>
      <c r="Y26" s="10">
        <v>71.599999999999994</v>
      </c>
      <c r="Z26" s="10">
        <v>70.77</v>
      </c>
      <c r="AA26" s="10">
        <v>71</v>
      </c>
      <c r="AB26" s="95">
        <v>5375500</v>
      </c>
      <c r="AC26" s="10">
        <v>71</v>
      </c>
      <c r="AD26" s="2">
        <f t="shared" si="0"/>
        <v>0.82999999999999829</v>
      </c>
      <c r="AE26" s="138">
        <f t="shared" si="1"/>
        <v>-1.0866536639732582E-2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42691</v>
      </c>
      <c r="X27" s="10">
        <v>71.36</v>
      </c>
      <c r="Y27" s="10">
        <v>72</v>
      </c>
      <c r="Z27" s="10">
        <v>71.319999999999993</v>
      </c>
      <c r="AA27" s="10">
        <v>71.78</v>
      </c>
      <c r="AB27" s="95">
        <v>3775200</v>
      </c>
      <c r="AC27" s="10">
        <v>71.78</v>
      </c>
      <c r="AD27" s="2">
        <f t="shared" si="0"/>
        <v>0.68000000000000682</v>
      </c>
      <c r="AE27" s="138">
        <f t="shared" si="1"/>
        <v>1.3950892857141906E-3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42690</v>
      </c>
      <c r="X28" s="10">
        <v>71.95</v>
      </c>
      <c r="Y28" s="10">
        <v>72.400000000000006</v>
      </c>
      <c r="Z28" s="10">
        <v>71.28</v>
      </c>
      <c r="AA28" s="10">
        <v>71.680000000000007</v>
      </c>
      <c r="AB28" s="95">
        <v>4469200</v>
      </c>
      <c r="AC28" s="10">
        <v>71.680000000000007</v>
      </c>
      <c r="AD28" s="2">
        <f t="shared" si="0"/>
        <v>1.1200000000000045</v>
      </c>
      <c r="AE28" s="138">
        <f t="shared" si="1"/>
        <v>-1.0901062508624104E-2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42689</v>
      </c>
      <c r="X29" s="10">
        <v>72.13</v>
      </c>
      <c r="Y29" s="10">
        <v>72.48</v>
      </c>
      <c r="Z29" s="10">
        <v>71.239999999999995</v>
      </c>
      <c r="AA29" s="10">
        <v>72.47</v>
      </c>
      <c r="AB29" s="95">
        <v>4429300</v>
      </c>
      <c r="AC29" s="10">
        <v>72.47</v>
      </c>
      <c r="AD29" s="2">
        <f t="shared" si="0"/>
        <v>1.2400000000000091</v>
      </c>
      <c r="AE29" s="138">
        <f t="shared" si="1"/>
        <v>6.9041701187511073E-4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42688</v>
      </c>
      <c r="X30" s="10">
        <v>70.8</v>
      </c>
      <c r="Y30" s="10">
        <v>72.680000000000007</v>
      </c>
      <c r="Z30" s="10">
        <v>70.63</v>
      </c>
      <c r="AA30" s="10">
        <v>72.42</v>
      </c>
      <c r="AB30" s="95">
        <v>8026400</v>
      </c>
      <c r="AC30" s="10">
        <v>72.42</v>
      </c>
      <c r="AD30" s="2">
        <f t="shared" si="0"/>
        <v>2.0500000000000114</v>
      </c>
      <c r="AE30" s="138">
        <f t="shared" si="1"/>
        <v>2.7234042553191617E-2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42685</v>
      </c>
      <c r="X31" s="10">
        <v>69.97</v>
      </c>
      <c r="Y31" s="10">
        <v>70.59</v>
      </c>
      <c r="Z31" s="10">
        <v>69.650000000000006</v>
      </c>
      <c r="AA31" s="10">
        <v>70.5</v>
      </c>
      <c r="AB31" s="95">
        <v>4642300</v>
      </c>
      <c r="AC31" s="10">
        <v>70.5</v>
      </c>
      <c r="AD31" s="2">
        <f t="shared" si="0"/>
        <v>0.93999999999999773</v>
      </c>
      <c r="AE31" s="138">
        <f t="shared" si="1"/>
        <v>5.5626872058194277E-3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42684</v>
      </c>
      <c r="X32" s="10">
        <v>69.239999999999995</v>
      </c>
      <c r="Y32" s="10">
        <v>70.400000000000006</v>
      </c>
      <c r="Z32" s="10">
        <v>69.05</v>
      </c>
      <c r="AA32" s="10">
        <v>70.11</v>
      </c>
      <c r="AB32" s="95">
        <v>9418700</v>
      </c>
      <c r="AC32" s="10">
        <v>70.11</v>
      </c>
      <c r="AD32" s="2">
        <f t="shared" si="0"/>
        <v>1.3500000000000085</v>
      </c>
      <c r="AE32" s="138">
        <f t="shared" si="1"/>
        <v>1.9930171661332707E-2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42683</v>
      </c>
      <c r="X33" s="10">
        <v>67.16</v>
      </c>
      <c r="Y33" s="10">
        <v>69</v>
      </c>
      <c r="Z33" s="10">
        <v>67.06</v>
      </c>
      <c r="AA33" s="10">
        <v>68.739999999999995</v>
      </c>
      <c r="AB33" s="95">
        <v>9191700</v>
      </c>
      <c r="AC33" s="10">
        <v>68.739999999999995</v>
      </c>
      <c r="AD33" s="2">
        <f t="shared" si="0"/>
        <v>1.9399999999999977</v>
      </c>
      <c r="AE33" s="138">
        <f t="shared" si="1"/>
        <v>2.4899358878783362E-2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42682</v>
      </c>
      <c r="X34" s="10">
        <v>66.790000000000006</v>
      </c>
      <c r="Y34" s="10">
        <v>67.260000000000005</v>
      </c>
      <c r="Z34" s="10">
        <v>66.31</v>
      </c>
      <c r="AA34" s="10">
        <v>67.069999999999993</v>
      </c>
      <c r="AB34" s="95">
        <v>3947700</v>
      </c>
      <c r="AC34" s="10">
        <v>67.069999999999993</v>
      </c>
      <c r="AD34" s="2">
        <f t="shared" si="0"/>
        <v>0.95000000000000284</v>
      </c>
      <c r="AE34" s="138">
        <f t="shared" si="1"/>
        <v>1.0447761194027905E-3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42681</v>
      </c>
      <c r="X35" s="10">
        <v>66.849999999999994</v>
      </c>
      <c r="Y35" s="10">
        <v>67.33</v>
      </c>
      <c r="Z35" s="10">
        <v>66.650000000000006</v>
      </c>
      <c r="AA35" s="10">
        <v>67</v>
      </c>
      <c r="AB35" s="95">
        <v>4012100</v>
      </c>
      <c r="AC35" s="10">
        <v>67</v>
      </c>
      <c r="AD35" s="2">
        <f t="shared" si="0"/>
        <v>0.67999999999999261</v>
      </c>
      <c r="AE35" s="138">
        <f t="shared" si="1"/>
        <v>2.2744619142115674E-2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42678</v>
      </c>
      <c r="X36" s="10">
        <v>65.5</v>
      </c>
      <c r="Y36" s="10">
        <v>66.08</v>
      </c>
      <c r="Z36" s="10">
        <v>65.03</v>
      </c>
      <c r="AA36" s="10">
        <v>65.510000000000005</v>
      </c>
      <c r="AB36" s="95">
        <v>3429900</v>
      </c>
      <c r="AC36" s="10">
        <v>65.510000000000005</v>
      </c>
      <c r="AD36" s="2">
        <f t="shared" si="0"/>
        <v>1.0499999999999972</v>
      </c>
      <c r="AE36" s="138">
        <f t="shared" si="1"/>
        <v>2.7552426144192843E-3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65.53</v>
      </c>
      <c r="Y37" s="10">
        <v>65.760000000000005</v>
      </c>
      <c r="Z37" s="10">
        <v>65.040000000000006</v>
      </c>
      <c r="AA37" s="10">
        <v>65.33</v>
      </c>
      <c r="AB37" s="95">
        <v>3796500</v>
      </c>
      <c r="AC37" s="10">
        <v>65.33</v>
      </c>
      <c r="AD37" s="2">
        <f t="shared" si="0"/>
        <v>0.71999999999999886</v>
      </c>
      <c r="AE37" s="138">
        <f t="shared" si="1"/>
        <v>-1.8334606569901934E-3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65.760000000000005</v>
      </c>
      <c r="Y38" s="10">
        <v>66.03</v>
      </c>
      <c r="Z38" s="10">
        <v>65.14</v>
      </c>
      <c r="AA38" s="10">
        <v>65.45</v>
      </c>
      <c r="AB38" s="95">
        <v>3659000</v>
      </c>
      <c r="AC38" s="10">
        <v>65.45</v>
      </c>
      <c r="AD38" s="2">
        <f t="shared" si="0"/>
        <v>0.89000000000000057</v>
      </c>
      <c r="AE38" s="138">
        <f t="shared" si="1"/>
        <v>-1.2075471698113183E-2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66.77</v>
      </c>
      <c r="Y39" s="10">
        <v>66.81</v>
      </c>
      <c r="Z39" s="10">
        <v>65.73</v>
      </c>
      <c r="AA39" s="10">
        <v>66.25</v>
      </c>
      <c r="AB39" s="95">
        <v>3761600</v>
      </c>
      <c r="AC39" s="10">
        <v>66.25</v>
      </c>
      <c r="AD39" s="2">
        <f t="shared" si="0"/>
        <v>1.0799999999999983</v>
      </c>
      <c r="AE39" s="138">
        <f t="shared" si="1"/>
        <v>-2.5594700391448066E-3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66.81</v>
      </c>
      <c r="Y40" s="10">
        <v>66.83</v>
      </c>
      <c r="Z40" s="10">
        <v>66.31</v>
      </c>
      <c r="AA40" s="10">
        <v>66.42</v>
      </c>
      <c r="AB40" s="95">
        <v>3233400</v>
      </c>
      <c r="AC40" s="10">
        <v>66.42</v>
      </c>
      <c r="AD40" s="2">
        <f t="shared" si="0"/>
        <v>0.51999999999999602</v>
      </c>
      <c r="AE40" s="138">
        <f t="shared" si="1"/>
        <v>-4.5146726862299591E-4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82.885000000000005</v>
      </c>
      <c r="Q41" s="2"/>
      <c r="W41" s="133">
        <v>42671</v>
      </c>
      <c r="X41" s="10">
        <v>67.150000000000006</v>
      </c>
      <c r="Y41" s="10">
        <v>67.22</v>
      </c>
      <c r="Z41" s="10">
        <v>66.3</v>
      </c>
      <c r="AA41" s="10">
        <v>66.45</v>
      </c>
      <c r="AB41" s="95">
        <v>4994500</v>
      </c>
      <c r="AC41" s="10">
        <v>66.45</v>
      </c>
      <c r="AD41" s="2">
        <f t="shared" si="0"/>
        <v>0.92000000000000171</v>
      </c>
      <c r="AE41" s="138">
        <f t="shared" si="1"/>
        <v>-7.1716718960108672E-3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82.131500000000003</v>
      </c>
      <c r="Q42" s="2"/>
      <c r="T42" s="91" t="s">
        <v>113</v>
      </c>
      <c r="W42" s="133">
        <v>42670</v>
      </c>
      <c r="X42" s="10">
        <v>67</v>
      </c>
      <c r="Y42" s="10">
        <v>67.22</v>
      </c>
      <c r="Z42" s="10">
        <v>66.430000000000007</v>
      </c>
      <c r="AA42" s="10">
        <v>66.930000000000007</v>
      </c>
      <c r="AB42" s="95">
        <v>4751300</v>
      </c>
      <c r="AC42" s="10">
        <v>66.930000000000007</v>
      </c>
      <c r="AD42" s="2">
        <f t="shared" si="0"/>
        <v>0.78999999999999204</v>
      </c>
      <c r="AE42" s="138">
        <f t="shared" si="1"/>
        <v>1.9461077844313834E-3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81.378</v>
      </c>
      <c r="Q43" s="2"/>
      <c r="T43" s="128" t="s">
        <v>98</v>
      </c>
      <c r="U43" s="129">
        <v>74.97</v>
      </c>
      <c r="W43" s="133">
        <v>42669</v>
      </c>
      <c r="X43" s="10">
        <v>66.5</v>
      </c>
      <c r="Y43" s="10">
        <v>67.069999999999993</v>
      </c>
      <c r="Z43" s="10">
        <v>66.14</v>
      </c>
      <c r="AA43" s="10">
        <v>66.8</v>
      </c>
      <c r="AB43" s="95">
        <v>3621800</v>
      </c>
      <c r="AC43" s="10">
        <v>66.8</v>
      </c>
      <c r="AD43" s="2">
        <f t="shared" si="0"/>
        <v>0.92999999999999261</v>
      </c>
      <c r="AE43" s="138">
        <f t="shared" si="1"/>
        <v>8.9901108780354733E-4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80.624499999999998</v>
      </c>
      <c r="Q44" s="2"/>
      <c r="T44" s="93" t="s">
        <v>99</v>
      </c>
      <c r="U44" s="130">
        <v>75.099999999999994</v>
      </c>
      <c r="W44" s="133">
        <v>42668</v>
      </c>
      <c r="X44" s="10">
        <v>66.930000000000007</v>
      </c>
      <c r="Y44" s="10">
        <v>67.38</v>
      </c>
      <c r="Z44" s="10">
        <v>66.61</v>
      </c>
      <c r="AA44" s="10">
        <v>66.739999999999995</v>
      </c>
      <c r="AB44" s="95">
        <v>3882300</v>
      </c>
      <c r="AC44" s="10">
        <v>66.739999999999995</v>
      </c>
      <c r="AD44" s="2">
        <f t="shared" si="0"/>
        <v>0.76999999999999602</v>
      </c>
      <c r="AE44" s="138">
        <f t="shared" si="1"/>
        <v>-5.2168728573559475E-3</v>
      </c>
    </row>
    <row r="45" spans="2:31" x14ac:dyDescent="0.25">
      <c r="O45" s="83">
        <v>1.06</v>
      </c>
      <c r="P45" s="83">
        <f t="shared" si="36"/>
        <v>79.870999999999995</v>
      </c>
      <c r="Q45" s="2"/>
      <c r="T45" s="93" t="s">
        <v>100</v>
      </c>
      <c r="U45" s="130" t="s">
        <v>129</v>
      </c>
      <c r="W45" s="133">
        <v>42667</v>
      </c>
      <c r="X45" s="10">
        <v>67.69</v>
      </c>
      <c r="Y45" s="10">
        <v>67.930000000000007</v>
      </c>
      <c r="Z45" s="10">
        <v>67.069999999999993</v>
      </c>
      <c r="AA45" s="10">
        <v>67.09</v>
      </c>
      <c r="AB45" s="95">
        <v>5174000</v>
      </c>
      <c r="AC45" s="10">
        <v>67.09</v>
      </c>
      <c r="AD45" s="2">
        <f t="shared" si="0"/>
        <v>0.86000000000001364</v>
      </c>
      <c r="AE45" s="138">
        <f t="shared" si="1"/>
        <v>-4.0083135391922875E-3</v>
      </c>
    </row>
    <row r="46" spans="2:31" x14ac:dyDescent="0.25">
      <c r="O46" s="83">
        <v>1.05</v>
      </c>
      <c r="P46" s="83">
        <f t="shared" si="36"/>
        <v>79.117499999999993</v>
      </c>
      <c r="Q46" s="2"/>
      <c r="T46" s="93" t="s">
        <v>101</v>
      </c>
      <c r="U46" s="130" t="s">
        <v>129</v>
      </c>
      <c r="W46" s="133">
        <v>42664</v>
      </c>
      <c r="X46" s="10">
        <v>66.45</v>
      </c>
      <c r="Y46" s="10">
        <v>67.59</v>
      </c>
      <c r="Z46" s="10">
        <v>66.400000000000006</v>
      </c>
      <c r="AA46" s="10">
        <v>67.36</v>
      </c>
      <c r="AB46" s="95">
        <v>8561200</v>
      </c>
      <c r="AC46" s="10">
        <v>67.36</v>
      </c>
      <c r="AD46" s="2">
        <f t="shared" si="0"/>
        <v>1.1899999999999977</v>
      </c>
      <c r="AE46" s="138">
        <f t="shared" si="1"/>
        <v>8.6852351003294803E-3</v>
      </c>
    </row>
    <row r="47" spans="2:31" x14ac:dyDescent="0.25">
      <c r="O47" s="83">
        <v>1.04</v>
      </c>
      <c r="P47" s="83">
        <f t="shared" si="36"/>
        <v>78.36399999999999</v>
      </c>
      <c r="Q47" s="2"/>
      <c r="T47" s="93" t="s">
        <v>102</v>
      </c>
      <c r="U47" s="130">
        <v>72.88</v>
      </c>
      <c r="W47" s="133">
        <v>42663</v>
      </c>
      <c r="X47" s="10">
        <v>65.34</v>
      </c>
      <c r="Y47" s="10">
        <v>67.78</v>
      </c>
      <c r="Z47" s="10">
        <v>64.75</v>
      </c>
      <c r="AA47" s="10">
        <v>66.78</v>
      </c>
      <c r="AB47" s="95">
        <v>25870700</v>
      </c>
      <c r="AC47" s="10">
        <v>66.78</v>
      </c>
      <c r="AD47" s="2">
        <f t="shared" si="0"/>
        <v>3.0300000000000011</v>
      </c>
      <c r="AE47" s="138">
        <f t="shared" si="1"/>
        <v>9.0285714285714302E-2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77.610500000000002</v>
      </c>
      <c r="Q48" s="2"/>
      <c r="T48" s="93" t="s">
        <v>103</v>
      </c>
      <c r="U48" s="130">
        <v>1.20648</v>
      </c>
      <c r="W48" s="133">
        <v>42662</v>
      </c>
      <c r="X48" s="10">
        <v>60.42</v>
      </c>
      <c r="Y48" s="10">
        <v>61.68</v>
      </c>
      <c r="Z48" s="10">
        <v>60.27</v>
      </c>
      <c r="AA48" s="10">
        <v>61.25</v>
      </c>
      <c r="AB48" s="95">
        <v>7888500</v>
      </c>
      <c r="AC48" s="10">
        <v>61.25</v>
      </c>
      <c r="AD48" s="2">
        <f t="shared" si="0"/>
        <v>1.4099999999999966</v>
      </c>
      <c r="AE48" s="138">
        <f t="shared" si="1"/>
        <v>1.9474034620506009E-2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76.856999999999999</v>
      </c>
      <c r="Q49" s="2"/>
      <c r="T49" s="93" t="s">
        <v>122</v>
      </c>
      <c r="U49" s="130" t="s">
        <v>341</v>
      </c>
      <c r="W49" s="133">
        <v>42661</v>
      </c>
      <c r="X49" s="10">
        <v>60.52</v>
      </c>
      <c r="Y49" s="10">
        <v>60.57</v>
      </c>
      <c r="Z49" s="10">
        <v>59.88</v>
      </c>
      <c r="AA49" s="10">
        <v>60.08</v>
      </c>
      <c r="AB49" s="95">
        <v>3416600</v>
      </c>
      <c r="AC49" s="10">
        <v>60.08</v>
      </c>
      <c r="AD49" s="2">
        <f t="shared" si="0"/>
        <v>0.68999999999999773</v>
      </c>
      <c r="AE49" s="138">
        <f t="shared" si="1"/>
        <v>3.0050083472454858E-3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76.103499999999997</v>
      </c>
      <c r="Q50" s="2"/>
      <c r="T50" s="93"/>
      <c r="U50" s="130"/>
      <c r="W50" s="133">
        <v>42660</v>
      </c>
      <c r="X50" s="10">
        <v>60.27</v>
      </c>
      <c r="Y50" s="10">
        <v>60.42</v>
      </c>
      <c r="Z50" s="10">
        <v>59.78</v>
      </c>
      <c r="AA50" s="10">
        <v>59.9</v>
      </c>
      <c r="AB50" s="95">
        <v>3903900</v>
      </c>
      <c r="AC50" s="10">
        <v>59.9</v>
      </c>
      <c r="AD50" s="2">
        <f t="shared" si="0"/>
        <v>0.64000000000000057</v>
      </c>
      <c r="AE50" s="138">
        <f t="shared" si="1"/>
        <v>-4.1562759767248547E-3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75.349999999999994</v>
      </c>
      <c r="Q51" s="2"/>
      <c r="T51" s="93" t="s">
        <v>105</v>
      </c>
      <c r="U51" s="130" t="s">
        <v>486</v>
      </c>
      <c r="W51" s="133">
        <v>42657</v>
      </c>
      <c r="X51" s="10">
        <v>61.01</v>
      </c>
      <c r="Y51" s="10">
        <v>61.2</v>
      </c>
      <c r="Z51" s="10">
        <v>60.1</v>
      </c>
      <c r="AA51" s="10">
        <v>60.15</v>
      </c>
      <c r="AB51" s="95">
        <v>4963800</v>
      </c>
      <c r="AC51" s="10">
        <v>60.15</v>
      </c>
      <c r="AD51" s="2">
        <f t="shared" si="0"/>
        <v>1.1000000000000014</v>
      </c>
      <c r="AE51" s="138">
        <f t="shared" si="1"/>
        <v>-4.3039231915245058E-3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74.596499999999992</v>
      </c>
      <c r="Q52" s="2"/>
      <c r="T52" s="93" t="s">
        <v>106</v>
      </c>
      <c r="U52" s="130" t="s">
        <v>415</v>
      </c>
      <c r="W52" s="133">
        <v>42656</v>
      </c>
      <c r="X52" s="10">
        <v>60.23</v>
      </c>
      <c r="Y52" s="10">
        <v>60.56</v>
      </c>
      <c r="Z52" s="10">
        <v>59.5</v>
      </c>
      <c r="AA52" s="10">
        <v>60.41</v>
      </c>
      <c r="AB52" s="95">
        <v>4220500</v>
      </c>
      <c r="AC52" s="10">
        <v>60.41</v>
      </c>
      <c r="AD52" s="2">
        <f t="shared" si="0"/>
        <v>1.0600000000000023</v>
      </c>
      <c r="AE52" s="138">
        <f t="shared" si="1"/>
        <v>-4.6136101499423265E-3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73.842999999999989</v>
      </c>
      <c r="Q53" s="2"/>
      <c r="T53" s="93" t="s">
        <v>107</v>
      </c>
      <c r="U53" s="131">
        <v>2049447</v>
      </c>
      <c r="W53" s="133">
        <v>42655</v>
      </c>
      <c r="X53" s="10">
        <v>60.82</v>
      </c>
      <c r="Y53" s="10">
        <v>61.05</v>
      </c>
      <c r="Z53" s="10">
        <v>60.58</v>
      </c>
      <c r="AA53" s="10">
        <v>60.69</v>
      </c>
      <c r="AB53" s="95">
        <v>3293800</v>
      </c>
      <c r="AC53" s="10">
        <v>60.69</v>
      </c>
      <c r="AD53" s="2">
        <f t="shared" si="0"/>
        <v>0.46999999999999886</v>
      </c>
      <c r="AE53" s="138">
        <f t="shared" si="1"/>
        <v>-2.7932960893854997E-3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73.089499999999987</v>
      </c>
      <c r="T54" s="93" t="s">
        <v>110</v>
      </c>
      <c r="U54" s="131">
        <v>4751170</v>
      </c>
      <c r="W54" s="133">
        <v>42654</v>
      </c>
      <c r="X54" s="10">
        <v>61.53</v>
      </c>
      <c r="Y54" s="10">
        <v>61.7</v>
      </c>
      <c r="Z54" s="10">
        <v>60.55</v>
      </c>
      <c r="AA54" s="10">
        <v>60.86</v>
      </c>
      <c r="AB54" s="95">
        <v>3926500</v>
      </c>
      <c r="AC54" s="10">
        <v>60.86</v>
      </c>
      <c r="AD54" s="2">
        <f t="shared" si="0"/>
        <v>1.1500000000000057</v>
      </c>
      <c r="AE54" s="138">
        <f t="shared" si="1"/>
        <v>-1.6801292407108259E-2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72.335999999999999</v>
      </c>
      <c r="T55" s="93" t="s">
        <v>108</v>
      </c>
      <c r="U55" s="130" t="s">
        <v>487</v>
      </c>
      <c r="W55" s="133">
        <v>42653</v>
      </c>
      <c r="X55" s="10">
        <v>62.15</v>
      </c>
      <c r="Y55" s="10">
        <v>62.49</v>
      </c>
      <c r="Z55" s="10">
        <v>61.87</v>
      </c>
      <c r="AA55" s="10">
        <v>61.9</v>
      </c>
      <c r="AB55" s="95">
        <v>2522900</v>
      </c>
      <c r="AC55" s="10">
        <v>61.9</v>
      </c>
      <c r="AD55" s="2">
        <f t="shared" si="0"/>
        <v>0.62000000000000455</v>
      </c>
      <c r="AE55" s="138">
        <f t="shared" si="1"/>
        <v>2.26683937823835E-3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71.582499999999996</v>
      </c>
      <c r="T56" s="93" t="s">
        <v>111</v>
      </c>
      <c r="U56" s="130">
        <v>13.32</v>
      </c>
      <c r="W56" s="133">
        <v>42650</v>
      </c>
      <c r="X56" s="10">
        <v>62.11</v>
      </c>
      <c r="Y56" s="10">
        <v>62.27</v>
      </c>
      <c r="Z56" s="10">
        <v>61.48</v>
      </c>
      <c r="AA56" s="10">
        <v>61.76</v>
      </c>
      <c r="AB56" s="95">
        <v>4217400</v>
      </c>
      <c r="AC56" s="10">
        <v>61.76</v>
      </c>
      <c r="AD56" s="2">
        <f t="shared" si="0"/>
        <v>0.79000000000000625</v>
      </c>
      <c r="AE56" s="138">
        <f t="shared" si="1"/>
        <v>-2.9060381013884529E-3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70.828999999999994</v>
      </c>
      <c r="T57" s="93" t="s">
        <v>112</v>
      </c>
      <c r="U57" s="130">
        <v>5.63</v>
      </c>
      <c r="W57" s="133">
        <v>42649</v>
      </c>
      <c r="X57" s="10">
        <v>63.56</v>
      </c>
      <c r="Y57" s="10">
        <v>63.68</v>
      </c>
      <c r="Z57" s="10">
        <v>61.76</v>
      </c>
      <c r="AA57" s="10">
        <v>61.94</v>
      </c>
      <c r="AB57" s="95">
        <v>7975900</v>
      </c>
      <c r="AC57" s="10">
        <v>61.94</v>
      </c>
      <c r="AD57" s="2">
        <f t="shared" si="0"/>
        <v>1.9200000000000017</v>
      </c>
      <c r="AE57" s="138">
        <f t="shared" si="1"/>
        <v>-3.7600994406463695E-2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70.075500000000005</v>
      </c>
      <c r="T58" s="93" t="s">
        <v>109</v>
      </c>
      <c r="U58" s="130" t="s">
        <v>488</v>
      </c>
      <c r="W58" s="133">
        <v>42648</v>
      </c>
      <c r="X58" s="10">
        <v>63.77</v>
      </c>
      <c r="Y58" s="10">
        <v>64.53</v>
      </c>
      <c r="Z58" s="10">
        <v>63.69</v>
      </c>
      <c r="AA58" s="10">
        <v>64.36</v>
      </c>
      <c r="AB58" s="95">
        <v>3345000</v>
      </c>
      <c r="AC58" s="10">
        <v>64.36</v>
      </c>
      <c r="AD58" s="2">
        <f t="shared" si="0"/>
        <v>0.84000000000000341</v>
      </c>
      <c r="AE58" s="138" t="e">
        <f t="shared" si="1"/>
        <v>#DIV/0!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69.322000000000003</v>
      </c>
      <c r="W59" s="133">
        <v>42648</v>
      </c>
      <c r="X59" s="10" t="s">
        <v>324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68.5685</v>
      </c>
      <c r="W60" s="133">
        <v>42647</v>
      </c>
      <c r="X60" s="10">
        <v>63.84</v>
      </c>
      <c r="Y60" s="10">
        <v>64.38</v>
      </c>
      <c r="Z60" s="10">
        <v>63.71</v>
      </c>
      <c r="AA60" s="10">
        <v>63.91</v>
      </c>
      <c r="AB60" s="95">
        <v>3709400</v>
      </c>
      <c r="AC60" s="10">
        <v>63.59</v>
      </c>
      <c r="AD60" s="2">
        <f t="shared" si="0"/>
        <v>0.6699999999999946</v>
      </c>
      <c r="AE60" s="138">
        <f t="shared" si="1"/>
        <v>1.5750511891636787E-3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67.814999999999998</v>
      </c>
      <c r="W61" s="133">
        <v>42646</v>
      </c>
      <c r="X61" s="10">
        <v>63.83</v>
      </c>
      <c r="Y61" s="10">
        <v>64.05</v>
      </c>
      <c r="Z61" s="10">
        <v>63.54</v>
      </c>
      <c r="AA61" s="10">
        <v>63.81</v>
      </c>
      <c r="AB61" s="95">
        <v>2770000</v>
      </c>
      <c r="AC61" s="10">
        <v>63.49</v>
      </c>
      <c r="AD61" s="2">
        <f t="shared" si="0"/>
        <v>0.50999999999999801</v>
      </c>
      <c r="AE61" s="138">
        <f t="shared" si="1"/>
        <v>-3.6095417451349476E-3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63.78</v>
      </c>
      <c r="Y62" s="10">
        <v>64.37</v>
      </c>
      <c r="Z62" s="10">
        <v>63.63</v>
      </c>
      <c r="AA62" s="10">
        <v>64.040000000000006</v>
      </c>
      <c r="AB62" s="95">
        <v>4307000</v>
      </c>
      <c r="AC62" s="10">
        <v>63.72</v>
      </c>
      <c r="AD62" s="2">
        <f t="shared" si="0"/>
        <v>0.74000000000000199</v>
      </c>
      <c r="AE62" s="138">
        <f t="shared" si="1"/>
        <v>1.0626486915146671E-2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64.209999999999994</v>
      </c>
      <c r="Y63" s="10">
        <v>64.81</v>
      </c>
      <c r="Z63" s="10">
        <v>62.96</v>
      </c>
      <c r="AA63" s="10">
        <v>63.37</v>
      </c>
      <c r="AB63" s="95">
        <v>4132500</v>
      </c>
      <c r="AC63" s="10">
        <v>63.05</v>
      </c>
      <c r="AD63" s="2">
        <f t="shared" si="0"/>
        <v>1.8500000000000014</v>
      </c>
      <c r="AE63" s="138">
        <f t="shared" si="1"/>
        <v>-1.3302034428794962E-2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64.27</v>
      </c>
      <c r="Y64" s="10">
        <v>64.5</v>
      </c>
      <c r="Z64" s="10">
        <v>63.73</v>
      </c>
      <c r="AA64" s="10">
        <v>64.22</v>
      </c>
      <c r="AB64" s="95">
        <v>3580100</v>
      </c>
      <c r="AC64" s="10">
        <v>63.9</v>
      </c>
      <c r="AD64" s="2">
        <f t="shared" si="0"/>
        <v>0.77000000000000313</v>
      </c>
      <c r="AE64" s="138">
        <f t="shared" si="1"/>
        <v>-9.3808630393998893E-4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42640</v>
      </c>
      <c r="X65" s="10">
        <v>63.93</v>
      </c>
      <c r="Y65" s="10">
        <v>64.42</v>
      </c>
      <c r="Z65" s="10">
        <v>63.58</v>
      </c>
      <c r="AA65" s="10">
        <v>64.28</v>
      </c>
      <c r="AB65" s="95">
        <v>3916300</v>
      </c>
      <c r="AC65" s="10">
        <v>63.96</v>
      </c>
      <c r="AD65" s="2">
        <f t="shared" si="0"/>
        <v>0.84000000000000341</v>
      </c>
      <c r="AE65" s="138">
        <f t="shared" si="1"/>
        <v>1.3629160063391543E-2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42639</v>
      </c>
      <c r="X66" s="10">
        <v>63.44</v>
      </c>
      <c r="Y66" s="10">
        <v>64.13</v>
      </c>
      <c r="Z66" s="10">
        <v>62.85</v>
      </c>
      <c r="AA66" s="10">
        <v>63.42</v>
      </c>
      <c r="AB66" s="95">
        <v>6946600</v>
      </c>
      <c r="AC66" s="10">
        <v>63.1</v>
      </c>
      <c r="AD66" s="2">
        <f t="shared" si="0"/>
        <v>1.279999999999994</v>
      </c>
      <c r="AE66" s="138">
        <f t="shared" si="1"/>
        <v>-6.768455847631083E-3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42636</v>
      </c>
      <c r="X67" s="10">
        <v>64.510000000000005</v>
      </c>
      <c r="Y67" s="10">
        <v>64.83</v>
      </c>
      <c r="Z67" s="10">
        <v>63.79</v>
      </c>
      <c r="AA67" s="10">
        <v>63.85</v>
      </c>
      <c r="AB67" s="95">
        <v>5083900</v>
      </c>
      <c r="AC67" s="10">
        <v>63.53</v>
      </c>
      <c r="AD67" s="2">
        <f>Y67-Z67</f>
        <v>1.0399999999999991</v>
      </c>
      <c r="AE67" s="138" t="e">
        <f>AC67/#REF!-1</f>
        <v>#REF!</v>
      </c>
    </row>
    <row r="68" spans="1:31" x14ac:dyDescent="0.25">
      <c r="W68" s="133">
        <v>42635</v>
      </c>
      <c r="X68" s="10">
        <v>64.349999999999994</v>
      </c>
      <c r="Y68" s="10">
        <v>65.08</v>
      </c>
      <c r="Z68" s="10">
        <v>64.33</v>
      </c>
      <c r="AA68" s="10">
        <v>64.63</v>
      </c>
      <c r="AB68" s="95">
        <v>3213700</v>
      </c>
      <c r="AC68" s="10">
        <v>64.31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74.52</v>
      </c>
      <c r="Y2" s="10">
        <v>75.209999999999994</v>
      </c>
      <c r="Z2" s="10">
        <v>73.98</v>
      </c>
      <c r="AA2" s="10">
        <v>74.14</v>
      </c>
      <c r="AB2" s="95">
        <v>1261000</v>
      </c>
      <c r="AC2" s="10">
        <v>74.14</v>
      </c>
      <c r="AD2" s="2">
        <f>Y2-Z2</f>
        <v>1.2299999999999898</v>
      </c>
      <c r="AE2" s="138">
        <f>AC2/AC3-1</f>
        <v>-2.9585798816568198E-3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74.19</v>
      </c>
      <c r="T3" s="1"/>
      <c r="W3" s="133">
        <v>42726</v>
      </c>
      <c r="X3" s="10">
        <v>77</v>
      </c>
      <c r="Y3" s="10">
        <v>77.16</v>
      </c>
      <c r="Z3" s="10">
        <v>74.16</v>
      </c>
      <c r="AA3" s="10">
        <v>74.36</v>
      </c>
      <c r="AB3" s="95">
        <v>3475200</v>
      </c>
      <c r="AC3" s="10">
        <v>74.36</v>
      </c>
      <c r="AD3" s="2">
        <f t="shared" ref="AD3:AD66" si="0">Y3-Z3</f>
        <v>3</v>
      </c>
      <c r="AE3" s="138">
        <f t="shared" ref="AE3:AE66" si="1">AC3/AC4-1</f>
        <v>-3.9648714968358645E-2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74.19</v>
      </c>
      <c r="R4" s="532">
        <v>1.6000000000000001E-3</v>
      </c>
      <c r="T4" s="163"/>
      <c r="U4" s="1"/>
      <c r="W4" s="133">
        <v>42725</v>
      </c>
      <c r="X4" s="10">
        <v>77</v>
      </c>
      <c r="Y4" s="10">
        <v>78.06</v>
      </c>
      <c r="Z4" s="10">
        <v>76.53</v>
      </c>
      <c r="AA4" s="10">
        <v>77.430000000000007</v>
      </c>
      <c r="AB4" s="95">
        <v>1977700</v>
      </c>
      <c r="AC4" s="10">
        <v>77.430000000000007</v>
      </c>
      <c r="AD4" s="2">
        <f t="shared" si="0"/>
        <v>1.5300000000000011</v>
      </c>
      <c r="AE4" s="138">
        <f t="shared" si="1"/>
        <v>2.0706613174583666E-3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76.09</v>
      </c>
      <c r="Y5" s="10">
        <v>77.66</v>
      </c>
      <c r="Z5" s="10">
        <v>76.09</v>
      </c>
      <c r="AA5" s="10">
        <v>77.27</v>
      </c>
      <c r="AB5" s="95">
        <v>3486100</v>
      </c>
      <c r="AC5" s="10">
        <v>77.27</v>
      </c>
      <c r="AD5" s="2">
        <f t="shared" si="0"/>
        <v>1.5699999999999932</v>
      </c>
      <c r="AE5" s="138">
        <f t="shared" si="1"/>
        <v>1.7379855167873437E-2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76.62</v>
      </c>
      <c r="Y6" s="10">
        <v>77.11</v>
      </c>
      <c r="Z6" s="10">
        <v>75.88</v>
      </c>
      <c r="AA6" s="10">
        <v>75.95</v>
      </c>
      <c r="AB6" s="95">
        <v>1867300</v>
      </c>
      <c r="AC6" s="10">
        <v>75.95</v>
      </c>
      <c r="AD6" s="2">
        <f t="shared" si="0"/>
        <v>1.230000000000004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42723</v>
      </c>
      <c r="X7" s="10" t="s">
        <v>125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42720</v>
      </c>
      <c r="X8" s="10">
        <v>77</v>
      </c>
      <c r="Y8" s="10">
        <v>78.010000000000005</v>
      </c>
      <c r="Z8" s="10">
        <v>76.64</v>
      </c>
      <c r="AA8" s="10">
        <v>77.099999999999994</v>
      </c>
      <c r="AB8" s="95">
        <v>4312100</v>
      </c>
      <c r="AC8" s="10">
        <v>76.849999999999994</v>
      </c>
      <c r="AD8" s="2">
        <f t="shared" si="0"/>
        <v>1.3700000000000045</v>
      </c>
      <c r="AE8" s="138">
        <f t="shared" si="1"/>
        <v>-1.3010668748381082E-4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42719</v>
      </c>
      <c r="X9" s="10">
        <v>76.03</v>
      </c>
      <c r="Y9" s="10">
        <v>77.180000000000007</v>
      </c>
      <c r="Z9" s="10">
        <v>75.989999999999995</v>
      </c>
      <c r="AA9" s="10">
        <v>77.11</v>
      </c>
      <c r="AB9" s="95">
        <v>2280100</v>
      </c>
      <c r="AC9" s="10">
        <v>76.86</v>
      </c>
      <c r="AD9" s="2">
        <f t="shared" si="0"/>
        <v>1.1900000000000119</v>
      </c>
      <c r="AE9" s="138">
        <f t="shared" si="1"/>
        <v>1.6129032258064502E-2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42718</v>
      </c>
      <c r="X10" s="10">
        <v>76.11</v>
      </c>
      <c r="Y10" s="10">
        <v>76.55</v>
      </c>
      <c r="Z10" s="10">
        <v>74.73</v>
      </c>
      <c r="AA10" s="10">
        <v>75.89</v>
      </c>
      <c r="AB10" s="95">
        <v>3004100</v>
      </c>
      <c r="AC10" s="10">
        <v>75.64</v>
      </c>
      <c r="AD10" s="2">
        <f t="shared" si="0"/>
        <v>1.8199999999999932</v>
      </c>
      <c r="AE10" s="138">
        <f t="shared" si="1"/>
        <v>-9.2458063663969359E-4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42717</v>
      </c>
      <c r="X11" s="10">
        <v>76.040000000000006</v>
      </c>
      <c r="Y11" s="10">
        <v>76.92</v>
      </c>
      <c r="Z11" s="10">
        <v>74.62</v>
      </c>
      <c r="AA11" s="10">
        <v>75.959999999999994</v>
      </c>
      <c r="AB11" s="95">
        <v>4332200</v>
      </c>
      <c r="AC11" s="10">
        <v>75.709999999999994</v>
      </c>
      <c r="AD11" s="2">
        <f t="shared" si="0"/>
        <v>2.2999999999999972</v>
      </c>
      <c r="AE11" s="138">
        <f t="shared" si="1"/>
        <v>-3.291205897840932E-3</v>
      </c>
    </row>
    <row r="12" spans="1:31" x14ac:dyDescent="0.25">
      <c r="H12" s="72"/>
      <c r="W12" s="133">
        <v>42716</v>
      </c>
      <c r="X12" s="10">
        <v>76.86</v>
      </c>
      <c r="Y12" s="10">
        <v>77.12</v>
      </c>
      <c r="Z12" s="10">
        <v>75.69</v>
      </c>
      <c r="AA12" s="10">
        <v>76.209999999999994</v>
      </c>
      <c r="AB12" s="95">
        <v>2848000</v>
      </c>
      <c r="AC12" s="10">
        <v>75.959999999999994</v>
      </c>
      <c r="AD12" s="2">
        <f t="shared" si="0"/>
        <v>1.4300000000000068</v>
      </c>
      <c r="AE12" s="138">
        <f t="shared" si="1"/>
        <v>-1.2865497076023469E-2</v>
      </c>
    </row>
    <row r="13" spans="1:31" x14ac:dyDescent="0.25">
      <c r="H13" s="72"/>
      <c r="W13" s="133">
        <v>42713</v>
      </c>
      <c r="X13" s="10">
        <v>76.739999999999995</v>
      </c>
      <c r="Y13" s="10">
        <v>77.53</v>
      </c>
      <c r="Z13" s="10">
        <v>76.66</v>
      </c>
      <c r="AA13" s="10">
        <v>77.2</v>
      </c>
      <c r="AB13" s="95">
        <v>2132600</v>
      </c>
      <c r="AC13" s="10">
        <v>76.95</v>
      </c>
      <c r="AD13" s="2">
        <f t="shared" si="0"/>
        <v>0.87000000000000455</v>
      </c>
      <c r="AE13" s="138">
        <f t="shared" si="1"/>
        <v>3.6520151297769754E-3</v>
      </c>
    </row>
    <row r="14" spans="1:31" x14ac:dyDescent="0.25">
      <c r="H14" s="72"/>
      <c r="W14" s="133">
        <v>42712</v>
      </c>
      <c r="X14" s="10">
        <v>77.040000000000006</v>
      </c>
      <c r="Y14" s="10">
        <v>77.38</v>
      </c>
      <c r="Z14" s="10">
        <v>76.59</v>
      </c>
      <c r="AA14" s="10">
        <v>76.92</v>
      </c>
      <c r="AB14" s="95">
        <v>2191600</v>
      </c>
      <c r="AC14" s="10">
        <v>76.67</v>
      </c>
      <c r="AD14" s="2">
        <f t="shared" si="0"/>
        <v>0.78999999999999204</v>
      </c>
      <c r="AE14" s="138">
        <f t="shared" si="1"/>
        <v>-2.3422251138580652E-3</v>
      </c>
    </row>
    <row r="15" spans="1:31" x14ac:dyDescent="0.25">
      <c r="H15" s="72"/>
      <c r="W15" s="133">
        <v>42711</v>
      </c>
      <c r="X15" s="10">
        <v>75.44</v>
      </c>
      <c r="Y15" s="10">
        <v>77.12</v>
      </c>
      <c r="Z15" s="10">
        <v>75.44</v>
      </c>
      <c r="AA15" s="10">
        <v>77.099999999999994</v>
      </c>
      <c r="AB15" s="95">
        <v>3235400</v>
      </c>
      <c r="AC15" s="10">
        <v>76.849999999999994</v>
      </c>
      <c r="AD15" s="2">
        <f t="shared" si="0"/>
        <v>1.6800000000000068</v>
      </c>
      <c r="AE15" s="138">
        <f t="shared" si="1"/>
        <v>1.8690349946977713E-2</v>
      </c>
    </row>
    <row r="16" spans="1:31" x14ac:dyDescent="0.25">
      <c r="H16" s="72"/>
      <c r="W16" s="133">
        <v>42710</v>
      </c>
      <c r="X16" s="10">
        <v>76.62</v>
      </c>
      <c r="Y16" s="10">
        <v>76.62</v>
      </c>
      <c r="Z16" s="10">
        <v>75.22</v>
      </c>
      <c r="AA16" s="10">
        <v>75.69</v>
      </c>
      <c r="AB16" s="95">
        <v>3029800</v>
      </c>
      <c r="AC16" s="10">
        <v>75.44</v>
      </c>
      <c r="AD16" s="2">
        <f t="shared" si="0"/>
        <v>1.4000000000000057</v>
      </c>
      <c r="AE16" s="138">
        <f t="shared" si="1"/>
        <v>-8.9332632685235058E-3</v>
      </c>
    </row>
    <row r="17" spans="1:31" x14ac:dyDescent="0.25">
      <c r="W17" s="133">
        <v>42709</v>
      </c>
      <c r="X17" s="10">
        <v>74.94</v>
      </c>
      <c r="Y17" s="10">
        <v>76.45</v>
      </c>
      <c r="Z17" s="10">
        <v>74.650000000000006</v>
      </c>
      <c r="AA17" s="10">
        <v>76.37</v>
      </c>
      <c r="AB17" s="95">
        <v>3648800</v>
      </c>
      <c r="AC17" s="10">
        <v>76.12</v>
      </c>
      <c r="AD17" s="2">
        <f t="shared" si="0"/>
        <v>1.7999999999999972</v>
      </c>
      <c r="AE17" s="138">
        <f t="shared" si="1"/>
        <v>2.4219590958019621E-2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72.98</v>
      </c>
      <c r="Y18" s="10">
        <v>74.790000000000006</v>
      </c>
      <c r="Z18" s="10">
        <v>72.930000000000007</v>
      </c>
      <c r="AA18" s="10">
        <v>74.56</v>
      </c>
      <c r="AB18" s="95">
        <v>5708400</v>
      </c>
      <c r="AC18" s="10">
        <v>74.319999999999993</v>
      </c>
      <c r="AD18" s="2">
        <f t="shared" si="0"/>
        <v>1.8599999999999994</v>
      </c>
      <c r="AE18" s="138">
        <f t="shared" si="1"/>
        <v>1.4746040415073658E-2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72.489999999999995</v>
      </c>
      <c r="Y19" s="10">
        <v>74.16</v>
      </c>
      <c r="Z19" s="10">
        <v>70.59</v>
      </c>
      <c r="AA19" s="10">
        <v>73.48</v>
      </c>
      <c r="AB19" s="95">
        <v>13129300</v>
      </c>
      <c r="AC19" s="10">
        <v>73.239999999999995</v>
      </c>
      <c r="AD19" s="2">
        <f t="shared" si="0"/>
        <v>3.5699999999999932</v>
      </c>
      <c r="AE19" s="138">
        <f t="shared" si="1"/>
        <v>-4.9695082392630097E-2</v>
      </c>
    </row>
    <row r="20" spans="1:31" x14ac:dyDescent="0.25">
      <c r="W20" s="133">
        <v>42704</v>
      </c>
      <c r="X20" s="10">
        <v>77.94</v>
      </c>
      <c r="Y20" s="10">
        <v>78.540000000000006</v>
      </c>
      <c r="Z20" s="10">
        <v>77.09</v>
      </c>
      <c r="AA20" s="10">
        <v>77.319999999999993</v>
      </c>
      <c r="AB20" s="95">
        <v>7159200</v>
      </c>
      <c r="AC20" s="10">
        <v>77.069999999999993</v>
      </c>
      <c r="AD20" s="2">
        <f t="shared" si="0"/>
        <v>1.4500000000000028</v>
      </c>
      <c r="AE20" s="138">
        <f t="shared" si="1"/>
        <v>-1.2682551883166915E-2</v>
      </c>
    </row>
    <row r="21" spans="1:31" x14ac:dyDescent="0.25">
      <c r="W21" s="133">
        <v>42703</v>
      </c>
      <c r="X21" s="10">
        <v>78.599999999999994</v>
      </c>
      <c r="Y21" s="10">
        <v>78.83</v>
      </c>
      <c r="Z21" s="10">
        <v>77.42</v>
      </c>
      <c r="AA21" s="10">
        <v>78.31</v>
      </c>
      <c r="AB21" s="95">
        <v>4007300</v>
      </c>
      <c r="AC21" s="10">
        <v>78.06</v>
      </c>
      <c r="AD21" s="2">
        <f t="shared" si="0"/>
        <v>1.4099999999999966</v>
      </c>
      <c r="AE21" s="138">
        <f t="shared" si="1"/>
        <v>-4.3367346938776308E-3</v>
      </c>
    </row>
    <row r="22" spans="1:31" x14ac:dyDescent="0.25">
      <c r="W22" s="133">
        <v>42702</v>
      </c>
      <c r="X22" s="10">
        <v>79.77</v>
      </c>
      <c r="Y22" s="10">
        <v>80.52</v>
      </c>
      <c r="Z22" s="10">
        <v>78.38</v>
      </c>
      <c r="AA22" s="10">
        <v>78.66</v>
      </c>
      <c r="AB22" s="95">
        <v>4354100</v>
      </c>
      <c r="AC22" s="10">
        <v>78.400000000000006</v>
      </c>
      <c r="AD22" s="2">
        <f t="shared" si="0"/>
        <v>2.1400000000000006</v>
      </c>
      <c r="AE22" s="138">
        <f t="shared" si="1"/>
        <v>-1.7543859649122751E-2</v>
      </c>
    </row>
    <row r="23" spans="1:31" x14ac:dyDescent="0.25">
      <c r="W23" s="133">
        <v>42699</v>
      </c>
      <c r="X23" s="10">
        <v>80.150000000000006</v>
      </c>
      <c r="Y23" s="10">
        <v>80.67</v>
      </c>
      <c r="Z23" s="10">
        <v>79.73</v>
      </c>
      <c r="AA23" s="10">
        <v>80.06</v>
      </c>
      <c r="AB23" s="95">
        <v>1408700</v>
      </c>
      <c r="AC23" s="10">
        <v>79.8</v>
      </c>
      <c r="AD23" s="2">
        <f t="shared" si="0"/>
        <v>0.93999999999999773</v>
      </c>
      <c r="AE23" s="138">
        <f t="shared" si="1"/>
        <v>4.405286343612369E-3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79.459999999999994</v>
      </c>
      <c r="Y24" s="10">
        <v>80.33</v>
      </c>
      <c r="Z24" s="10">
        <v>79.22</v>
      </c>
      <c r="AA24" s="10">
        <v>79.709999999999994</v>
      </c>
      <c r="AB24" s="95">
        <v>2450600</v>
      </c>
      <c r="AC24" s="10">
        <v>79.45</v>
      </c>
      <c r="AD24" s="2">
        <f t="shared" si="0"/>
        <v>1.1099999999999994</v>
      </c>
      <c r="AE24" s="138">
        <f t="shared" si="1"/>
        <v>5.1872469635627638E-3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42696</v>
      </c>
      <c r="X25" s="10">
        <v>77.510000000000005</v>
      </c>
      <c r="Y25" s="10">
        <v>80</v>
      </c>
      <c r="Z25" s="10">
        <v>77.510000000000005</v>
      </c>
      <c r="AA25" s="10">
        <v>79.3</v>
      </c>
      <c r="AB25" s="95">
        <v>4842500</v>
      </c>
      <c r="AC25" s="10">
        <v>79.040000000000006</v>
      </c>
      <c r="AD25" s="2">
        <f t="shared" si="0"/>
        <v>2.4899999999999949</v>
      </c>
      <c r="AE25" s="138">
        <f t="shared" si="1"/>
        <v>3.3337691201464459E-2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42695</v>
      </c>
      <c r="X26" s="10">
        <v>76.5</v>
      </c>
      <c r="Y26" s="10">
        <v>76.86</v>
      </c>
      <c r="Z26" s="10">
        <v>76.03</v>
      </c>
      <c r="AA26" s="10">
        <v>76.739999999999995</v>
      </c>
      <c r="AB26" s="95">
        <v>3173600</v>
      </c>
      <c r="AC26" s="10">
        <v>76.489999999999995</v>
      </c>
      <c r="AD26" s="2">
        <f t="shared" si="0"/>
        <v>0.82999999999999829</v>
      </c>
      <c r="AE26" s="138">
        <f t="shared" si="1"/>
        <v>-1.6966849386584881E-3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42692</v>
      </c>
      <c r="X27" s="10">
        <v>76.790000000000006</v>
      </c>
      <c r="Y27" s="10">
        <v>77.11</v>
      </c>
      <c r="Z27" s="10">
        <v>76.180000000000007</v>
      </c>
      <c r="AA27" s="10">
        <v>76.87</v>
      </c>
      <c r="AB27" s="95">
        <v>3002700</v>
      </c>
      <c r="AC27" s="10">
        <v>76.62</v>
      </c>
      <c r="AD27" s="2">
        <f t="shared" si="0"/>
        <v>0.92999999999999261</v>
      </c>
      <c r="AE27" s="138">
        <f t="shared" si="1"/>
        <v>-5.2178450300011114E-4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42691</v>
      </c>
      <c r="X28" s="10">
        <v>76.489999999999995</v>
      </c>
      <c r="Y28" s="10">
        <v>76.989999999999995</v>
      </c>
      <c r="Z28" s="10">
        <v>75.94</v>
      </c>
      <c r="AA28" s="10">
        <v>76.91</v>
      </c>
      <c r="AB28" s="95">
        <v>3201100</v>
      </c>
      <c r="AC28" s="10">
        <v>76.66</v>
      </c>
      <c r="AD28" s="2">
        <f t="shared" si="0"/>
        <v>1.0499999999999972</v>
      </c>
      <c r="AE28" s="138">
        <f t="shared" si="1"/>
        <v>3.5344940437229688E-3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42690</v>
      </c>
      <c r="X29" s="10">
        <v>77.709999999999994</v>
      </c>
      <c r="Y29" s="10">
        <v>77.75</v>
      </c>
      <c r="Z29" s="10">
        <v>76.48</v>
      </c>
      <c r="AA29" s="10">
        <v>76.64</v>
      </c>
      <c r="AB29" s="95">
        <v>2850500</v>
      </c>
      <c r="AC29" s="10">
        <v>76.39</v>
      </c>
      <c r="AD29" s="2">
        <f t="shared" si="0"/>
        <v>1.269999999999996</v>
      </c>
      <c r="AE29" s="138">
        <f t="shared" si="1"/>
        <v>-2.7415143603132242E-3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42689</v>
      </c>
      <c r="X30" s="10">
        <v>76.59</v>
      </c>
      <c r="Y30" s="10">
        <v>77.099999999999994</v>
      </c>
      <c r="Z30" s="10">
        <v>75.75</v>
      </c>
      <c r="AA30" s="10">
        <v>76.849999999999994</v>
      </c>
      <c r="AB30" s="95">
        <v>4336900</v>
      </c>
      <c r="AC30" s="10">
        <v>76.599999999999994</v>
      </c>
      <c r="AD30" s="2">
        <f t="shared" si="0"/>
        <v>1.3499999999999943</v>
      </c>
      <c r="AE30" s="138">
        <f t="shared" si="1"/>
        <v>2.4865855254547764E-3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42688</v>
      </c>
      <c r="X31" s="10">
        <v>75</v>
      </c>
      <c r="Y31" s="10">
        <v>76.900000000000006</v>
      </c>
      <c r="Z31" s="10">
        <v>74.98</v>
      </c>
      <c r="AA31" s="10">
        <v>76.66</v>
      </c>
      <c r="AB31" s="95">
        <v>4564100</v>
      </c>
      <c r="AC31" s="10">
        <v>76.41</v>
      </c>
      <c r="AD31" s="2">
        <f t="shared" si="0"/>
        <v>1.9200000000000017</v>
      </c>
      <c r="AE31" s="138">
        <f t="shared" si="1"/>
        <v>2.6188557614826857E-2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42685</v>
      </c>
      <c r="X32" s="10">
        <v>74.400000000000006</v>
      </c>
      <c r="Y32" s="10">
        <v>75.45</v>
      </c>
      <c r="Z32" s="10">
        <v>73.89</v>
      </c>
      <c r="AA32" s="10">
        <v>74.7</v>
      </c>
      <c r="AB32" s="95">
        <v>4009400</v>
      </c>
      <c r="AC32" s="10">
        <v>74.459999999999994</v>
      </c>
      <c r="AD32" s="2">
        <f t="shared" si="0"/>
        <v>1.5600000000000023</v>
      </c>
      <c r="AE32" s="138">
        <f t="shared" si="1"/>
        <v>4.316158618829169E-3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42684</v>
      </c>
      <c r="X33" s="10">
        <v>71.75</v>
      </c>
      <c r="Y33" s="10">
        <v>74.599999999999994</v>
      </c>
      <c r="Z33" s="10">
        <v>71.73</v>
      </c>
      <c r="AA33" s="10">
        <v>74.38</v>
      </c>
      <c r="AB33" s="95">
        <v>6958600</v>
      </c>
      <c r="AC33" s="10">
        <v>74.14</v>
      </c>
      <c r="AD33" s="2">
        <f t="shared" si="0"/>
        <v>2.8699999999999903</v>
      </c>
      <c r="AE33" s="138">
        <f t="shared" si="1"/>
        <v>4.0269398063701445E-2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42683</v>
      </c>
      <c r="X34" s="10">
        <v>68.64</v>
      </c>
      <c r="Y34" s="10">
        <v>71.510000000000005</v>
      </c>
      <c r="Z34" s="10">
        <v>68.38</v>
      </c>
      <c r="AA34" s="10">
        <v>71.5</v>
      </c>
      <c r="AB34" s="95">
        <v>3273600</v>
      </c>
      <c r="AC34" s="10">
        <v>71.27</v>
      </c>
      <c r="AD34" s="2">
        <f t="shared" si="0"/>
        <v>3.1300000000000097</v>
      </c>
      <c r="AE34" s="138">
        <f t="shared" si="1"/>
        <v>2.5615196431141296E-2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42682</v>
      </c>
      <c r="X35" s="10">
        <v>69.83</v>
      </c>
      <c r="Y35" s="10">
        <v>70.08</v>
      </c>
      <c r="Z35" s="10">
        <v>68.92</v>
      </c>
      <c r="AA35" s="10">
        <v>69.72</v>
      </c>
      <c r="AB35" s="95">
        <v>1978000</v>
      </c>
      <c r="AC35" s="10">
        <v>69.489999999999995</v>
      </c>
      <c r="AD35" s="2">
        <f t="shared" si="0"/>
        <v>1.1599999999999966</v>
      </c>
      <c r="AE35" s="138">
        <f t="shared" si="1"/>
        <v>-7.1901064135770909E-4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42681</v>
      </c>
      <c r="X36" s="10">
        <v>69.13</v>
      </c>
      <c r="Y36" s="10">
        <v>70.010000000000005</v>
      </c>
      <c r="Z36" s="10">
        <v>69</v>
      </c>
      <c r="AA36" s="10">
        <v>69.77</v>
      </c>
      <c r="AB36" s="95">
        <v>2142500</v>
      </c>
      <c r="AC36" s="10">
        <v>69.540000000000006</v>
      </c>
      <c r="AD36" s="2">
        <f t="shared" si="0"/>
        <v>1.0100000000000051</v>
      </c>
      <c r="AE36" s="138">
        <f t="shared" si="1"/>
        <v>1.8006148440931069E-2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42678</v>
      </c>
      <c r="X37" s="10">
        <v>68.569999999999993</v>
      </c>
      <c r="Y37" s="10">
        <v>69.150000000000006</v>
      </c>
      <c r="Z37" s="10">
        <v>68.040000000000006</v>
      </c>
      <c r="AA37" s="10">
        <v>68.53</v>
      </c>
      <c r="AB37" s="95">
        <v>2350400</v>
      </c>
      <c r="AC37" s="10">
        <v>68.31</v>
      </c>
      <c r="AD37" s="2">
        <f t="shared" si="0"/>
        <v>1.1099999999999994</v>
      </c>
      <c r="AE37" s="138">
        <f t="shared" si="1"/>
        <v>0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69.790000000000006</v>
      </c>
      <c r="Y38" s="10">
        <v>69.91</v>
      </c>
      <c r="Z38" s="10">
        <v>68.36</v>
      </c>
      <c r="AA38" s="10">
        <v>68.53</v>
      </c>
      <c r="AB38" s="95">
        <v>2979500</v>
      </c>
      <c r="AC38" s="10">
        <v>68.31</v>
      </c>
      <c r="AD38" s="2">
        <f t="shared" si="0"/>
        <v>1.5499999999999972</v>
      </c>
      <c r="AE38" s="138">
        <f t="shared" si="1"/>
        <v>-1.5280380567968876E-2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68.849999999999994</v>
      </c>
      <c r="Y39" s="10">
        <v>69.790000000000006</v>
      </c>
      <c r="Z39" s="10">
        <v>68.849999999999994</v>
      </c>
      <c r="AA39" s="10">
        <v>69.599999999999994</v>
      </c>
      <c r="AB39" s="95">
        <v>2647900</v>
      </c>
      <c r="AC39" s="10">
        <v>69.37</v>
      </c>
      <c r="AD39" s="2">
        <f t="shared" si="0"/>
        <v>0.94000000000001194</v>
      </c>
      <c r="AE39" s="138">
        <f t="shared" si="1"/>
        <v>7.8454162429173468E-3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69.040000000000006</v>
      </c>
      <c r="Y40" s="10">
        <v>69.290000000000006</v>
      </c>
      <c r="Z40" s="10">
        <v>68.650000000000006</v>
      </c>
      <c r="AA40" s="10">
        <v>69.05</v>
      </c>
      <c r="AB40" s="95">
        <v>2738300</v>
      </c>
      <c r="AC40" s="10">
        <v>68.83</v>
      </c>
      <c r="AD40" s="2">
        <f t="shared" si="0"/>
        <v>0.64000000000000057</v>
      </c>
      <c r="AE40" s="138">
        <f t="shared" si="1"/>
        <v>-5.8080441411367811E-4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81.609000000000009</v>
      </c>
      <c r="Q41" s="2"/>
      <c r="W41" s="133">
        <v>42674</v>
      </c>
      <c r="X41" s="10">
        <v>68.41</v>
      </c>
      <c r="Y41" s="10">
        <v>69.22</v>
      </c>
      <c r="Z41" s="10">
        <v>68.34</v>
      </c>
      <c r="AA41" s="10">
        <v>69.09</v>
      </c>
      <c r="AB41" s="95">
        <v>2876200</v>
      </c>
      <c r="AC41" s="10">
        <v>68.87</v>
      </c>
      <c r="AD41" s="2">
        <f t="shared" si="0"/>
        <v>0.87999999999999545</v>
      </c>
      <c r="AE41" s="138">
        <f t="shared" si="1"/>
        <v>1.1009982384028172E-2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80.867100000000008</v>
      </c>
      <c r="Q42" s="2"/>
      <c r="T42" s="91" t="s">
        <v>113</v>
      </c>
      <c r="W42" s="133">
        <v>42671</v>
      </c>
      <c r="X42" s="10">
        <v>67.569999999999993</v>
      </c>
      <c r="Y42" s="10">
        <v>68.66</v>
      </c>
      <c r="Z42" s="10">
        <v>67.44</v>
      </c>
      <c r="AA42" s="10">
        <v>68.34</v>
      </c>
      <c r="AB42" s="95">
        <v>2089700</v>
      </c>
      <c r="AC42" s="10">
        <v>68.12</v>
      </c>
      <c r="AD42" s="2">
        <f t="shared" si="0"/>
        <v>1.2199999999999989</v>
      </c>
      <c r="AE42" s="138">
        <f t="shared" si="1"/>
        <v>1.3238137736129696E-2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80.125200000000007</v>
      </c>
      <c r="Q43" s="2"/>
      <c r="T43" s="128" t="s">
        <v>98</v>
      </c>
      <c r="U43" s="129">
        <v>74.14</v>
      </c>
      <c r="W43" s="133">
        <v>42670</v>
      </c>
      <c r="X43" s="10">
        <v>68.47</v>
      </c>
      <c r="Y43" s="10">
        <v>68.64</v>
      </c>
      <c r="Z43" s="10">
        <v>67.41</v>
      </c>
      <c r="AA43" s="10">
        <v>67.45</v>
      </c>
      <c r="AB43" s="95">
        <v>2503700</v>
      </c>
      <c r="AC43" s="10">
        <v>67.23</v>
      </c>
      <c r="AD43" s="2">
        <f t="shared" si="0"/>
        <v>1.230000000000004</v>
      </c>
      <c r="AE43" s="138">
        <f t="shared" si="1"/>
        <v>-1.2049963262307006E-2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79.383300000000006</v>
      </c>
      <c r="Q44" s="2"/>
      <c r="T44" s="93" t="s">
        <v>99</v>
      </c>
      <c r="U44" s="130">
        <v>74.47</v>
      </c>
      <c r="W44" s="133">
        <v>42669</v>
      </c>
      <c r="X44" s="10">
        <v>68.41</v>
      </c>
      <c r="Y44" s="10">
        <v>68.760000000000005</v>
      </c>
      <c r="Z44" s="10">
        <v>68.040000000000006</v>
      </c>
      <c r="AA44" s="10">
        <v>68.27</v>
      </c>
      <c r="AB44" s="95">
        <v>1533900</v>
      </c>
      <c r="AC44" s="10">
        <v>68.05</v>
      </c>
      <c r="AD44" s="2">
        <f t="shared" si="0"/>
        <v>0.71999999999999886</v>
      </c>
      <c r="AE44" s="138">
        <f t="shared" si="1"/>
        <v>1.4716703458423908E-3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78.641400000000004</v>
      </c>
      <c r="Q45" s="2"/>
      <c r="T45" s="93" t="s">
        <v>100</v>
      </c>
      <c r="U45" s="130" t="s">
        <v>129</v>
      </c>
      <c r="W45" s="133">
        <v>42668</v>
      </c>
      <c r="X45" s="10">
        <v>68.09</v>
      </c>
      <c r="Y45" s="10">
        <v>68.36</v>
      </c>
      <c r="Z45" s="10">
        <v>67.92</v>
      </c>
      <c r="AA45" s="10">
        <v>68.17</v>
      </c>
      <c r="AB45" s="95">
        <v>1772100</v>
      </c>
      <c r="AC45" s="10">
        <v>67.95</v>
      </c>
      <c r="AD45" s="2">
        <f t="shared" si="0"/>
        <v>0.43999999999999773</v>
      </c>
      <c r="AE45" s="138">
        <f t="shared" si="1"/>
        <v>-1.4695077149153857E-3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77.899500000000003</v>
      </c>
      <c r="Q46" s="2"/>
      <c r="T46" s="93" t="s">
        <v>101</v>
      </c>
      <c r="U46" s="130" t="s">
        <v>129</v>
      </c>
      <c r="W46" s="133">
        <v>42667</v>
      </c>
      <c r="X46" s="10">
        <v>68.28</v>
      </c>
      <c r="Y46" s="10">
        <v>68.84</v>
      </c>
      <c r="Z46" s="10">
        <v>68.010000000000005</v>
      </c>
      <c r="AA46" s="10">
        <v>68.27</v>
      </c>
      <c r="AB46" s="95">
        <v>1888100</v>
      </c>
      <c r="AC46" s="10">
        <v>68.05</v>
      </c>
      <c r="AD46" s="2">
        <f t="shared" si="0"/>
        <v>0.82999999999999829</v>
      </c>
      <c r="AE46" s="138">
        <f t="shared" si="1"/>
        <v>5.0214148574805328E-3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77.157600000000002</v>
      </c>
      <c r="Q47" s="2"/>
      <c r="T47" s="93" t="s">
        <v>102</v>
      </c>
      <c r="U47" s="130">
        <v>80.069999999999993</v>
      </c>
      <c r="W47" s="133">
        <v>42664</v>
      </c>
      <c r="X47" s="10">
        <v>67.680000000000007</v>
      </c>
      <c r="Y47" s="10">
        <v>68.23</v>
      </c>
      <c r="Z47" s="10">
        <v>67.09</v>
      </c>
      <c r="AA47" s="10">
        <v>67.930000000000007</v>
      </c>
      <c r="AB47" s="95">
        <v>2588800</v>
      </c>
      <c r="AC47" s="10">
        <v>67.709999999999994</v>
      </c>
      <c r="AD47" s="2">
        <f t="shared" si="0"/>
        <v>1.1400000000000006</v>
      </c>
      <c r="AE47" s="138">
        <f t="shared" si="1"/>
        <v>-7.3789846517136048E-4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76.415700000000001</v>
      </c>
      <c r="Q48" s="2"/>
      <c r="T48" s="93" t="s">
        <v>103</v>
      </c>
      <c r="U48" s="130">
        <v>0.89156400000000002</v>
      </c>
      <c r="W48" s="133">
        <v>42663</v>
      </c>
      <c r="X48" s="10">
        <v>68.88</v>
      </c>
      <c r="Y48" s="10">
        <v>68.88</v>
      </c>
      <c r="Z48" s="10">
        <v>67.849999999999994</v>
      </c>
      <c r="AA48" s="10">
        <v>67.98</v>
      </c>
      <c r="AB48" s="95">
        <v>2497600</v>
      </c>
      <c r="AC48" s="10">
        <v>67.760000000000005</v>
      </c>
      <c r="AD48" s="2">
        <f t="shared" si="0"/>
        <v>1.0300000000000011</v>
      </c>
      <c r="AE48" s="138">
        <f t="shared" si="1"/>
        <v>-1.0514018691588745E-2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75.6738</v>
      </c>
      <c r="Q49" s="2"/>
      <c r="T49" s="93" t="s">
        <v>122</v>
      </c>
      <c r="U49" s="130" t="s">
        <v>393</v>
      </c>
      <c r="W49" s="133">
        <v>42662</v>
      </c>
      <c r="X49" s="10">
        <v>68.8</v>
      </c>
      <c r="Y49" s="10">
        <v>69</v>
      </c>
      <c r="Z49" s="10">
        <v>68.349999999999994</v>
      </c>
      <c r="AA49" s="10">
        <v>68.7</v>
      </c>
      <c r="AB49" s="95">
        <v>1546700</v>
      </c>
      <c r="AC49" s="10">
        <v>68.48</v>
      </c>
      <c r="AD49" s="2">
        <f t="shared" si="0"/>
        <v>0.65000000000000568</v>
      </c>
      <c r="AE49" s="138">
        <f t="shared" si="1"/>
        <v>1.4604936468542995E-4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74.931899999999999</v>
      </c>
      <c r="Q50" s="2"/>
      <c r="T50" s="93"/>
      <c r="U50" s="130"/>
      <c r="W50" s="133">
        <v>42661</v>
      </c>
      <c r="X50" s="10">
        <v>68.89</v>
      </c>
      <c r="Y50" s="10">
        <v>69.069999999999993</v>
      </c>
      <c r="Z50" s="10">
        <v>68.58</v>
      </c>
      <c r="AA50" s="10">
        <v>68.69</v>
      </c>
      <c r="AB50" s="95">
        <v>1314700</v>
      </c>
      <c r="AC50" s="10">
        <v>68.47</v>
      </c>
      <c r="AD50" s="2">
        <f t="shared" si="0"/>
        <v>0.48999999999999488</v>
      </c>
      <c r="AE50" s="138">
        <f t="shared" si="1"/>
        <v>2.929544455837263E-3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74.19</v>
      </c>
      <c r="Q51" s="2"/>
      <c r="T51" s="93" t="s">
        <v>105</v>
      </c>
      <c r="U51" s="130" t="s">
        <v>489</v>
      </c>
      <c r="W51" s="133">
        <v>42660</v>
      </c>
      <c r="X51" s="10">
        <v>69.319999999999993</v>
      </c>
      <c r="Y51" s="10">
        <v>69.540000000000006</v>
      </c>
      <c r="Z51" s="10">
        <v>68.28</v>
      </c>
      <c r="AA51" s="10">
        <v>68.489999999999995</v>
      </c>
      <c r="AB51" s="95">
        <v>2489900</v>
      </c>
      <c r="AC51" s="10">
        <v>68.27</v>
      </c>
      <c r="AD51" s="2">
        <f t="shared" si="0"/>
        <v>1.2600000000000051</v>
      </c>
      <c r="AE51" s="138">
        <f t="shared" si="1"/>
        <v>-7.1262361838279054E-3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73.448099999999997</v>
      </c>
      <c r="Q52" s="2"/>
      <c r="T52" s="93" t="s">
        <v>106</v>
      </c>
      <c r="U52" s="130" t="s">
        <v>383</v>
      </c>
      <c r="W52" s="133">
        <v>42657</v>
      </c>
      <c r="X52" s="10">
        <v>69.25</v>
      </c>
      <c r="Y52" s="10">
        <v>69.489999999999995</v>
      </c>
      <c r="Z52" s="10">
        <v>68.930000000000007</v>
      </c>
      <c r="AA52" s="10">
        <v>68.98</v>
      </c>
      <c r="AB52" s="95">
        <v>1761700</v>
      </c>
      <c r="AC52" s="10">
        <v>68.760000000000005</v>
      </c>
      <c r="AD52" s="2">
        <f t="shared" si="0"/>
        <v>0.55999999999998806</v>
      </c>
      <c r="AE52" s="138">
        <f t="shared" si="1"/>
        <v>-5.3522349197163699E-3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72.706199999999995</v>
      </c>
      <c r="Q53" s="2"/>
      <c r="T53" s="93" t="s">
        <v>107</v>
      </c>
      <c r="U53" s="131">
        <v>1491805</v>
      </c>
      <c r="W53" s="133">
        <v>42656</v>
      </c>
      <c r="X53" s="10">
        <v>68.95</v>
      </c>
      <c r="Y53" s="10">
        <v>69.739999999999995</v>
      </c>
      <c r="Z53" s="10">
        <v>68.489999999999995</v>
      </c>
      <c r="AA53" s="10">
        <v>69.349999999999994</v>
      </c>
      <c r="AB53" s="95">
        <v>2402700</v>
      </c>
      <c r="AC53" s="10">
        <v>69.13</v>
      </c>
      <c r="AD53" s="2">
        <f t="shared" si="0"/>
        <v>1.25</v>
      </c>
      <c r="AE53" s="138">
        <f t="shared" si="1"/>
        <v>4.2126670540383326E-3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71.964299999999994</v>
      </c>
      <c r="T54" s="93" t="s">
        <v>110</v>
      </c>
      <c r="U54" s="131">
        <v>3322920</v>
      </c>
      <c r="W54" s="133">
        <v>42655</v>
      </c>
      <c r="X54" s="10">
        <v>68.83</v>
      </c>
      <c r="Y54" s="10">
        <v>69.38</v>
      </c>
      <c r="Z54" s="10">
        <v>68.599999999999994</v>
      </c>
      <c r="AA54" s="10">
        <v>69.06</v>
      </c>
      <c r="AB54" s="95">
        <v>2210000</v>
      </c>
      <c r="AC54" s="10">
        <v>68.84</v>
      </c>
      <c r="AD54" s="2">
        <f t="shared" si="0"/>
        <v>0.78000000000000114</v>
      </c>
      <c r="AE54" s="138">
        <f t="shared" si="1"/>
        <v>5.2570093457944278E-3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71.222399999999993</v>
      </c>
      <c r="T55" s="93" t="s">
        <v>108</v>
      </c>
      <c r="U55" s="130" t="s">
        <v>490</v>
      </c>
      <c r="W55" s="133">
        <v>42654</v>
      </c>
      <c r="X55" s="10">
        <v>69.430000000000007</v>
      </c>
      <c r="Y55" s="10">
        <v>69.45</v>
      </c>
      <c r="Z55" s="10">
        <v>68.209999999999994</v>
      </c>
      <c r="AA55" s="10">
        <v>68.7</v>
      </c>
      <c r="AB55" s="95">
        <v>3161600</v>
      </c>
      <c r="AC55" s="10">
        <v>68.48</v>
      </c>
      <c r="AD55" s="2">
        <f t="shared" si="0"/>
        <v>1.2400000000000091</v>
      </c>
      <c r="AE55" s="138">
        <f t="shared" si="1"/>
        <v>-1.0118531367447225E-2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70.480499999999992</v>
      </c>
      <c r="T56" s="93" t="s">
        <v>111</v>
      </c>
      <c r="U56" s="130">
        <v>17.48</v>
      </c>
      <c r="W56" s="133">
        <v>42653</v>
      </c>
      <c r="X56" s="10">
        <v>69.709999999999994</v>
      </c>
      <c r="Y56" s="10">
        <v>70</v>
      </c>
      <c r="Z56" s="10">
        <v>68.900000000000006</v>
      </c>
      <c r="AA56" s="10">
        <v>69.41</v>
      </c>
      <c r="AB56" s="95">
        <v>2914500</v>
      </c>
      <c r="AC56" s="10">
        <v>69.180000000000007</v>
      </c>
      <c r="AD56" s="2">
        <f t="shared" si="0"/>
        <v>1.0999999999999943</v>
      </c>
      <c r="AE56" s="138">
        <f t="shared" si="1"/>
        <v>-3.6007489557827732E-3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69.738599999999991</v>
      </c>
      <c r="T57" s="93" t="s">
        <v>112</v>
      </c>
      <c r="U57" s="130">
        <v>4.26</v>
      </c>
      <c r="W57" s="133">
        <v>42650</v>
      </c>
      <c r="X57" s="10">
        <v>69.28</v>
      </c>
      <c r="Y57" s="10">
        <v>69.86</v>
      </c>
      <c r="Z57" s="10">
        <v>69.069999999999993</v>
      </c>
      <c r="AA57" s="10">
        <v>69.66</v>
      </c>
      <c r="AB57" s="95">
        <v>3844300</v>
      </c>
      <c r="AC57" s="10">
        <v>69.430000000000007</v>
      </c>
      <c r="AD57" s="2">
        <f t="shared" si="0"/>
        <v>0.79000000000000625</v>
      </c>
      <c r="AE57" s="138">
        <f t="shared" si="1"/>
        <v>8.7171291587970767E-3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68.996700000000004</v>
      </c>
      <c r="T58" s="93" t="s">
        <v>109</v>
      </c>
      <c r="U58" s="130" t="s">
        <v>491</v>
      </c>
      <c r="W58" s="133">
        <v>42649</v>
      </c>
      <c r="X58" s="10">
        <v>67</v>
      </c>
      <c r="Y58" s="10">
        <v>69.11</v>
      </c>
      <c r="Z58" s="10">
        <v>66.88</v>
      </c>
      <c r="AA58" s="10">
        <v>69.05</v>
      </c>
      <c r="AB58" s="95">
        <v>4248000</v>
      </c>
      <c r="AC58" s="10">
        <v>68.83</v>
      </c>
      <c r="AD58" s="2">
        <f t="shared" si="0"/>
        <v>2.230000000000004</v>
      </c>
      <c r="AE58" s="138">
        <f t="shared" si="1"/>
        <v>3.1161048689138493E-2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68.254800000000003</v>
      </c>
      <c r="W59" s="133">
        <v>42648</v>
      </c>
      <c r="X59" s="10">
        <v>68</v>
      </c>
      <c r="Y59" s="10">
        <v>68.33</v>
      </c>
      <c r="Z59" s="10">
        <v>66.5</v>
      </c>
      <c r="AA59" s="10">
        <v>66.97</v>
      </c>
      <c r="AB59" s="95">
        <v>4304800</v>
      </c>
      <c r="AC59" s="10">
        <v>66.75</v>
      </c>
      <c r="AD59" s="2">
        <f t="shared" si="0"/>
        <v>1.8299999999999983</v>
      </c>
      <c r="AE59" s="138">
        <f t="shared" si="1"/>
        <v>-1.5922158337019043E-2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67.512900000000002</v>
      </c>
      <c r="W60" s="133">
        <v>42647</v>
      </c>
      <c r="X60" s="10">
        <v>68.599999999999994</v>
      </c>
      <c r="Y60" s="10">
        <v>69.28</v>
      </c>
      <c r="Z60" s="10">
        <v>67.95</v>
      </c>
      <c r="AA60" s="10">
        <v>68.05</v>
      </c>
      <c r="AB60" s="95">
        <v>5178100</v>
      </c>
      <c r="AC60" s="10">
        <v>67.83</v>
      </c>
      <c r="AD60" s="2">
        <f t="shared" si="0"/>
        <v>1.3299999999999983</v>
      </c>
      <c r="AE60" s="138">
        <f t="shared" si="1"/>
        <v>-2.3607312508996725E-2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66.771000000000001</v>
      </c>
      <c r="W61" s="133">
        <v>42646</v>
      </c>
      <c r="X61" s="10">
        <v>69.27</v>
      </c>
      <c r="Y61" s="10">
        <v>69.86</v>
      </c>
      <c r="Z61" s="10">
        <v>68.400000000000006</v>
      </c>
      <c r="AA61" s="10">
        <v>69.7</v>
      </c>
      <c r="AB61" s="95">
        <v>5168500</v>
      </c>
      <c r="AC61" s="10">
        <v>69.47</v>
      </c>
      <c r="AD61" s="2">
        <f t="shared" si="0"/>
        <v>1.4599999999999937</v>
      </c>
      <c r="AE61" s="138">
        <f t="shared" si="1"/>
        <v>-4.1571100917432435E-3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69.58</v>
      </c>
      <c r="Y62" s="10">
        <v>70.47</v>
      </c>
      <c r="Z62" s="10">
        <v>68.77</v>
      </c>
      <c r="AA62" s="10">
        <v>69.989999999999995</v>
      </c>
      <c r="AB62" s="95">
        <v>4880800</v>
      </c>
      <c r="AC62" s="10">
        <v>69.760000000000005</v>
      </c>
      <c r="AD62" s="2">
        <f t="shared" si="0"/>
        <v>1.7000000000000028</v>
      </c>
      <c r="AE62" s="138">
        <f t="shared" si="1"/>
        <v>9.5513748191029535E-3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70.260000000000005</v>
      </c>
      <c r="Y63" s="10">
        <v>70.349999999999994</v>
      </c>
      <c r="Z63" s="10">
        <v>69.16</v>
      </c>
      <c r="AA63" s="10">
        <v>69.319999999999993</v>
      </c>
      <c r="AB63" s="95">
        <v>4832200</v>
      </c>
      <c r="AC63" s="10">
        <v>69.099999999999994</v>
      </c>
      <c r="AD63" s="2">
        <f t="shared" si="0"/>
        <v>1.1899999999999977</v>
      </c>
      <c r="AE63" s="138">
        <f t="shared" si="1"/>
        <v>-1.6650064038707835E-2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71.33</v>
      </c>
      <c r="Y64" s="10">
        <v>71.34</v>
      </c>
      <c r="Z64" s="10">
        <v>70.39</v>
      </c>
      <c r="AA64" s="10">
        <v>70.5</v>
      </c>
      <c r="AB64" s="95">
        <v>3430800</v>
      </c>
      <c r="AC64" s="10">
        <v>70.27</v>
      </c>
      <c r="AD64" s="2">
        <f t="shared" si="0"/>
        <v>0.95000000000000284</v>
      </c>
      <c r="AE64" s="138">
        <f t="shared" si="1"/>
        <v>-1.5412638363458186E-2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71.84</v>
      </c>
      <c r="Y65" s="10">
        <v>72.36</v>
      </c>
      <c r="Z65" s="10">
        <v>71.290000000000006</v>
      </c>
      <c r="AA65" s="10">
        <v>71.599999999999994</v>
      </c>
      <c r="AB65" s="95">
        <v>2416500</v>
      </c>
      <c r="AC65" s="10">
        <v>71.37</v>
      </c>
      <c r="AD65" s="2">
        <f t="shared" si="0"/>
        <v>1.0699999999999932</v>
      </c>
      <c r="AE65" s="138">
        <f t="shared" si="1"/>
        <v>-1.2594458438285328E-3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42639</v>
      </c>
      <c r="X66" s="10">
        <v>71.63</v>
      </c>
      <c r="Y66" s="10">
        <v>72</v>
      </c>
      <c r="Z66" s="10">
        <v>71.5</v>
      </c>
      <c r="AA66" s="10">
        <v>71.69</v>
      </c>
      <c r="AB66" s="95">
        <v>2461600</v>
      </c>
      <c r="AC66" s="10">
        <v>71.459999999999994</v>
      </c>
      <c r="AD66" s="2">
        <f t="shared" si="0"/>
        <v>0.5</v>
      </c>
      <c r="AE66" s="138">
        <f t="shared" si="1"/>
        <v>-5.5663790704147953E-3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42636</v>
      </c>
      <c r="X67" s="10">
        <v>71.27</v>
      </c>
      <c r="Y67" s="10">
        <v>72.5</v>
      </c>
      <c r="Z67" s="10">
        <v>71.260000000000005</v>
      </c>
      <c r="AA67" s="10">
        <v>72.09</v>
      </c>
      <c r="AB67" s="95">
        <v>2711800</v>
      </c>
      <c r="AC67" s="10">
        <v>71.86</v>
      </c>
      <c r="AD67" s="2">
        <f>Y67-Z67</f>
        <v>1.2399999999999949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42635</v>
      </c>
      <c r="X68" s="10">
        <v>72.39</v>
      </c>
      <c r="Y68" s="10">
        <v>72.8</v>
      </c>
      <c r="Z68" s="10">
        <v>71.59</v>
      </c>
      <c r="AA68" s="10">
        <v>71.89</v>
      </c>
      <c r="AB68" s="95">
        <v>4682900</v>
      </c>
      <c r="AC68" s="10">
        <v>71.66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42727</v>
      </c>
      <c r="X2" s="365">
        <v>30.55</v>
      </c>
      <c r="Y2" s="40">
        <v>30.58</v>
      </c>
      <c r="Z2" s="40">
        <v>30.09</v>
      </c>
      <c r="AA2" s="365">
        <v>30.3</v>
      </c>
      <c r="AB2" s="95">
        <v>352300</v>
      </c>
      <c r="AC2" s="243">
        <v>30.3</v>
      </c>
      <c r="AD2" s="2">
        <f>Y2-Z2</f>
        <v>0.48999999999999844</v>
      </c>
      <c r="AE2" s="138">
        <f>AC2/AC3-1</f>
        <v>-4.5992115637319975E-3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42726</v>
      </c>
      <c r="X3" s="365">
        <v>30.35</v>
      </c>
      <c r="Y3" s="40">
        <v>30.5</v>
      </c>
      <c r="Z3" s="40">
        <v>30.14</v>
      </c>
      <c r="AA3" s="365">
        <v>30.44</v>
      </c>
      <c r="AB3" s="95">
        <v>489600</v>
      </c>
      <c r="AC3" s="243">
        <v>30.44</v>
      </c>
      <c r="AD3" s="2">
        <f>Y3-Z3</f>
        <v>0.35999999999999943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31.05</v>
      </c>
      <c r="R4" s="505">
        <v>2.3699999999999999E-2</v>
      </c>
      <c r="T4" s="121"/>
      <c r="W4" s="94">
        <v>42725</v>
      </c>
      <c r="X4" s="365">
        <v>30.31</v>
      </c>
      <c r="Y4" s="40">
        <v>30.62</v>
      </c>
      <c r="Z4" s="40">
        <v>30.08</v>
      </c>
      <c r="AA4" s="365">
        <v>30.44</v>
      </c>
      <c r="AB4" s="95">
        <v>338700</v>
      </c>
      <c r="AC4" s="243">
        <v>30.44</v>
      </c>
      <c r="AD4" s="2">
        <f t="shared" ref="AD4:AD67" si="0">Y4-Z4</f>
        <v>0.5400000000000027</v>
      </c>
      <c r="AE4" s="138">
        <f t="shared" ref="AE4:AE67" si="1">AC4/AC5-1</f>
        <v>5.94844679444817E-3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1552.5</v>
      </c>
      <c r="W5" s="94">
        <v>42724</v>
      </c>
      <c r="X5" s="365">
        <v>30.54</v>
      </c>
      <c r="Y5" s="40">
        <v>30.84</v>
      </c>
      <c r="Z5" s="40">
        <v>30.09</v>
      </c>
      <c r="AA5" s="365">
        <v>30.26</v>
      </c>
      <c r="AB5" s="95">
        <v>289800</v>
      </c>
      <c r="AC5" s="243">
        <v>30.26</v>
      </c>
      <c r="AD5" s="2">
        <f t="shared" si="0"/>
        <v>0.75</v>
      </c>
      <c r="AE5" s="138">
        <f t="shared" si="1"/>
        <v>-9.1683038637850878E-3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42723</v>
      </c>
      <c r="X6" s="365">
        <v>30.76</v>
      </c>
      <c r="Y6" s="40">
        <v>30.93</v>
      </c>
      <c r="Z6" s="40">
        <v>30.47</v>
      </c>
      <c r="AA6" s="365">
        <v>30.54</v>
      </c>
      <c r="AB6" s="95">
        <v>549700</v>
      </c>
      <c r="AC6" s="243">
        <v>30.54</v>
      </c>
      <c r="AD6" s="2">
        <f t="shared" si="0"/>
        <v>0.46000000000000085</v>
      </c>
      <c r="AE6" s="138">
        <f t="shared" si="1"/>
        <v>-8.7633885102239573E-3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-6.5</v>
      </c>
      <c r="R7">
        <v>50</v>
      </c>
      <c r="T7" s="85"/>
      <c r="W7" s="94">
        <v>42720</v>
      </c>
      <c r="X7" s="365">
        <v>30.76</v>
      </c>
      <c r="Y7" s="40">
        <v>31.15</v>
      </c>
      <c r="Z7" s="40">
        <v>30.69</v>
      </c>
      <c r="AA7" s="365">
        <v>30.81</v>
      </c>
      <c r="AB7" s="95">
        <v>814100</v>
      </c>
      <c r="AC7" s="243">
        <v>30.81</v>
      </c>
      <c r="AD7" s="2">
        <f t="shared" si="0"/>
        <v>0.4599999999999973</v>
      </c>
      <c r="AE7" s="138">
        <f t="shared" si="1"/>
        <v>-1.6202203499676715E-3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-6.5</v>
      </c>
      <c r="W8" s="94">
        <v>42719</v>
      </c>
      <c r="X8" s="365">
        <v>31.01</v>
      </c>
      <c r="Y8" s="40">
        <v>31.2</v>
      </c>
      <c r="Z8" s="40">
        <v>30.8</v>
      </c>
      <c r="AA8" s="365">
        <v>30.86</v>
      </c>
      <c r="AB8" s="95">
        <v>657500</v>
      </c>
      <c r="AC8" s="243">
        <v>30.86</v>
      </c>
      <c r="AD8" s="2">
        <f t="shared" si="0"/>
        <v>0.39999999999999858</v>
      </c>
      <c r="AE8" s="138">
        <f t="shared" si="1"/>
        <v>-6.4766839378238572E-4</v>
      </c>
    </row>
    <row r="9" spans="1:40" x14ac:dyDescent="0.25">
      <c r="O9" s="11" t="s">
        <v>216</v>
      </c>
      <c r="P9"/>
      <c r="Q9" s="138">
        <f>IF(Q2=0, 0, Q8/Q6)</f>
        <v>-4.1693393200769721E-3</v>
      </c>
      <c r="W9" s="94">
        <v>42718</v>
      </c>
      <c r="X9" s="365">
        <v>31.26</v>
      </c>
      <c r="Y9" s="40">
        <v>31.26</v>
      </c>
      <c r="Z9" s="40">
        <v>30.83</v>
      </c>
      <c r="AA9" s="365">
        <v>30.88</v>
      </c>
      <c r="AB9" s="95">
        <v>523200</v>
      </c>
      <c r="AC9" s="243">
        <v>30.88</v>
      </c>
      <c r="AD9" s="2">
        <f t="shared" si="0"/>
        <v>0.43000000000000327</v>
      </c>
      <c r="AE9" s="138">
        <f t="shared" si="1"/>
        <v>-1.2156110044785784E-2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42717</v>
      </c>
      <c r="X10" s="365">
        <v>31.31</v>
      </c>
      <c r="Y10" s="40">
        <v>31.47</v>
      </c>
      <c r="Z10" s="40">
        <v>31.09</v>
      </c>
      <c r="AA10" s="365">
        <v>31.26</v>
      </c>
      <c r="AB10" s="95">
        <v>642300</v>
      </c>
      <c r="AC10" s="243">
        <v>31.26</v>
      </c>
      <c r="AD10" s="2">
        <f t="shared" si="0"/>
        <v>0.37999999999999901</v>
      </c>
      <c r="AE10" s="138">
        <f t="shared" si="1"/>
        <v>-1.9157088122604415E-3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31.25</v>
      </c>
      <c r="Y11" s="40">
        <v>31.48</v>
      </c>
      <c r="Z11" s="40">
        <v>31.23</v>
      </c>
      <c r="AA11" s="365">
        <v>31.32</v>
      </c>
      <c r="AB11" s="95">
        <v>279000</v>
      </c>
      <c r="AC11" s="243">
        <v>31.32</v>
      </c>
      <c r="AD11" s="2">
        <f t="shared" si="0"/>
        <v>0.25</v>
      </c>
      <c r="AE11" s="138">
        <f t="shared" si="1"/>
        <v>1.9193857965451588E-3</v>
      </c>
      <c r="AK11" s="234"/>
      <c r="AN11" s="234"/>
    </row>
    <row r="12" spans="1:40" x14ac:dyDescent="0.25">
      <c r="W12" s="94">
        <v>42713</v>
      </c>
      <c r="X12" s="365">
        <v>30.8</v>
      </c>
      <c r="Y12" s="40">
        <v>31.43</v>
      </c>
      <c r="Z12" s="40">
        <v>30.75</v>
      </c>
      <c r="AA12" s="365">
        <v>31.26</v>
      </c>
      <c r="AB12" s="95">
        <v>561600</v>
      </c>
      <c r="AC12" s="243">
        <v>31.26</v>
      </c>
      <c r="AD12" s="2">
        <f t="shared" si="0"/>
        <v>0.67999999999999972</v>
      </c>
      <c r="AE12" s="138">
        <f t="shared" si="1"/>
        <v>1.5264696329977401E-2</v>
      </c>
    </row>
    <row r="13" spans="1:40" x14ac:dyDescent="0.25">
      <c r="W13" s="94">
        <v>42712</v>
      </c>
      <c r="X13" s="365">
        <v>30.22</v>
      </c>
      <c r="Y13" s="40">
        <v>30.97</v>
      </c>
      <c r="Z13" s="40">
        <v>30.13</v>
      </c>
      <c r="AA13" s="365">
        <v>30.79</v>
      </c>
      <c r="AB13" s="95">
        <v>496600</v>
      </c>
      <c r="AC13" s="243">
        <v>30.79</v>
      </c>
      <c r="AD13" s="2">
        <f t="shared" si="0"/>
        <v>0.83999999999999986</v>
      </c>
      <c r="AE13" s="138">
        <f t="shared" si="1"/>
        <v>2.1905077995353572E-2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30.2</v>
      </c>
      <c r="Y14" s="40">
        <v>30.31</v>
      </c>
      <c r="Z14" s="40">
        <v>29.89</v>
      </c>
      <c r="AA14" s="365">
        <v>30.13</v>
      </c>
      <c r="AB14" s="95">
        <v>468500</v>
      </c>
      <c r="AC14" s="243">
        <v>30.13</v>
      </c>
      <c r="AD14" s="2">
        <f t="shared" si="0"/>
        <v>0.41999999999999815</v>
      </c>
      <c r="AE14" s="138">
        <f t="shared" si="1"/>
        <v>-3.3079722130334721E-3</v>
      </c>
    </row>
    <row r="15" spans="1:40" x14ac:dyDescent="0.25">
      <c r="W15" s="94">
        <v>42710</v>
      </c>
      <c r="X15" s="365">
        <v>29.94</v>
      </c>
      <c r="Y15" s="40">
        <v>30.43</v>
      </c>
      <c r="Z15" s="40">
        <v>29.91</v>
      </c>
      <c r="AA15" s="365">
        <v>30.23</v>
      </c>
      <c r="AB15" s="95">
        <v>457900</v>
      </c>
      <c r="AC15" s="243">
        <v>30.23</v>
      </c>
      <c r="AD15" s="2">
        <f t="shared" si="0"/>
        <v>0.51999999999999957</v>
      </c>
      <c r="AE15" s="138">
        <f t="shared" si="1"/>
        <v>1.4429530201342189E-2</v>
      </c>
      <c r="AK15" s="234"/>
      <c r="AN15" s="234"/>
    </row>
    <row r="16" spans="1:40" x14ac:dyDescent="0.25">
      <c r="W16" s="94">
        <v>42709</v>
      </c>
      <c r="X16" s="365">
        <v>29.55</v>
      </c>
      <c r="Y16" s="40">
        <v>29.96</v>
      </c>
      <c r="Z16" s="40">
        <v>29.38</v>
      </c>
      <c r="AA16" s="365">
        <v>29.8</v>
      </c>
      <c r="AB16" s="95">
        <v>523600</v>
      </c>
      <c r="AC16" s="243">
        <v>29.8</v>
      </c>
      <c r="AD16" s="2">
        <f t="shared" si="0"/>
        <v>0.58000000000000185</v>
      </c>
      <c r="AE16" s="138">
        <f t="shared" si="1"/>
        <v>1.4295439074200278E-2</v>
      </c>
    </row>
    <row r="17" spans="1:40" x14ac:dyDescent="0.25">
      <c r="W17" s="94">
        <v>42706</v>
      </c>
      <c r="X17" s="365">
        <v>29.66</v>
      </c>
      <c r="Y17" s="40">
        <v>29.73</v>
      </c>
      <c r="Z17" s="40">
        <v>29.3</v>
      </c>
      <c r="AA17" s="365">
        <v>29.38</v>
      </c>
      <c r="AB17" s="95">
        <v>358400</v>
      </c>
      <c r="AC17" s="243">
        <v>29.38</v>
      </c>
      <c r="AD17" s="2">
        <f t="shared" si="0"/>
        <v>0.42999999999999972</v>
      </c>
      <c r="AE17" s="138">
        <f t="shared" si="1"/>
        <v>-9.7741826761038597E-3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30.02</v>
      </c>
      <c r="Y18" s="40">
        <v>30.17</v>
      </c>
      <c r="Z18" s="40">
        <v>29.4</v>
      </c>
      <c r="AA18" s="365">
        <v>29.67</v>
      </c>
      <c r="AB18" s="95">
        <v>496200</v>
      </c>
      <c r="AC18" s="243">
        <v>29.67</v>
      </c>
      <c r="AD18" s="2">
        <f t="shared" si="0"/>
        <v>0.77000000000000313</v>
      </c>
      <c r="AE18" s="138">
        <f t="shared" si="1"/>
        <v>-1.5593895155938897E-2</v>
      </c>
    </row>
    <row r="19" spans="1:40" x14ac:dyDescent="0.25">
      <c r="W19" s="94">
        <v>42704</v>
      </c>
      <c r="X19" s="365">
        <v>30.53</v>
      </c>
      <c r="Y19" s="40">
        <v>30.79</v>
      </c>
      <c r="Z19" s="40">
        <v>30.1</v>
      </c>
      <c r="AA19" s="365">
        <v>30.14</v>
      </c>
      <c r="AB19" s="95">
        <v>552900</v>
      </c>
      <c r="AC19" s="243">
        <v>30.14</v>
      </c>
      <c r="AD19" s="2">
        <f t="shared" si="0"/>
        <v>0.68999999999999773</v>
      </c>
      <c r="AE19" s="138">
        <f t="shared" si="1"/>
        <v>-1.1479173499508E-2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30.34</v>
      </c>
      <c r="Y20" s="40">
        <v>31.37</v>
      </c>
      <c r="Z20" s="40">
        <v>30.31</v>
      </c>
      <c r="AA20" s="365">
        <v>30.49</v>
      </c>
      <c r="AB20" s="95">
        <v>844600</v>
      </c>
      <c r="AC20" s="243">
        <v>30.49</v>
      </c>
      <c r="AD20" s="2">
        <f t="shared" si="0"/>
        <v>1.0600000000000023</v>
      </c>
      <c r="AE20" s="138">
        <f t="shared" si="1"/>
        <v>2.2468142186451878E-2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42702</v>
      </c>
      <c r="X21" s="365">
        <v>29.97</v>
      </c>
      <c r="Y21" s="40">
        <v>30.26</v>
      </c>
      <c r="Z21" s="40">
        <v>29.66</v>
      </c>
      <c r="AA21" s="365">
        <v>29.82</v>
      </c>
      <c r="AB21" s="95">
        <v>472600</v>
      </c>
      <c r="AC21" s="243">
        <v>29.82</v>
      </c>
      <c r="AD21" s="2">
        <f t="shared" si="0"/>
        <v>0.60000000000000142</v>
      </c>
      <c r="AE21" s="138">
        <f t="shared" si="1"/>
        <v>-5.3368912608405816E-3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42699</v>
      </c>
      <c r="X22" s="365">
        <v>30.05</v>
      </c>
      <c r="Y22" s="40">
        <v>30.16</v>
      </c>
      <c r="Z22" s="40">
        <v>29.76</v>
      </c>
      <c r="AA22" s="365">
        <v>29.98</v>
      </c>
      <c r="AB22" s="95">
        <v>286900</v>
      </c>
      <c r="AC22" s="243">
        <v>29.98</v>
      </c>
      <c r="AD22" s="2">
        <f t="shared" si="0"/>
        <v>0.39999999999999858</v>
      </c>
      <c r="AE22" s="138">
        <f t="shared" si="1"/>
        <v>-1.997336884154377E-3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42697</v>
      </c>
      <c r="X23" s="365">
        <v>29.84</v>
      </c>
      <c r="Y23" s="40">
        <v>30.16</v>
      </c>
      <c r="Z23" s="40">
        <v>29.72</v>
      </c>
      <c r="AA23" s="365">
        <v>30.04</v>
      </c>
      <c r="AB23" s="95">
        <v>449300</v>
      </c>
      <c r="AC23" s="243">
        <v>30.04</v>
      </c>
      <c r="AD23" s="2">
        <f t="shared" si="0"/>
        <v>0.44000000000000128</v>
      </c>
      <c r="AE23" s="138">
        <f t="shared" si="1"/>
        <v>5.6913290927351756E-3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42696</v>
      </c>
      <c r="X24" s="365">
        <v>29.71</v>
      </c>
      <c r="Y24" s="40">
        <v>30.01</v>
      </c>
      <c r="Z24" s="40">
        <v>29.44</v>
      </c>
      <c r="AA24" s="365">
        <v>29.87</v>
      </c>
      <c r="AB24" s="95">
        <v>524400</v>
      </c>
      <c r="AC24" s="243">
        <v>29.87</v>
      </c>
      <c r="AD24" s="2">
        <f t="shared" si="0"/>
        <v>0.57000000000000028</v>
      </c>
      <c r="AE24" s="138">
        <f t="shared" si="1"/>
        <v>8.0998987512657106E-3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42695</v>
      </c>
      <c r="X25" s="365">
        <v>29.46</v>
      </c>
      <c r="Y25" s="40">
        <v>29.8</v>
      </c>
      <c r="Z25" s="40">
        <v>29.07</v>
      </c>
      <c r="AA25" s="365">
        <v>29.63</v>
      </c>
      <c r="AB25" s="95">
        <v>500100</v>
      </c>
      <c r="AC25" s="243">
        <v>29.63</v>
      </c>
      <c r="AD25" s="2">
        <f t="shared" si="0"/>
        <v>0.73000000000000043</v>
      </c>
      <c r="AE25" s="138">
        <f t="shared" si="1"/>
        <v>4.0664181633343066E-3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42692</v>
      </c>
      <c r="X26" s="365">
        <v>30</v>
      </c>
      <c r="Y26" s="40">
        <v>30.16</v>
      </c>
      <c r="Z26" s="40">
        <v>29.44</v>
      </c>
      <c r="AA26" s="365">
        <v>29.51</v>
      </c>
      <c r="AB26" s="95">
        <v>489500</v>
      </c>
      <c r="AC26" s="243">
        <v>29.51</v>
      </c>
      <c r="AD26" s="2">
        <f t="shared" si="0"/>
        <v>0.71999999999999886</v>
      </c>
      <c r="AE26" s="138">
        <f t="shared" si="1"/>
        <v>-1.205222631402747E-2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42691</v>
      </c>
      <c r="X27" s="365">
        <v>29.83</v>
      </c>
      <c r="Y27" s="40">
        <v>30.18</v>
      </c>
      <c r="Z27" s="40">
        <v>29.65</v>
      </c>
      <c r="AA27" s="365">
        <v>29.87</v>
      </c>
      <c r="AB27" s="95">
        <v>412000</v>
      </c>
      <c r="AC27" s="243">
        <v>29.87</v>
      </c>
      <c r="AD27" s="2">
        <f t="shared" si="0"/>
        <v>0.53000000000000114</v>
      </c>
      <c r="AE27" s="138">
        <f t="shared" si="1"/>
        <v>4.3712172158709706E-3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42690</v>
      </c>
      <c r="X28" s="365">
        <v>29.47</v>
      </c>
      <c r="Y28" s="40">
        <v>29.88</v>
      </c>
      <c r="Z28" s="40">
        <v>29.41</v>
      </c>
      <c r="AA28" s="365">
        <v>29.74</v>
      </c>
      <c r="AB28" s="95">
        <v>690700</v>
      </c>
      <c r="AC28" s="243">
        <v>29.74</v>
      </c>
      <c r="AD28" s="2">
        <f t="shared" si="0"/>
        <v>0.46999999999999886</v>
      </c>
      <c r="AE28" s="138">
        <f t="shared" si="1"/>
        <v>1.0190217391304213E-2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365">
        <v>29.89</v>
      </c>
      <c r="Y29" s="40">
        <v>30.22</v>
      </c>
      <c r="Z29" s="40">
        <v>29.38</v>
      </c>
      <c r="AA29" s="365">
        <v>29.44</v>
      </c>
      <c r="AB29" s="95">
        <v>679600</v>
      </c>
      <c r="AC29" s="243">
        <v>29.44</v>
      </c>
      <c r="AD29" s="2">
        <f t="shared" si="0"/>
        <v>0.83999999999999986</v>
      </c>
      <c r="AE29" s="138">
        <f t="shared" si="1"/>
        <v>-1.0420168067226898E-2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365">
        <v>29.22</v>
      </c>
      <c r="Y30" s="40">
        <v>29.89</v>
      </c>
      <c r="Z30" s="40">
        <v>29.07</v>
      </c>
      <c r="AA30" s="365">
        <v>29.75</v>
      </c>
      <c r="AB30" s="95">
        <v>1502100</v>
      </c>
      <c r="AC30" s="243">
        <v>29.75</v>
      </c>
      <c r="AD30" s="2">
        <f t="shared" si="0"/>
        <v>0.82000000000000028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42685</v>
      </c>
      <c r="X31" s="365">
        <v>29.47</v>
      </c>
      <c r="Y31" s="40">
        <v>29.65</v>
      </c>
      <c r="Z31" s="40">
        <v>29.08</v>
      </c>
      <c r="AA31" s="365">
        <v>29.24</v>
      </c>
      <c r="AB31" s="95">
        <v>574200</v>
      </c>
      <c r="AC31" s="243">
        <v>29.24</v>
      </c>
      <c r="AD31" s="2">
        <f t="shared" si="0"/>
        <v>0.57000000000000028</v>
      </c>
      <c r="AE31" s="138">
        <f t="shared" si="1"/>
        <v>-9.1494408675026895E-3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365">
        <v>29.52</v>
      </c>
      <c r="Y32" s="40">
        <v>29.7</v>
      </c>
      <c r="Z32" s="40">
        <v>29.21</v>
      </c>
      <c r="AA32" s="365">
        <v>29.51</v>
      </c>
      <c r="AB32" s="95">
        <v>750300</v>
      </c>
      <c r="AC32" s="243">
        <v>29.51</v>
      </c>
      <c r="AD32" s="2">
        <f t="shared" si="0"/>
        <v>0.48999999999999844</v>
      </c>
      <c r="AE32" s="138">
        <f t="shared" si="1"/>
        <v>5.1089918256130851E-3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365">
        <v>28.7</v>
      </c>
      <c r="Y33" s="40">
        <v>29.59</v>
      </c>
      <c r="Z33" s="40">
        <v>28.27</v>
      </c>
      <c r="AA33" s="365">
        <v>29.36</v>
      </c>
      <c r="AB33" s="95">
        <v>738100</v>
      </c>
      <c r="AC33" s="243">
        <v>29.36</v>
      </c>
      <c r="AD33" s="2">
        <f t="shared" si="0"/>
        <v>1.3200000000000003</v>
      </c>
      <c r="AE33" s="138">
        <f t="shared" si="1"/>
        <v>-2.7173913043478937E-3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30.02</v>
      </c>
      <c r="Y34" s="40">
        <v>31.72</v>
      </c>
      <c r="Z34" s="40">
        <v>29.35</v>
      </c>
      <c r="AA34" s="365">
        <v>29.44</v>
      </c>
      <c r="AB34" s="95">
        <v>3219600</v>
      </c>
      <c r="AC34" s="243">
        <v>29.44</v>
      </c>
      <c r="AD34" s="2">
        <f t="shared" si="0"/>
        <v>2.3699999999999974</v>
      </c>
      <c r="AE34" s="138">
        <f t="shared" si="1"/>
        <v>3.26201332865661E-2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30.04</v>
      </c>
      <c r="Y35" s="40">
        <v>30.26</v>
      </c>
      <c r="Z35" s="40">
        <v>28.32</v>
      </c>
      <c r="AA35" s="365">
        <v>28.51</v>
      </c>
      <c r="AB35" s="95">
        <v>1914800</v>
      </c>
      <c r="AC35" s="243">
        <v>28.51</v>
      </c>
      <c r="AD35" s="2">
        <f t="shared" si="0"/>
        <v>1.9400000000000013</v>
      </c>
      <c r="AE35" s="138">
        <f t="shared" si="1"/>
        <v>-5.7208994708994654E-2</v>
      </c>
    </row>
    <row r="36" spans="1:31" x14ac:dyDescent="0.25">
      <c r="W36" s="94">
        <v>42678</v>
      </c>
      <c r="X36" s="365">
        <v>30.18</v>
      </c>
      <c r="Y36" s="40">
        <v>30.76</v>
      </c>
      <c r="Z36" s="40">
        <v>29.95</v>
      </c>
      <c r="AA36" s="365">
        <v>30.24</v>
      </c>
      <c r="AB36" s="95">
        <v>651000</v>
      </c>
      <c r="AC36" s="243">
        <v>30.24</v>
      </c>
      <c r="AD36" s="2">
        <f t="shared" si="0"/>
        <v>0.81000000000000227</v>
      </c>
      <c r="AE36" s="138">
        <f t="shared" si="1"/>
        <v>0</v>
      </c>
    </row>
    <row r="37" spans="1:31" x14ac:dyDescent="0.25">
      <c r="L37" t="s">
        <v>215</v>
      </c>
      <c r="M37" s="2">
        <f>M55+K55-F55</f>
        <v>0</v>
      </c>
      <c r="W37" s="94">
        <v>42677</v>
      </c>
      <c r="X37" s="365">
        <v>31.67</v>
      </c>
      <c r="Y37" s="40">
        <v>31.89</v>
      </c>
      <c r="Z37" s="40">
        <v>30.1</v>
      </c>
      <c r="AA37" s="365">
        <v>30.24</v>
      </c>
      <c r="AB37" s="95">
        <v>2059400</v>
      </c>
      <c r="AC37" s="243">
        <v>30.24</v>
      </c>
      <c r="AD37" s="2">
        <f t="shared" si="0"/>
        <v>1.7899999999999991</v>
      </c>
      <c r="AE37" s="138">
        <f t="shared" si="1"/>
        <v>-4.0913415794481489E-2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31.2</v>
      </c>
      <c r="Y38" s="40">
        <v>31.89</v>
      </c>
      <c r="Z38" s="40">
        <v>31.2</v>
      </c>
      <c r="AA38" s="365">
        <v>31.53</v>
      </c>
      <c r="AB38" s="95">
        <v>653700</v>
      </c>
      <c r="AC38" s="243">
        <v>31.53</v>
      </c>
      <c r="AD38" s="2">
        <f t="shared" si="0"/>
        <v>0.69000000000000128</v>
      </c>
      <c r="AE38" s="138">
        <f t="shared" si="1"/>
        <v>1.2849341471249609E-2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31.74</v>
      </c>
      <c r="Y39" s="40">
        <v>31.74</v>
      </c>
      <c r="Z39" s="40">
        <v>30.78</v>
      </c>
      <c r="AA39" s="365">
        <v>31.13</v>
      </c>
      <c r="AB39" s="95">
        <v>896800</v>
      </c>
      <c r="AC39" s="243">
        <v>31.13</v>
      </c>
      <c r="AD39" s="2">
        <f t="shared" si="0"/>
        <v>0.9599999999999973</v>
      </c>
      <c r="AE39" s="138">
        <f t="shared" si="1"/>
        <v>-2.229899497487442E-2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34.155000000000001</v>
      </c>
      <c r="R40" s="34"/>
      <c r="T40" s="97" t="s">
        <v>98</v>
      </c>
      <c r="U40" s="129">
        <v>30.3</v>
      </c>
      <c r="W40" s="94">
        <v>42674</v>
      </c>
      <c r="X40" s="365">
        <v>31.85</v>
      </c>
      <c r="Y40" s="40">
        <v>32.130000000000003</v>
      </c>
      <c r="Z40" s="40">
        <v>31.79</v>
      </c>
      <c r="AA40" s="365">
        <v>31.84</v>
      </c>
      <c r="AB40" s="95">
        <v>564700</v>
      </c>
      <c r="AC40" s="243">
        <v>31.84</v>
      </c>
      <c r="AD40" s="2">
        <f t="shared" si="0"/>
        <v>0.34000000000000341</v>
      </c>
      <c r="AE40" s="138">
        <f t="shared" si="1"/>
        <v>1.2578616352201255E-3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33.844500000000004</v>
      </c>
      <c r="R41" s="34"/>
      <c r="T41" s="87" t="s">
        <v>99</v>
      </c>
      <c r="U41" s="130">
        <v>30.47</v>
      </c>
      <c r="W41" s="94">
        <v>42671</v>
      </c>
      <c r="X41" s="365">
        <v>32.07</v>
      </c>
      <c r="Y41" s="40">
        <v>32.24</v>
      </c>
      <c r="Z41" s="40">
        <v>31.67</v>
      </c>
      <c r="AA41" s="365">
        <v>31.8</v>
      </c>
      <c r="AB41" s="95">
        <v>400000</v>
      </c>
      <c r="AC41" s="243">
        <v>31.8</v>
      </c>
      <c r="AD41" s="2">
        <f t="shared" si="0"/>
        <v>0.57000000000000028</v>
      </c>
      <c r="AE41" s="138">
        <f t="shared" si="1"/>
        <v>-6.2499999999999778E-3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33.534000000000006</v>
      </c>
      <c r="R42" s="34"/>
      <c r="T42" s="87" t="s">
        <v>100</v>
      </c>
      <c r="U42" s="130" t="s">
        <v>384</v>
      </c>
      <c r="W42" s="94">
        <v>42670</v>
      </c>
      <c r="X42" s="365">
        <v>32.17</v>
      </c>
      <c r="Y42" s="40">
        <v>32.75</v>
      </c>
      <c r="Z42" s="40">
        <v>31.92</v>
      </c>
      <c r="AA42" s="365">
        <v>32</v>
      </c>
      <c r="AB42" s="95">
        <v>636100</v>
      </c>
      <c r="AC42" s="243">
        <v>32</v>
      </c>
      <c r="AD42" s="2">
        <f t="shared" si="0"/>
        <v>0.82999999999999829</v>
      </c>
      <c r="AE42" s="138">
        <f t="shared" si="1"/>
        <v>-1.2484394506866447E-3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33.223500000000001</v>
      </c>
      <c r="R43" s="83"/>
      <c r="T43" s="87" t="s">
        <v>101</v>
      </c>
      <c r="U43" s="130" t="s">
        <v>405</v>
      </c>
      <c r="W43" s="94">
        <v>42669</v>
      </c>
      <c r="X43" s="365">
        <v>32.090000000000003</v>
      </c>
      <c r="Y43" s="40">
        <v>32.450000000000003</v>
      </c>
      <c r="Z43" s="40">
        <v>31.95</v>
      </c>
      <c r="AA43" s="365">
        <v>32.04</v>
      </c>
      <c r="AB43" s="95">
        <v>453100</v>
      </c>
      <c r="AC43" s="243">
        <v>32.04</v>
      </c>
      <c r="AD43" s="2">
        <f t="shared" si="0"/>
        <v>0.50000000000000355</v>
      </c>
      <c r="AE43" s="138">
        <f t="shared" si="1"/>
        <v>-6.5116279069767913E-3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32.913000000000004</v>
      </c>
      <c r="R44" s="83"/>
      <c r="T44" s="87" t="s">
        <v>102</v>
      </c>
      <c r="U44" s="130">
        <v>36.93</v>
      </c>
      <c r="W44" s="94">
        <v>42668</v>
      </c>
      <c r="X44" s="365">
        <v>32.43</v>
      </c>
      <c r="Y44" s="40">
        <v>32.75</v>
      </c>
      <c r="Z44" s="40">
        <v>32.119999999999997</v>
      </c>
      <c r="AA44" s="365">
        <v>32.25</v>
      </c>
      <c r="AB44" s="95">
        <v>603900</v>
      </c>
      <c r="AC44" s="243">
        <v>32.25</v>
      </c>
      <c r="AD44" s="2">
        <f t="shared" si="0"/>
        <v>0.63000000000000256</v>
      </c>
      <c r="AE44" s="138">
        <f t="shared" si="1"/>
        <v>-3.3992583436340817E-3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32.602499999999999</v>
      </c>
      <c r="R45" s="83"/>
      <c r="T45" s="87" t="s">
        <v>103</v>
      </c>
      <c r="U45" s="130">
        <v>0.50178100000000003</v>
      </c>
      <c r="W45" s="94">
        <v>42667</v>
      </c>
      <c r="X45" s="365">
        <v>32.299999999999997</v>
      </c>
      <c r="Y45" s="40">
        <v>32.630000000000003</v>
      </c>
      <c r="Z45" s="40">
        <v>32.19</v>
      </c>
      <c r="AA45" s="365">
        <v>32.36</v>
      </c>
      <c r="AB45" s="95">
        <v>498200</v>
      </c>
      <c r="AC45" s="243">
        <v>32.36</v>
      </c>
      <c r="AD45" s="2">
        <f t="shared" si="0"/>
        <v>0.44000000000000483</v>
      </c>
      <c r="AE45" s="138">
        <f t="shared" si="1"/>
        <v>2.1678538247136281E-3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32.292000000000002</v>
      </c>
      <c r="R46" s="83"/>
      <c r="T46" s="87" t="s">
        <v>122</v>
      </c>
      <c r="U46" s="232" t="s">
        <v>371</v>
      </c>
      <c r="W46" s="94">
        <v>42664</v>
      </c>
      <c r="X46" s="365">
        <v>32.53</v>
      </c>
      <c r="Y46" s="40">
        <v>32.68</v>
      </c>
      <c r="Z46" s="40">
        <v>32.200000000000003</v>
      </c>
      <c r="AA46" s="365">
        <v>32.29</v>
      </c>
      <c r="AB46" s="95">
        <v>393100</v>
      </c>
      <c r="AC46" s="243">
        <v>32.29</v>
      </c>
      <c r="AD46" s="2">
        <f t="shared" si="0"/>
        <v>0.47999999999999687</v>
      </c>
      <c r="AE46" s="138">
        <f t="shared" si="1"/>
        <v>-3.7025609379820468E-3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31.9815</v>
      </c>
      <c r="R47" s="83"/>
      <c r="T47" s="87"/>
      <c r="U47" s="130"/>
      <c r="W47" s="94">
        <v>42663</v>
      </c>
      <c r="X47" s="365">
        <v>32.130000000000003</v>
      </c>
      <c r="Y47" s="40">
        <v>32.56</v>
      </c>
      <c r="Z47" s="40">
        <v>32.11</v>
      </c>
      <c r="AA47" s="365">
        <v>32.409999999999997</v>
      </c>
      <c r="AB47" s="95">
        <v>494600</v>
      </c>
      <c r="AC47" s="243">
        <v>32.409999999999997</v>
      </c>
      <c r="AD47" s="2">
        <f t="shared" si="0"/>
        <v>0.45000000000000284</v>
      </c>
      <c r="AE47" s="138">
        <f t="shared" si="1"/>
        <v>5.2729528535977455E-3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31.671000000000003</v>
      </c>
      <c r="R48" s="83"/>
      <c r="T48" s="87" t="s">
        <v>105</v>
      </c>
      <c r="U48" s="130" t="s">
        <v>492</v>
      </c>
      <c r="W48" s="94">
        <v>42662</v>
      </c>
      <c r="X48" s="365">
        <v>32.25</v>
      </c>
      <c r="Y48" s="40">
        <v>32.79</v>
      </c>
      <c r="Z48" s="40">
        <v>31.94</v>
      </c>
      <c r="AA48" s="365">
        <v>32.24</v>
      </c>
      <c r="AB48" s="95">
        <v>464000</v>
      </c>
      <c r="AC48" s="243">
        <v>32.24</v>
      </c>
      <c r="AD48" s="2">
        <f t="shared" si="0"/>
        <v>0.84999999999999787</v>
      </c>
      <c r="AE48" s="138">
        <f t="shared" si="1"/>
        <v>-1.5484670176524329E-3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31.360500000000002</v>
      </c>
      <c r="R49" s="83"/>
      <c r="T49" s="87" t="s">
        <v>106</v>
      </c>
      <c r="U49" s="130" t="s">
        <v>372</v>
      </c>
      <c r="W49" s="94">
        <v>42661</v>
      </c>
      <c r="X49" s="365">
        <v>32.36</v>
      </c>
      <c r="Y49" s="40">
        <v>32.78</v>
      </c>
      <c r="Z49" s="40">
        <v>32.21</v>
      </c>
      <c r="AA49" s="365">
        <v>32.29</v>
      </c>
      <c r="AB49" s="95">
        <v>279800</v>
      </c>
      <c r="AC49" s="243">
        <v>32.29</v>
      </c>
      <c r="AD49" s="2">
        <f t="shared" si="0"/>
        <v>0.57000000000000028</v>
      </c>
      <c r="AE49" s="138">
        <f t="shared" si="1"/>
        <v>4.3545878693624918E-3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31.05</v>
      </c>
      <c r="R50" s="83"/>
      <c r="T50" s="87" t="s">
        <v>107</v>
      </c>
      <c r="U50" s="131">
        <v>319608</v>
      </c>
      <c r="W50" s="94">
        <v>42660</v>
      </c>
      <c r="X50" s="365">
        <v>32.06</v>
      </c>
      <c r="Y50" s="40">
        <v>32.35</v>
      </c>
      <c r="Z50" s="40">
        <v>31.94</v>
      </c>
      <c r="AA50" s="365">
        <v>32.15</v>
      </c>
      <c r="AB50" s="95">
        <v>390300</v>
      </c>
      <c r="AC50" s="243">
        <v>32.15</v>
      </c>
      <c r="AD50" s="2">
        <f t="shared" si="0"/>
        <v>0.41000000000000014</v>
      </c>
      <c r="AE50" s="138">
        <f t="shared" si="1"/>
        <v>2.1820448877805099E-3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30.7395</v>
      </c>
      <c r="R51" s="83"/>
      <c r="T51" s="87" t="s">
        <v>110</v>
      </c>
      <c r="U51" s="131">
        <v>621975</v>
      </c>
      <c r="W51" s="94">
        <v>42657</v>
      </c>
      <c r="X51" s="365">
        <v>32.11</v>
      </c>
      <c r="Y51" s="40">
        <v>32.36</v>
      </c>
      <c r="Z51" s="40">
        <v>31.88</v>
      </c>
      <c r="AA51" s="365">
        <v>32.08</v>
      </c>
      <c r="AB51" s="95">
        <v>321000</v>
      </c>
      <c r="AC51" s="243">
        <v>32.08</v>
      </c>
      <c r="AD51" s="2">
        <f t="shared" si="0"/>
        <v>0.48000000000000043</v>
      </c>
      <c r="AE51" s="138">
        <f t="shared" si="1"/>
        <v>1.2484394506866447E-3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30.428999999999998</v>
      </c>
      <c r="R52" s="83"/>
      <c r="T52" s="87" t="s">
        <v>108</v>
      </c>
      <c r="U52" s="130" t="s">
        <v>493</v>
      </c>
      <c r="W52" s="94">
        <v>42656</v>
      </c>
      <c r="X52" s="365">
        <v>32.21</v>
      </c>
      <c r="Y52" s="40">
        <v>32.29</v>
      </c>
      <c r="Z52" s="40">
        <v>31.74</v>
      </c>
      <c r="AA52" s="365">
        <v>32.04</v>
      </c>
      <c r="AB52" s="95">
        <v>288700</v>
      </c>
      <c r="AC52" s="243">
        <v>32.04</v>
      </c>
      <c r="AD52" s="2">
        <f t="shared" si="0"/>
        <v>0.55000000000000071</v>
      </c>
      <c r="AE52" s="138">
        <f t="shared" si="1"/>
        <v>-7.7423350882626085E-3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30.118500000000001</v>
      </c>
      <c r="R53" s="83"/>
      <c r="T53" s="87" t="s">
        <v>111</v>
      </c>
      <c r="U53" s="130">
        <v>22.71</v>
      </c>
      <c r="W53" s="94">
        <v>42655</v>
      </c>
      <c r="X53" s="365">
        <v>32.1</v>
      </c>
      <c r="Y53" s="40">
        <v>32.479999999999997</v>
      </c>
      <c r="Z53" s="40">
        <v>32.01</v>
      </c>
      <c r="AA53" s="365">
        <v>32.29</v>
      </c>
      <c r="AB53" s="95">
        <v>533200</v>
      </c>
      <c r="AC53" s="243">
        <v>32.29</v>
      </c>
      <c r="AD53" s="2">
        <f t="shared" si="0"/>
        <v>0.46999999999999886</v>
      </c>
      <c r="AE53" s="138">
        <f t="shared" si="1"/>
        <v>1.000938379731009E-2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29.808</v>
      </c>
      <c r="R54" s="83"/>
      <c r="T54" s="87" t="s">
        <v>112</v>
      </c>
      <c r="U54" s="130">
        <v>1.35</v>
      </c>
      <c r="W54" s="94">
        <v>42654</v>
      </c>
      <c r="X54" s="365">
        <v>31.62</v>
      </c>
      <c r="Y54" s="40">
        <v>32.07</v>
      </c>
      <c r="Z54" s="40">
        <v>31.47</v>
      </c>
      <c r="AA54" s="365">
        <v>31.97</v>
      </c>
      <c r="AB54" s="95">
        <v>594500</v>
      </c>
      <c r="AC54" s="243">
        <v>31.97</v>
      </c>
      <c r="AD54" s="2">
        <f t="shared" si="0"/>
        <v>0.60000000000000142</v>
      </c>
      <c r="AE54" s="138">
        <f t="shared" si="1"/>
        <v>3.4526051475203268E-3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29.497499999999999</v>
      </c>
      <c r="R55" s="83"/>
      <c r="T55" s="87" t="s">
        <v>109</v>
      </c>
      <c r="U55" s="130" t="s">
        <v>123</v>
      </c>
      <c r="W55" s="94">
        <v>42653</v>
      </c>
      <c r="X55" s="365">
        <v>31.73</v>
      </c>
      <c r="Y55" s="40">
        <v>31.97</v>
      </c>
      <c r="Z55" s="40">
        <v>31.73</v>
      </c>
      <c r="AA55" s="365">
        <v>31.86</v>
      </c>
      <c r="AB55" s="95">
        <v>188700</v>
      </c>
      <c r="AC55" s="243">
        <v>31.86</v>
      </c>
      <c r="AD55" s="2">
        <f t="shared" si="0"/>
        <v>0.23999999999999844</v>
      </c>
      <c r="AE55" s="138">
        <f t="shared" si="1"/>
        <v>9.1859360152042324E-3</v>
      </c>
    </row>
    <row r="56" spans="1:31" x14ac:dyDescent="0.25">
      <c r="O56" s="2"/>
      <c r="P56" s="83">
        <v>0.94</v>
      </c>
      <c r="Q56" s="83">
        <f t="shared" si="11"/>
        <v>29.186999999999998</v>
      </c>
      <c r="R56" s="83"/>
      <c r="W56" s="94">
        <v>42650</v>
      </c>
      <c r="X56" s="365">
        <v>31.58</v>
      </c>
      <c r="Y56" s="40">
        <v>31.64</v>
      </c>
      <c r="Z56" s="40">
        <v>31.28</v>
      </c>
      <c r="AA56" s="365">
        <v>31.57</v>
      </c>
      <c r="AB56" s="95">
        <v>304200</v>
      </c>
      <c r="AC56" s="243">
        <v>31.57</v>
      </c>
      <c r="AD56" s="2">
        <f t="shared" si="0"/>
        <v>0.35999999999999943</v>
      </c>
      <c r="AE56" s="138">
        <f t="shared" si="1"/>
        <v>-1.2654223347041693E-3</v>
      </c>
    </row>
    <row r="57" spans="1:31" x14ac:dyDescent="0.25">
      <c r="O57" s="2"/>
      <c r="P57" s="83">
        <v>0.93</v>
      </c>
      <c r="Q57" s="83">
        <f t="shared" si="11"/>
        <v>28.876500000000004</v>
      </c>
      <c r="R57" s="83"/>
      <c r="W57" s="94">
        <v>42649</v>
      </c>
      <c r="X57" s="365">
        <v>31.88</v>
      </c>
      <c r="Y57" s="40">
        <v>31.88</v>
      </c>
      <c r="Z57" s="40">
        <v>31.5</v>
      </c>
      <c r="AA57" s="365">
        <v>31.61</v>
      </c>
      <c r="AB57" s="95">
        <v>306900</v>
      </c>
      <c r="AC57" s="243">
        <v>31.61</v>
      </c>
      <c r="AD57" s="2">
        <f t="shared" si="0"/>
        <v>0.37999999999999901</v>
      </c>
      <c r="AE57" s="138">
        <f t="shared" si="1"/>
        <v>-8.1581424537182645E-3</v>
      </c>
    </row>
    <row r="58" spans="1:31" x14ac:dyDescent="0.25">
      <c r="O58" s="2"/>
      <c r="P58" s="83">
        <v>0.92</v>
      </c>
      <c r="Q58" s="83">
        <f t="shared" si="11"/>
        <v>28.566000000000003</v>
      </c>
      <c r="R58" s="83"/>
      <c r="W58" s="94">
        <v>42648</v>
      </c>
      <c r="X58" s="365">
        <v>31.62</v>
      </c>
      <c r="Y58" s="40">
        <v>32.07</v>
      </c>
      <c r="Z58" s="40">
        <v>31.4</v>
      </c>
      <c r="AA58" s="365">
        <v>31.87</v>
      </c>
      <c r="AB58" s="95">
        <v>582000</v>
      </c>
      <c r="AC58" s="243">
        <v>31.87</v>
      </c>
      <c r="AD58" s="2">
        <f t="shared" si="0"/>
        <v>0.67000000000000171</v>
      </c>
      <c r="AE58" s="138">
        <f t="shared" si="1"/>
        <v>1.1746031746031838E-2</v>
      </c>
    </row>
    <row r="59" spans="1:31" x14ac:dyDescent="0.25">
      <c r="O59" s="2"/>
      <c r="P59" s="83">
        <v>0.91</v>
      </c>
      <c r="Q59" s="83">
        <f t="shared" si="11"/>
        <v>28.255500000000001</v>
      </c>
      <c r="R59" s="83"/>
      <c r="W59" s="94">
        <v>42647</v>
      </c>
      <c r="X59" s="365">
        <v>32.07</v>
      </c>
      <c r="Y59" s="40">
        <v>32.39</v>
      </c>
      <c r="Z59" s="40">
        <v>31.42</v>
      </c>
      <c r="AA59" s="365">
        <v>31.5</v>
      </c>
      <c r="AB59" s="95">
        <v>965100</v>
      </c>
      <c r="AC59" s="243">
        <v>31.5</v>
      </c>
      <c r="AD59" s="2">
        <f t="shared" si="0"/>
        <v>0.96999999999999886</v>
      </c>
      <c r="AE59" s="138">
        <f t="shared" si="1"/>
        <v>-1.6239850093691555E-2</v>
      </c>
    </row>
    <row r="60" spans="1:31" x14ac:dyDescent="0.25">
      <c r="O60" s="2"/>
      <c r="P60" s="83">
        <v>0.9</v>
      </c>
      <c r="Q60" s="83">
        <f t="shared" si="11"/>
        <v>27.945</v>
      </c>
      <c r="R60" s="83"/>
      <c r="W60" s="94">
        <v>42646</v>
      </c>
      <c r="X60" s="365">
        <v>32.409999999999997</v>
      </c>
      <c r="Y60" s="40">
        <v>32.409999999999997</v>
      </c>
      <c r="Z60" s="40">
        <v>31.94</v>
      </c>
      <c r="AA60" s="365">
        <v>32.020000000000003</v>
      </c>
      <c r="AB60" s="95">
        <v>345600</v>
      </c>
      <c r="AC60" s="243">
        <v>32.020000000000003</v>
      </c>
      <c r="AD60" s="2">
        <f t="shared" si="0"/>
        <v>0.46999999999999531</v>
      </c>
      <c r="AE60" s="138">
        <f t="shared" si="1"/>
        <v>-9.894867037724242E-3</v>
      </c>
    </row>
    <row r="61" spans="1:31" x14ac:dyDescent="0.25">
      <c r="W61" s="94">
        <v>42643</v>
      </c>
      <c r="X61" s="365">
        <v>31.74</v>
      </c>
      <c r="Y61" s="40">
        <v>32.520000000000003</v>
      </c>
      <c r="Z61" s="40">
        <v>31.6</v>
      </c>
      <c r="AA61" s="365">
        <v>32.340000000000003</v>
      </c>
      <c r="AB61" s="95">
        <v>552200</v>
      </c>
      <c r="AC61" s="243">
        <v>32.340000000000003</v>
      </c>
      <c r="AD61" s="2">
        <f t="shared" si="0"/>
        <v>0.92000000000000171</v>
      </c>
      <c r="AE61" s="138">
        <f t="shared" si="1"/>
        <v>1.9546027742749272E-2</v>
      </c>
    </row>
    <row r="62" spans="1:31" x14ac:dyDescent="0.25">
      <c r="W62" s="94">
        <v>42642</v>
      </c>
      <c r="X62" s="365">
        <v>31.62</v>
      </c>
      <c r="Y62" s="40">
        <v>32.24</v>
      </c>
      <c r="Z62" s="40">
        <v>31.58</v>
      </c>
      <c r="AA62" s="365">
        <v>31.72</v>
      </c>
      <c r="AB62" s="95">
        <v>406400</v>
      </c>
      <c r="AC62" s="243">
        <v>31.72</v>
      </c>
      <c r="AD62" s="2">
        <f t="shared" si="0"/>
        <v>0.66000000000000369</v>
      </c>
      <c r="AE62" s="138">
        <f t="shared" si="1"/>
        <v>6.309148264984632E-4</v>
      </c>
    </row>
    <row r="63" spans="1:31" x14ac:dyDescent="0.25">
      <c r="W63" s="94">
        <v>42641</v>
      </c>
      <c r="X63" s="365">
        <v>32.19</v>
      </c>
      <c r="Y63" s="40">
        <v>32.5</v>
      </c>
      <c r="Z63" s="40">
        <v>31.47</v>
      </c>
      <c r="AA63" s="365">
        <v>31.7</v>
      </c>
      <c r="AB63" s="95">
        <v>603100</v>
      </c>
      <c r="AC63" s="243">
        <v>31.7</v>
      </c>
      <c r="AD63" s="2">
        <f t="shared" si="0"/>
        <v>1.0300000000000011</v>
      </c>
      <c r="AE63" s="138">
        <f t="shared" si="1"/>
        <v>-1.2461059190031265E-2</v>
      </c>
    </row>
    <row r="64" spans="1:31" x14ac:dyDescent="0.25">
      <c r="W64" s="94">
        <v>42640</v>
      </c>
      <c r="X64" s="365">
        <v>31.97</v>
      </c>
      <c r="Y64" s="40">
        <v>32.56</v>
      </c>
      <c r="Z64" s="40">
        <v>31.89</v>
      </c>
      <c r="AA64" s="365">
        <v>32.1</v>
      </c>
      <c r="AB64" s="95">
        <v>580900</v>
      </c>
      <c r="AC64" s="243">
        <v>32.1</v>
      </c>
      <c r="AD64" s="2">
        <f t="shared" si="0"/>
        <v>0.67000000000000171</v>
      </c>
      <c r="AE64" s="138">
        <f t="shared" si="1"/>
        <v>2.4984384759525469E-3</v>
      </c>
    </row>
    <row r="65" spans="23:31" x14ac:dyDescent="0.25">
      <c r="W65" s="94">
        <v>42639</v>
      </c>
      <c r="X65" s="365">
        <v>32.090000000000003</v>
      </c>
      <c r="Y65" s="40">
        <v>32.56</v>
      </c>
      <c r="Z65" s="40">
        <v>31.9</v>
      </c>
      <c r="AA65" s="365">
        <v>32.020000000000003</v>
      </c>
      <c r="AB65" s="95">
        <v>470900</v>
      </c>
      <c r="AC65" s="243">
        <v>32.020000000000003</v>
      </c>
      <c r="AD65" s="2">
        <f t="shared" si="0"/>
        <v>0.66000000000000369</v>
      </c>
      <c r="AE65" s="138">
        <f t="shared" si="1"/>
        <v>-2.1813649111872557E-3</v>
      </c>
    </row>
    <row r="66" spans="23:31" x14ac:dyDescent="0.25">
      <c r="W66" s="94">
        <v>42636</v>
      </c>
      <c r="X66" s="365">
        <v>31.91</v>
      </c>
      <c r="Y66" s="40">
        <v>32.5</v>
      </c>
      <c r="Z66" s="40">
        <v>31.91</v>
      </c>
      <c r="AA66" s="365">
        <v>32.090000000000003</v>
      </c>
      <c r="AB66" s="95">
        <v>323800</v>
      </c>
      <c r="AC66" s="243">
        <v>32.090000000000003</v>
      </c>
      <c r="AD66" s="2">
        <f t="shared" si="0"/>
        <v>0.58999999999999986</v>
      </c>
      <c r="AE66" s="138">
        <f t="shared" si="1"/>
        <v>-1.5556938394523101E-3</v>
      </c>
    </row>
    <row r="67" spans="23:31" x14ac:dyDescent="0.25">
      <c r="W67" s="94">
        <v>42635</v>
      </c>
      <c r="X67" s="365">
        <v>32.1</v>
      </c>
      <c r="Y67" s="40">
        <v>32.479999999999997</v>
      </c>
      <c r="Z67" s="40">
        <v>32.1</v>
      </c>
      <c r="AA67" s="365">
        <v>32.14</v>
      </c>
      <c r="AB67" s="95">
        <v>461100</v>
      </c>
      <c r="AC67" s="243">
        <v>32.14</v>
      </c>
      <c r="AD67" s="2">
        <f t="shared" si="0"/>
        <v>0.37999999999999545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28.35</v>
      </c>
      <c r="Y2" s="10">
        <v>28.48</v>
      </c>
      <c r="Z2" s="10">
        <v>28.24</v>
      </c>
      <c r="AA2" s="10">
        <v>28.38</v>
      </c>
      <c r="AB2" s="95">
        <v>4032000</v>
      </c>
      <c r="AC2" s="10">
        <v>28.38</v>
      </c>
      <c r="AD2" s="2">
        <f>Y2-Z2</f>
        <v>0.24000000000000199</v>
      </c>
      <c r="AE2" s="138">
        <f>AC2/AC3-1</f>
        <v>-1.7587055926837625E-3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28.72</v>
      </c>
      <c r="T3" s="1"/>
      <c r="W3" s="133">
        <v>42726</v>
      </c>
      <c r="X3" s="10">
        <v>26.53</v>
      </c>
      <c r="Y3" s="10">
        <v>28.47</v>
      </c>
      <c r="Z3" s="10">
        <v>26.53</v>
      </c>
      <c r="AA3" s="10">
        <v>28.43</v>
      </c>
      <c r="AB3" s="95">
        <v>7453800</v>
      </c>
      <c r="AC3" s="10">
        <v>28.43</v>
      </c>
      <c r="AD3" s="2">
        <f t="shared" ref="AD3:AD66" si="0">Y3-Z3</f>
        <v>1.9399999999999977</v>
      </c>
      <c r="AE3" s="138">
        <f t="shared" ref="AE3:AE66" si="1">AC3/AC4-1</f>
        <v>-7.029876977152627E-4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28.72</v>
      </c>
      <c r="R4" s="505">
        <v>2.4299999999999999E-2</v>
      </c>
      <c r="T4" s="163"/>
      <c r="U4" s="1"/>
      <c r="W4" s="133">
        <v>42725</v>
      </c>
      <c r="X4" s="10">
        <v>28.16</v>
      </c>
      <c r="Y4" s="10">
        <v>28.46</v>
      </c>
      <c r="Z4" s="10">
        <v>27.9</v>
      </c>
      <c r="AA4" s="10">
        <v>28.45</v>
      </c>
      <c r="AB4" s="95">
        <v>5902500</v>
      </c>
      <c r="AC4" s="10">
        <v>28.45</v>
      </c>
      <c r="AD4" s="2">
        <f t="shared" si="0"/>
        <v>0.56000000000000227</v>
      </c>
      <c r="AE4" s="138">
        <f t="shared" si="1"/>
        <v>9.5812633073102393E-3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28.28</v>
      </c>
      <c r="Y5" s="10">
        <v>28.48</v>
      </c>
      <c r="Z5" s="10">
        <v>28.05</v>
      </c>
      <c r="AA5" s="10">
        <v>28.18</v>
      </c>
      <c r="AB5" s="95">
        <v>5098700</v>
      </c>
      <c r="AC5" s="10">
        <v>28.18</v>
      </c>
      <c r="AD5" s="2">
        <f t="shared" si="0"/>
        <v>0.42999999999999972</v>
      </c>
      <c r="AE5" s="138">
        <f t="shared" si="1"/>
        <v>2.1337126600284861E-3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28.1</v>
      </c>
      <c r="Y6" s="10">
        <v>28.3</v>
      </c>
      <c r="Z6" s="10">
        <v>27.94</v>
      </c>
      <c r="AA6" s="10">
        <v>28.12</v>
      </c>
      <c r="AB6" s="95">
        <v>5815000</v>
      </c>
      <c r="AC6" s="10">
        <v>28.12</v>
      </c>
      <c r="AD6" s="2">
        <f t="shared" si="0"/>
        <v>0.35999999999999943</v>
      </c>
      <c r="AE6" s="138">
        <f t="shared" si="1"/>
        <v>3.2108455226542709E-3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42720</v>
      </c>
      <c r="X7" s="10">
        <v>28.05</v>
      </c>
      <c r="Y7" s="10">
        <v>28.49</v>
      </c>
      <c r="Z7" s="10">
        <v>27.87</v>
      </c>
      <c r="AA7" s="10">
        <v>28.03</v>
      </c>
      <c r="AB7" s="95">
        <v>11736200</v>
      </c>
      <c r="AC7" s="10">
        <v>28.03</v>
      </c>
      <c r="AD7" s="2">
        <f t="shared" si="0"/>
        <v>0.61999999999999744</v>
      </c>
      <c r="AE7" s="138">
        <f t="shared" si="1"/>
        <v>1.4290818149340634E-3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28.2</v>
      </c>
      <c r="Y8" s="10">
        <v>28.32</v>
      </c>
      <c r="Z8" s="10">
        <v>27.67</v>
      </c>
      <c r="AA8" s="10">
        <v>27.99</v>
      </c>
      <c r="AB8" s="95">
        <v>15057400</v>
      </c>
      <c r="AC8" s="10">
        <v>27.99</v>
      </c>
      <c r="AD8" s="2">
        <f t="shared" si="0"/>
        <v>0.64999999999999858</v>
      </c>
      <c r="AE8" s="138">
        <f t="shared" si="1"/>
        <v>-1.0706638115631772E-3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27.24</v>
      </c>
      <c r="Y9" s="10">
        <v>28.19</v>
      </c>
      <c r="Z9" s="10">
        <v>27.06</v>
      </c>
      <c r="AA9" s="10">
        <v>28.02</v>
      </c>
      <c r="AB9" s="95">
        <v>22223800</v>
      </c>
      <c r="AC9" s="10">
        <v>28.02</v>
      </c>
      <c r="AD9" s="2">
        <f t="shared" si="0"/>
        <v>1.1300000000000026</v>
      </c>
      <c r="AE9" s="138">
        <f t="shared" si="1"/>
        <v>3.6242603550295849E-2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42717</v>
      </c>
      <c r="X10" s="10">
        <v>26.3</v>
      </c>
      <c r="Y10" s="10">
        <v>27.04</v>
      </c>
      <c r="Z10" s="10">
        <v>26.28</v>
      </c>
      <c r="AA10" s="10">
        <v>27.04</v>
      </c>
      <c r="AB10" s="95">
        <v>17339600</v>
      </c>
      <c r="AC10" s="10">
        <v>27.04</v>
      </c>
      <c r="AD10" s="2">
        <f t="shared" si="0"/>
        <v>0.75999999999999801</v>
      </c>
      <c r="AE10" s="138">
        <f t="shared" si="1"/>
        <v>2.6575550493545874E-2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1.2699999999999999E-2</v>
      </c>
      <c r="W11" s="133">
        <v>42716</v>
      </c>
      <c r="X11" s="10">
        <v>27.92</v>
      </c>
      <c r="Y11" s="10">
        <v>27.99</v>
      </c>
      <c r="Z11" s="10">
        <v>26.12</v>
      </c>
      <c r="AA11" s="10">
        <v>26.34</v>
      </c>
      <c r="AB11" s="95">
        <v>26527900</v>
      </c>
      <c r="AC11" s="10">
        <v>26.34</v>
      </c>
      <c r="AD11" s="2">
        <f t="shared" si="0"/>
        <v>1.8699999999999974</v>
      </c>
      <c r="AE11" s="138">
        <f t="shared" si="1"/>
        <v>-6.6288550159517956E-2</v>
      </c>
    </row>
    <row r="12" spans="1:31" x14ac:dyDescent="0.25">
      <c r="H12" s="72"/>
      <c r="W12" s="133">
        <v>42713</v>
      </c>
      <c r="X12" s="10">
        <v>28.62</v>
      </c>
      <c r="Y12" s="10">
        <v>30.42</v>
      </c>
      <c r="Z12" s="10">
        <v>27.54</v>
      </c>
      <c r="AA12" s="10">
        <v>28.21</v>
      </c>
      <c r="AB12" s="95">
        <v>41354700</v>
      </c>
      <c r="AC12" s="10">
        <v>28.21</v>
      </c>
      <c r="AD12" s="2">
        <f t="shared" si="0"/>
        <v>2.8800000000000026</v>
      </c>
      <c r="AE12" s="138">
        <f t="shared" si="1"/>
        <v>-1.501396648044695E-2</v>
      </c>
    </row>
    <row r="13" spans="1:31" x14ac:dyDescent="0.25">
      <c r="H13" s="72"/>
      <c r="W13" s="133">
        <v>42712</v>
      </c>
      <c r="X13" s="10">
        <v>28.24</v>
      </c>
      <c r="Y13" s="10">
        <v>28.66</v>
      </c>
      <c r="Z13" s="10">
        <v>28.14</v>
      </c>
      <c r="AA13" s="10">
        <v>28.64</v>
      </c>
      <c r="AB13" s="95">
        <v>10454600</v>
      </c>
      <c r="AC13" s="10">
        <v>28.64</v>
      </c>
      <c r="AD13" s="2">
        <f t="shared" si="0"/>
        <v>0.51999999999999957</v>
      </c>
      <c r="AE13" s="138">
        <f t="shared" si="1"/>
        <v>1.8854500177872602E-2</v>
      </c>
    </row>
    <row r="14" spans="1:31" x14ac:dyDescent="0.25">
      <c r="H14" s="72"/>
      <c r="W14" s="133">
        <v>42711</v>
      </c>
      <c r="X14" s="10">
        <v>27.48</v>
      </c>
      <c r="Y14" s="10">
        <v>28.14</v>
      </c>
      <c r="Z14" s="10">
        <v>27.39</v>
      </c>
      <c r="AA14" s="10">
        <v>28.11</v>
      </c>
      <c r="AB14" s="95">
        <v>9987800</v>
      </c>
      <c r="AC14" s="10">
        <v>28.11</v>
      </c>
      <c r="AD14" s="2">
        <f t="shared" si="0"/>
        <v>0.75</v>
      </c>
      <c r="AE14" s="138">
        <f t="shared" si="1"/>
        <v>2.218181818181808E-2</v>
      </c>
    </row>
    <row r="15" spans="1:31" x14ac:dyDescent="0.25">
      <c r="H15" s="72"/>
      <c r="W15" s="133">
        <v>42710</v>
      </c>
      <c r="X15" s="10">
        <v>27.54</v>
      </c>
      <c r="Y15" s="10">
        <v>27.67</v>
      </c>
      <c r="Z15" s="10">
        <v>27.25</v>
      </c>
      <c r="AA15" s="10">
        <v>27.5</v>
      </c>
      <c r="AB15" s="95">
        <v>12649200</v>
      </c>
      <c r="AC15" s="10">
        <v>27.5</v>
      </c>
      <c r="AD15" s="2">
        <f t="shared" si="0"/>
        <v>0.42000000000000171</v>
      </c>
      <c r="AE15" s="138">
        <f t="shared" si="1"/>
        <v>-2.1770682148040121E-3</v>
      </c>
    </row>
    <row r="16" spans="1:31" x14ac:dyDescent="0.25">
      <c r="H16" s="72"/>
      <c r="W16" s="133">
        <v>42709</v>
      </c>
      <c r="X16" s="10">
        <v>27.54</v>
      </c>
      <c r="Y16" s="10">
        <v>27.61</v>
      </c>
      <c r="Z16" s="10">
        <v>26.82</v>
      </c>
      <c r="AA16" s="10">
        <v>27.56</v>
      </c>
      <c r="AB16" s="95">
        <v>13787000</v>
      </c>
      <c r="AC16" s="10">
        <v>27.56</v>
      </c>
      <c r="AD16" s="2">
        <f t="shared" si="0"/>
        <v>0.78999999999999915</v>
      </c>
      <c r="AE16" s="138">
        <f t="shared" si="1"/>
        <v>5.839416058394109E-3</v>
      </c>
    </row>
    <row r="17" spans="1:31" x14ac:dyDescent="0.25">
      <c r="W17" s="133">
        <v>42706</v>
      </c>
      <c r="X17" s="10">
        <v>28.33</v>
      </c>
      <c r="Y17" s="10">
        <v>28.33</v>
      </c>
      <c r="Z17" s="10">
        <v>27.2</v>
      </c>
      <c r="AA17" s="10">
        <v>27.4</v>
      </c>
      <c r="AB17" s="95">
        <v>10844900</v>
      </c>
      <c r="AC17" s="10">
        <v>27.4</v>
      </c>
      <c r="AD17" s="2">
        <f t="shared" si="0"/>
        <v>1.129999999999999</v>
      </c>
      <c r="AE17" s="138">
        <f t="shared" si="1"/>
        <v>-2.8368794326241176E-2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28.07</v>
      </c>
      <c r="Y18" s="10">
        <v>28.43</v>
      </c>
      <c r="Z18" s="10">
        <v>27.97</v>
      </c>
      <c r="AA18" s="10">
        <v>28.2</v>
      </c>
      <c r="AB18" s="95">
        <v>8941500</v>
      </c>
      <c r="AC18" s="10">
        <v>28.2</v>
      </c>
      <c r="AD18" s="2">
        <f t="shared" si="0"/>
        <v>0.46000000000000085</v>
      </c>
      <c r="AE18" s="138">
        <f t="shared" si="1"/>
        <v>3.2017075773747017E-3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28.39</v>
      </c>
      <c r="Y19" s="10">
        <v>28.54</v>
      </c>
      <c r="Z19" s="10">
        <v>28.11</v>
      </c>
      <c r="AA19" s="10">
        <v>28.11</v>
      </c>
      <c r="AB19" s="95">
        <v>9720400</v>
      </c>
      <c r="AC19" s="10">
        <v>28.11</v>
      </c>
      <c r="AD19" s="2">
        <f t="shared" si="0"/>
        <v>0.42999999999999972</v>
      </c>
      <c r="AE19" s="138">
        <f t="shared" si="1"/>
        <v>-1.2644889357218081E-2</v>
      </c>
    </row>
    <row r="20" spans="1:31" x14ac:dyDescent="0.25">
      <c r="W20" s="133">
        <v>42703</v>
      </c>
      <c r="X20" s="10">
        <v>28.42</v>
      </c>
      <c r="Y20" s="10">
        <v>28.52</v>
      </c>
      <c r="Z20" s="10">
        <v>28.17</v>
      </c>
      <c r="AA20" s="10">
        <v>28.47</v>
      </c>
      <c r="AB20" s="95">
        <v>7317800</v>
      </c>
      <c r="AC20" s="10">
        <v>28.47</v>
      </c>
      <c r="AD20" s="2">
        <f t="shared" si="0"/>
        <v>0.34999999999999787</v>
      </c>
      <c r="AE20" s="138">
        <f t="shared" si="1"/>
        <v>5.6517131755562389E-3</v>
      </c>
    </row>
    <row r="21" spans="1:31" x14ac:dyDescent="0.25">
      <c r="W21" s="133">
        <v>42702</v>
      </c>
      <c r="X21" s="10">
        <v>28.24</v>
      </c>
      <c r="Y21" s="10">
        <v>28.5</v>
      </c>
      <c r="Z21" s="10">
        <v>28.12</v>
      </c>
      <c r="AA21" s="10">
        <v>28.31</v>
      </c>
      <c r="AB21" s="95">
        <v>7388200</v>
      </c>
      <c r="AC21" s="10">
        <v>28.31</v>
      </c>
      <c r="AD21" s="2">
        <f t="shared" si="0"/>
        <v>0.37999999999999901</v>
      </c>
      <c r="AE21" s="138">
        <f t="shared" si="1"/>
        <v>-1.7630465444288257E-3</v>
      </c>
    </row>
    <row r="22" spans="1:31" x14ac:dyDescent="0.25">
      <c r="W22" s="133">
        <v>42699</v>
      </c>
      <c r="X22" s="10">
        <v>28.34</v>
      </c>
      <c r="Y22" s="10">
        <v>28.44</v>
      </c>
      <c r="Z22" s="10">
        <v>28.24</v>
      </c>
      <c r="AA22" s="10">
        <v>28.36</v>
      </c>
      <c r="AB22" s="95">
        <v>3017500</v>
      </c>
      <c r="AC22" s="10">
        <v>28.36</v>
      </c>
      <c r="AD22" s="2">
        <f t="shared" si="0"/>
        <v>0.20000000000000284</v>
      </c>
      <c r="AE22" s="138">
        <f t="shared" si="1"/>
        <v>-1.4084507042253502E-3</v>
      </c>
    </row>
    <row r="23" spans="1:31" x14ac:dyDescent="0.25">
      <c r="W23" s="133">
        <v>42697</v>
      </c>
      <c r="X23" s="10">
        <v>28.28</v>
      </c>
      <c r="Y23" s="10">
        <v>28.49</v>
      </c>
      <c r="Z23" s="10">
        <v>28.16</v>
      </c>
      <c r="AA23" s="10">
        <v>28.4</v>
      </c>
      <c r="AB23" s="95">
        <v>5235100</v>
      </c>
      <c r="AC23" s="10">
        <v>28.4</v>
      </c>
      <c r="AD23" s="2">
        <f t="shared" si="0"/>
        <v>0.32999999999999829</v>
      </c>
      <c r="AE23" s="138">
        <f t="shared" si="1"/>
        <v>4.598514326140668E-3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27.89</v>
      </c>
      <c r="Y24" s="10">
        <v>28.37</v>
      </c>
      <c r="Z24" s="10">
        <v>27.78</v>
      </c>
      <c r="AA24" s="10">
        <v>28.27</v>
      </c>
      <c r="AB24" s="95">
        <v>6884200</v>
      </c>
      <c r="AC24" s="10">
        <v>28.27</v>
      </c>
      <c r="AD24" s="2">
        <f t="shared" si="0"/>
        <v>0.58999999999999986</v>
      </c>
      <c r="AE24" s="138">
        <f t="shared" si="1"/>
        <v>1.6906474820143735E-2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42695</v>
      </c>
      <c r="X25" s="10">
        <v>27.78</v>
      </c>
      <c r="Y25" s="10">
        <v>27.88</v>
      </c>
      <c r="Z25" s="10">
        <v>27.64</v>
      </c>
      <c r="AA25" s="10">
        <v>27.8</v>
      </c>
      <c r="AB25" s="95">
        <v>4766600</v>
      </c>
      <c r="AC25" s="10">
        <v>27.8</v>
      </c>
      <c r="AD25" s="2">
        <f t="shared" si="0"/>
        <v>0.23999999999999844</v>
      </c>
      <c r="AE25" s="138">
        <f t="shared" si="1"/>
        <v>-7.1890726096335289E-4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42692</v>
      </c>
      <c r="X26" s="10">
        <v>27.82</v>
      </c>
      <c r="Y26" s="10">
        <v>28</v>
      </c>
      <c r="Z26" s="10">
        <v>27.73</v>
      </c>
      <c r="AA26" s="10">
        <v>27.82</v>
      </c>
      <c r="AB26" s="95">
        <v>8366100</v>
      </c>
      <c r="AC26" s="10">
        <v>27.82</v>
      </c>
      <c r="AD26" s="2">
        <f t="shared" si="0"/>
        <v>0.26999999999999957</v>
      </c>
      <c r="AE26" s="138">
        <f t="shared" si="1"/>
        <v>-3.5816618911175269E-3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42691</v>
      </c>
      <c r="X27" s="10">
        <v>27.61</v>
      </c>
      <c r="Y27" s="10">
        <v>27.93</v>
      </c>
      <c r="Z27" s="10">
        <v>27.43</v>
      </c>
      <c r="AA27" s="10">
        <v>27.92</v>
      </c>
      <c r="AB27" s="95">
        <v>8169900</v>
      </c>
      <c r="AC27" s="10">
        <v>27.92</v>
      </c>
      <c r="AD27" s="2">
        <f t="shared" si="0"/>
        <v>0.5</v>
      </c>
      <c r="AE27" s="138">
        <f t="shared" si="1"/>
        <v>1.3798111837327598E-2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42690</v>
      </c>
      <c r="X28" s="10">
        <v>27.45</v>
      </c>
      <c r="Y28" s="10">
        <v>27.65</v>
      </c>
      <c r="Z28" s="10">
        <v>27.36</v>
      </c>
      <c r="AA28" s="10">
        <v>27.54</v>
      </c>
      <c r="AB28" s="95">
        <v>5690600</v>
      </c>
      <c r="AC28" s="10">
        <v>27.54</v>
      </c>
      <c r="AD28" s="2">
        <f t="shared" si="0"/>
        <v>0.28999999999999915</v>
      </c>
      <c r="AE28" s="138">
        <f t="shared" si="1"/>
        <v>3.2786885245901232E-3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42689</v>
      </c>
      <c r="X29" s="10">
        <v>27.51</v>
      </c>
      <c r="Y29" s="10">
        <v>27.59</v>
      </c>
      <c r="Z29" s="10">
        <v>27.37</v>
      </c>
      <c r="AA29" s="10">
        <v>27.45</v>
      </c>
      <c r="AB29" s="95">
        <v>8671300</v>
      </c>
      <c r="AC29" s="10">
        <v>27.45</v>
      </c>
      <c r="AD29" s="2">
        <f t="shared" si="0"/>
        <v>0.21999999999999886</v>
      </c>
      <c r="AE29" s="138">
        <f t="shared" si="1"/>
        <v>-2.5436046511627675E-3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42688</v>
      </c>
      <c r="X30" s="10">
        <v>27.1</v>
      </c>
      <c r="Y30" s="10">
        <v>27.55</v>
      </c>
      <c r="Z30" s="10">
        <v>27.1</v>
      </c>
      <c r="AA30" s="10">
        <v>27.52</v>
      </c>
      <c r="AB30" s="95">
        <v>11137600</v>
      </c>
      <c r="AC30" s="10">
        <v>27.52</v>
      </c>
      <c r="AD30" s="2">
        <f t="shared" si="0"/>
        <v>0.44999999999999929</v>
      </c>
      <c r="AE30" s="138">
        <f t="shared" si="1"/>
        <v>1.4001473839351464E-2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42685</v>
      </c>
      <c r="X31" s="10">
        <v>27.12</v>
      </c>
      <c r="Y31" s="10">
        <v>27.21</v>
      </c>
      <c r="Z31" s="10">
        <v>26.7</v>
      </c>
      <c r="AA31" s="10">
        <v>27.14</v>
      </c>
      <c r="AB31" s="95">
        <v>11671500</v>
      </c>
      <c r="AC31" s="10">
        <v>27.14</v>
      </c>
      <c r="AD31" s="2">
        <f t="shared" si="0"/>
        <v>0.51000000000000156</v>
      </c>
      <c r="AE31" s="138">
        <f t="shared" si="1"/>
        <v>-7.3637702503681624E-4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42684</v>
      </c>
      <c r="X32" s="10">
        <v>27.45</v>
      </c>
      <c r="Y32" s="10">
        <v>27.77</v>
      </c>
      <c r="Z32" s="10">
        <v>27.09</v>
      </c>
      <c r="AA32" s="10">
        <v>27.16</v>
      </c>
      <c r="AB32" s="95">
        <v>13125600</v>
      </c>
      <c r="AC32" s="10">
        <v>27.16</v>
      </c>
      <c r="AD32" s="2">
        <f t="shared" si="0"/>
        <v>0.67999999999999972</v>
      </c>
      <c r="AE32" s="138">
        <f t="shared" si="1"/>
        <v>-1.0924981791696986E-2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26.57</v>
      </c>
      <c r="Y33" s="10">
        <v>27.54</v>
      </c>
      <c r="Z33" s="10">
        <v>26.4</v>
      </c>
      <c r="AA33" s="10">
        <v>27.46</v>
      </c>
      <c r="AB33" s="95">
        <v>14704500</v>
      </c>
      <c r="AC33" s="10">
        <v>27.46</v>
      </c>
      <c r="AD33" s="2">
        <f t="shared" si="0"/>
        <v>1.1400000000000006</v>
      </c>
      <c r="AE33" s="138">
        <f t="shared" si="1"/>
        <v>1.3658176448874126E-2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27.46</v>
      </c>
      <c r="Y34" s="10">
        <v>27.46</v>
      </c>
      <c r="Z34" s="10">
        <v>26.96</v>
      </c>
      <c r="AA34" s="10">
        <v>27.09</v>
      </c>
      <c r="AB34" s="95">
        <v>12120700</v>
      </c>
      <c r="AC34" s="10">
        <v>27.09</v>
      </c>
      <c r="AD34" s="2">
        <f t="shared" si="0"/>
        <v>0.5</v>
      </c>
      <c r="AE34" s="138">
        <f t="shared" si="1"/>
        <v>-1.0952902519167584E-2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27.42</v>
      </c>
      <c r="Y35" s="10">
        <v>27.43</v>
      </c>
      <c r="Z35" s="10">
        <v>27.12</v>
      </c>
      <c r="AA35" s="10">
        <v>27.39</v>
      </c>
      <c r="AB35" s="95">
        <v>13183200</v>
      </c>
      <c r="AC35" s="10">
        <v>27.39</v>
      </c>
      <c r="AD35" s="2">
        <f t="shared" si="0"/>
        <v>0.30999999999999872</v>
      </c>
      <c r="AE35" s="138">
        <f t="shared" si="1"/>
        <v>1.6703786191536674E-2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27.49</v>
      </c>
      <c r="Y36" s="10">
        <v>27.7</v>
      </c>
      <c r="Z36" s="10">
        <v>26.9</v>
      </c>
      <c r="AA36" s="10">
        <v>26.94</v>
      </c>
      <c r="AB36" s="95">
        <v>15951500</v>
      </c>
      <c r="AC36" s="10">
        <v>26.94</v>
      </c>
      <c r="AD36" s="2">
        <f t="shared" si="0"/>
        <v>0.80000000000000071</v>
      </c>
      <c r="AE36" s="138">
        <f t="shared" si="1"/>
        <v>-2.7787802237459358E-2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42677</v>
      </c>
      <c r="X37" s="10">
        <v>26.76</v>
      </c>
      <c r="Y37" s="10">
        <v>27.84</v>
      </c>
      <c r="Z37" s="10">
        <v>26.7</v>
      </c>
      <c r="AA37" s="10">
        <v>27.71</v>
      </c>
      <c r="AB37" s="95">
        <v>29028600</v>
      </c>
      <c r="AC37" s="10">
        <v>27.71</v>
      </c>
      <c r="AD37" s="2">
        <f t="shared" si="0"/>
        <v>1.1400000000000006</v>
      </c>
      <c r="AE37" s="138">
        <f t="shared" si="1"/>
        <v>7.2783584978707072E-2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42676</v>
      </c>
      <c r="X38" s="10">
        <v>26.28</v>
      </c>
      <c r="Y38" s="10">
        <v>26.28</v>
      </c>
      <c r="Z38" s="10">
        <v>25.73</v>
      </c>
      <c r="AA38" s="10">
        <v>25.83</v>
      </c>
      <c r="AB38" s="95">
        <v>12849000</v>
      </c>
      <c r="AC38" s="10">
        <v>25.83</v>
      </c>
      <c r="AD38" s="2">
        <f t="shared" si="0"/>
        <v>0.55000000000000071</v>
      </c>
      <c r="AE38" s="138">
        <f t="shared" si="1"/>
        <v>-1.3745704467354014E-2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42675</v>
      </c>
      <c r="X39" s="10">
        <v>26.26</v>
      </c>
      <c r="Y39" s="10">
        <v>26.31</v>
      </c>
      <c r="Z39" s="10">
        <v>25.95</v>
      </c>
      <c r="AA39" s="10">
        <v>26.19</v>
      </c>
      <c r="AB39" s="95">
        <v>13682300</v>
      </c>
      <c r="AC39" s="10">
        <v>26.19</v>
      </c>
      <c r="AD39" s="2">
        <f t="shared" si="0"/>
        <v>0.35999999999999943</v>
      </c>
      <c r="AE39" s="138">
        <f t="shared" si="1"/>
        <v>-3.0452988199466402E-3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42674</v>
      </c>
      <c r="X40" s="10">
        <v>26.32</v>
      </c>
      <c r="Y40" s="10">
        <v>26.55</v>
      </c>
      <c r="Z40" s="10">
        <v>26.21</v>
      </c>
      <c r="AA40" s="10">
        <v>26.27</v>
      </c>
      <c r="AB40" s="95">
        <v>13676600</v>
      </c>
      <c r="AC40" s="10">
        <v>26.27</v>
      </c>
      <c r="AD40" s="2">
        <f t="shared" si="0"/>
        <v>0.33999999999999986</v>
      </c>
      <c r="AE40" s="138">
        <f t="shared" si="1"/>
        <v>7.6190476190474143E-4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31.592000000000002</v>
      </c>
      <c r="Q41" s="2"/>
      <c r="W41" s="133">
        <v>42671</v>
      </c>
      <c r="X41" s="10">
        <v>26.13</v>
      </c>
      <c r="Y41" s="10">
        <v>26.34</v>
      </c>
      <c r="Z41" s="10">
        <v>26.08</v>
      </c>
      <c r="AA41" s="10">
        <v>26.25</v>
      </c>
      <c r="AB41" s="95">
        <v>9204400</v>
      </c>
      <c r="AC41" s="10">
        <v>26.25</v>
      </c>
      <c r="AD41" s="2">
        <f t="shared" si="0"/>
        <v>0.26000000000000156</v>
      </c>
      <c r="AE41" s="138">
        <f t="shared" si="1"/>
        <v>5.3619302949061698E-3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31.3048</v>
      </c>
      <c r="Q42" s="2"/>
      <c r="T42" s="91" t="s">
        <v>113</v>
      </c>
      <c r="W42" s="133">
        <v>42670</v>
      </c>
      <c r="X42" s="10">
        <v>26.45</v>
      </c>
      <c r="Y42" s="10">
        <v>26.53</v>
      </c>
      <c r="Z42" s="10">
        <v>25.99</v>
      </c>
      <c r="AA42" s="10">
        <v>26.11</v>
      </c>
      <c r="AB42" s="95">
        <v>9854600</v>
      </c>
      <c r="AC42" s="10">
        <v>26.11</v>
      </c>
      <c r="AD42" s="2">
        <f t="shared" si="0"/>
        <v>0.5400000000000027</v>
      </c>
      <c r="AE42" s="138">
        <f t="shared" si="1"/>
        <v>-1.0984848484848486E-2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31.017600000000002</v>
      </c>
      <c r="Q43" s="2"/>
      <c r="T43" s="128" t="s">
        <v>98</v>
      </c>
      <c r="U43" s="129">
        <v>28.38</v>
      </c>
      <c r="W43" s="133">
        <v>42669</v>
      </c>
      <c r="X43" s="10">
        <v>25.63</v>
      </c>
      <c r="Y43" s="10">
        <v>26.45</v>
      </c>
      <c r="Z43" s="10">
        <v>25.51</v>
      </c>
      <c r="AA43" s="10">
        <v>26.4</v>
      </c>
      <c r="AB43" s="95">
        <v>17805200</v>
      </c>
      <c r="AC43" s="10">
        <v>26.4</v>
      </c>
      <c r="AD43" s="2">
        <f t="shared" si="0"/>
        <v>0.93999999999999773</v>
      </c>
      <c r="AE43" s="138">
        <f t="shared" si="1"/>
        <v>3.2863849765258246E-2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30.730399999999999</v>
      </c>
      <c r="Q44" s="2"/>
      <c r="T44" s="93" t="s">
        <v>99</v>
      </c>
      <c r="U44" s="130">
        <v>28.45</v>
      </c>
      <c r="W44" s="133">
        <v>42668</v>
      </c>
      <c r="X44" s="10">
        <v>25.59</v>
      </c>
      <c r="Y44" s="10">
        <v>25.7</v>
      </c>
      <c r="Z44" s="10">
        <v>25.47</v>
      </c>
      <c r="AA44" s="10">
        <v>25.56</v>
      </c>
      <c r="AB44" s="95">
        <v>8028900</v>
      </c>
      <c r="AC44" s="10">
        <v>25.56</v>
      </c>
      <c r="AD44" s="2">
        <f t="shared" si="0"/>
        <v>0.23000000000000043</v>
      </c>
      <c r="AE44" s="138">
        <f t="shared" si="1"/>
        <v>-3.9108330074311137E-4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30.443200000000001</v>
      </c>
      <c r="Q45" s="2"/>
      <c r="T45" s="93" t="s">
        <v>100</v>
      </c>
      <c r="U45" s="130" t="s">
        <v>455</v>
      </c>
      <c r="W45" s="133">
        <v>42667</v>
      </c>
      <c r="X45" s="10">
        <v>26.05</v>
      </c>
      <c r="Y45" s="10">
        <v>26.22</v>
      </c>
      <c r="Z45" s="10">
        <v>25.33</v>
      </c>
      <c r="AA45" s="10">
        <v>25.57</v>
      </c>
      <c r="AB45" s="95">
        <v>15518800</v>
      </c>
      <c r="AC45" s="10">
        <v>25.57</v>
      </c>
      <c r="AD45" s="2">
        <f t="shared" si="0"/>
        <v>0.89000000000000057</v>
      </c>
      <c r="AE45" s="138">
        <f t="shared" si="1"/>
        <v>-1.0065814943863605E-2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30.155999999999999</v>
      </c>
      <c r="Q46" s="2"/>
      <c r="T46" s="93" t="s">
        <v>101</v>
      </c>
      <c r="U46" s="130" t="s">
        <v>456</v>
      </c>
      <c r="W46" s="133">
        <v>42664</v>
      </c>
      <c r="X46" s="10">
        <v>25.08</v>
      </c>
      <c r="Y46" s="10">
        <v>26.03</v>
      </c>
      <c r="Z46" s="10">
        <v>25.01</v>
      </c>
      <c r="AA46" s="10">
        <v>25.83</v>
      </c>
      <c r="AB46" s="95">
        <v>21050800</v>
      </c>
      <c r="AC46" s="10">
        <v>25.83</v>
      </c>
      <c r="AD46" s="2">
        <f t="shared" si="0"/>
        <v>1.0199999999999996</v>
      </c>
      <c r="AE46" s="138">
        <f t="shared" si="1"/>
        <v>2.2160664819944609E-2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29.8688</v>
      </c>
      <c r="Q47" s="2"/>
      <c r="T47" s="93" t="s">
        <v>102</v>
      </c>
      <c r="U47" s="130">
        <v>31.4</v>
      </c>
      <c r="W47" s="133">
        <v>42663</v>
      </c>
      <c r="X47" s="10">
        <v>25.12</v>
      </c>
      <c r="Y47" s="10">
        <v>25.4</v>
      </c>
      <c r="Z47" s="10">
        <v>24.96</v>
      </c>
      <c r="AA47" s="10">
        <v>25.27</v>
      </c>
      <c r="AB47" s="95">
        <v>18001900</v>
      </c>
      <c r="AC47" s="10">
        <v>25.27</v>
      </c>
      <c r="AD47" s="2">
        <f t="shared" si="0"/>
        <v>0.43999999999999773</v>
      </c>
      <c r="AE47" s="138">
        <f t="shared" si="1"/>
        <v>5.9713375796177637E-3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29.581599999999998</v>
      </c>
      <c r="Q48" s="2"/>
      <c r="T48" s="93" t="s">
        <v>103</v>
      </c>
      <c r="U48" s="130">
        <v>1.6447799999999999</v>
      </c>
      <c r="W48" s="133">
        <v>42662</v>
      </c>
      <c r="X48" s="10">
        <v>25.02</v>
      </c>
      <c r="Y48" s="10">
        <v>25.16</v>
      </c>
      <c r="Z48" s="10">
        <v>24.93</v>
      </c>
      <c r="AA48" s="10">
        <v>25.12</v>
      </c>
      <c r="AB48" s="95">
        <v>8852800</v>
      </c>
      <c r="AC48" s="10">
        <v>25.12</v>
      </c>
      <c r="AD48" s="2">
        <f t="shared" si="0"/>
        <v>0.23000000000000043</v>
      </c>
      <c r="AE48" s="138">
        <f t="shared" si="1"/>
        <v>6.4102564102563875E-3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29.2944</v>
      </c>
      <c r="Q49" s="2"/>
      <c r="T49" s="93" t="s">
        <v>122</v>
      </c>
      <c r="U49" s="130" t="s">
        <v>371</v>
      </c>
      <c r="W49" s="133">
        <v>42661</v>
      </c>
      <c r="X49" s="10">
        <v>24.89</v>
      </c>
      <c r="Y49" s="10">
        <v>25.1</v>
      </c>
      <c r="Z49" s="10">
        <v>24.78</v>
      </c>
      <c r="AA49" s="10">
        <v>24.96</v>
      </c>
      <c r="AB49" s="95">
        <v>10781100</v>
      </c>
      <c r="AC49" s="10">
        <v>24.96</v>
      </c>
      <c r="AD49" s="2">
        <f t="shared" si="0"/>
        <v>0.32000000000000028</v>
      </c>
      <c r="AE49" s="138">
        <f t="shared" si="1"/>
        <v>1.1345218800648427E-2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29.007199999999997</v>
      </c>
      <c r="Q50" s="2"/>
      <c r="T50" s="93"/>
      <c r="U50" s="130"/>
      <c r="W50" s="133">
        <v>42660</v>
      </c>
      <c r="X50" s="10">
        <v>24.75</v>
      </c>
      <c r="Y50" s="10">
        <v>24.81</v>
      </c>
      <c r="Z50" s="10">
        <v>24.64</v>
      </c>
      <c r="AA50" s="10">
        <v>24.68</v>
      </c>
      <c r="AB50" s="95">
        <v>8475600</v>
      </c>
      <c r="AC50" s="10">
        <v>24.68</v>
      </c>
      <c r="AD50" s="2">
        <f t="shared" si="0"/>
        <v>0.16999999999999815</v>
      </c>
      <c r="AE50" s="138">
        <f t="shared" si="1"/>
        <v>-2.021835826930829E-3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28.72</v>
      </c>
      <c r="Q51" s="2"/>
      <c r="T51" s="93" t="s">
        <v>105</v>
      </c>
      <c r="U51" s="130" t="s">
        <v>494</v>
      </c>
      <c r="W51" s="133">
        <v>42657</v>
      </c>
      <c r="X51" s="10">
        <v>24.62</v>
      </c>
      <c r="Y51" s="10">
        <v>24.91</v>
      </c>
      <c r="Z51" s="10">
        <v>24.55</v>
      </c>
      <c r="AA51" s="10">
        <v>24.73</v>
      </c>
      <c r="AB51" s="95">
        <v>9448500</v>
      </c>
      <c r="AC51" s="10">
        <v>24.73</v>
      </c>
      <c r="AD51" s="2">
        <f t="shared" si="0"/>
        <v>0.35999999999999943</v>
      </c>
      <c r="AE51" s="138">
        <f t="shared" si="1"/>
        <v>6.9218241042345863E-3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28.4328</v>
      </c>
      <c r="Q52" s="2"/>
      <c r="T52" s="93" t="s">
        <v>106</v>
      </c>
      <c r="U52" s="130" t="s">
        <v>352</v>
      </c>
      <c r="W52" s="133">
        <v>42656</v>
      </c>
      <c r="X52" s="10">
        <v>24.33</v>
      </c>
      <c r="Y52" s="10">
        <v>24.66</v>
      </c>
      <c r="Z52" s="10">
        <v>24.22</v>
      </c>
      <c r="AA52" s="10">
        <v>24.56</v>
      </c>
      <c r="AB52" s="95">
        <v>8737300</v>
      </c>
      <c r="AC52" s="10">
        <v>24.56</v>
      </c>
      <c r="AD52" s="2">
        <f t="shared" si="0"/>
        <v>0.44000000000000128</v>
      </c>
      <c r="AE52" s="138">
        <f t="shared" si="1"/>
        <v>4.0733197555997691E-4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28.145599999999998</v>
      </c>
      <c r="Q53" s="2"/>
      <c r="T53" s="93" t="s">
        <v>107</v>
      </c>
      <c r="U53" s="131">
        <v>4923965</v>
      </c>
      <c r="W53" s="133">
        <v>42655</v>
      </c>
      <c r="X53" s="10">
        <v>24.64</v>
      </c>
      <c r="Y53" s="10">
        <v>24.66</v>
      </c>
      <c r="Z53" s="10">
        <v>24.44</v>
      </c>
      <c r="AA53" s="10">
        <v>24.55</v>
      </c>
      <c r="AB53" s="95">
        <v>7649000</v>
      </c>
      <c r="AC53" s="10">
        <v>24.55</v>
      </c>
      <c r="AD53" s="2">
        <f t="shared" si="0"/>
        <v>0.21999999999999886</v>
      </c>
      <c r="AE53" s="138">
        <f t="shared" si="1"/>
        <v>-3.6525974025973795E-3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27.8584</v>
      </c>
      <c r="T54" s="93" t="s">
        <v>110</v>
      </c>
      <c r="U54" s="131">
        <v>11528100</v>
      </c>
      <c r="W54" s="133">
        <v>42654</v>
      </c>
      <c r="X54" s="10">
        <v>24.73</v>
      </c>
      <c r="Y54" s="10">
        <v>24.77</v>
      </c>
      <c r="Z54" s="10">
        <v>24.49</v>
      </c>
      <c r="AA54" s="10">
        <v>24.64</v>
      </c>
      <c r="AB54" s="95">
        <v>14842300</v>
      </c>
      <c r="AC54" s="10">
        <v>24.64</v>
      </c>
      <c r="AD54" s="2">
        <f t="shared" si="0"/>
        <v>0.28000000000000114</v>
      </c>
      <c r="AE54" s="138">
        <f t="shared" si="1"/>
        <v>-2.8328611898017497E-3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27.571199999999997</v>
      </c>
      <c r="T55" s="93" t="s">
        <v>108</v>
      </c>
      <c r="U55" s="130" t="s">
        <v>495</v>
      </c>
      <c r="W55" s="133">
        <v>42653</v>
      </c>
      <c r="X55" s="10">
        <v>24.43</v>
      </c>
      <c r="Y55" s="10">
        <v>24.75</v>
      </c>
      <c r="Z55" s="10">
        <v>24.43</v>
      </c>
      <c r="AA55" s="10">
        <v>24.71</v>
      </c>
      <c r="AB55" s="95">
        <v>5962100</v>
      </c>
      <c r="AC55" s="10">
        <v>24.71</v>
      </c>
      <c r="AD55" s="2">
        <f t="shared" si="0"/>
        <v>0.32000000000000028</v>
      </c>
      <c r="AE55" s="138">
        <f t="shared" si="1"/>
        <v>1.4784394250513255E-2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27.283999999999999</v>
      </c>
      <c r="T56" s="93" t="s">
        <v>111</v>
      </c>
      <c r="U56" s="130">
        <v>18.86</v>
      </c>
      <c r="W56" s="133">
        <v>42650</v>
      </c>
      <c r="X56" s="10">
        <v>24.62</v>
      </c>
      <c r="Y56" s="10">
        <v>24.68</v>
      </c>
      <c r="Z56" s="10">
        <v>24.23</v>
      </c>
      <c r="AA56" s="10">
        <v>24.35</v>
      </c>
      <c r="AB56" s="95">
        <v>6874600</v>
      </c>
      <c r="AC56" s="10">
        <v>24.35</v>
      </c>
      <c r="AD56" s="2">
        <f t="shared" si="0"/>
        <v>0.44999999999999929</v>
      </c>
      <c r="AE56" s="138">
        <f t="shared" si="1"/>
        <v>-7.3379535262942941E-3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26.996799999999997</v>
      </c>
      <c r="T57" s="93" t="s">
        <v>112</v>
      </c>
      <c r="U57" s="130">
        <v>1.51</v>
      </c>
      <c r="W57" s="133">
        <v>42649</v>
      </c>
      <c r="X57" s="10">
        <v>24.57</v>
      </c>
      <c r="Y57" s="10">
        <v>24.74</v>
      </c>
      <c r="Z57" s="10">
        <v>24.33</v>
      </c>
      <c r="AA57" s="10">
        <v>24.53</v>
      </c>
      <c r="AB57" s="95">
        <v>6765400</v>
      </c>
      <c r="AC57" s="10">
        <v>24.53</v>
      </c>
      <c r="AD57" s="2">
        <f t="shared" si="0"/>
        <v>0.41000000000000014</v>
      </c>
      <c r="AE57" s="138">
        <f t="shared" si="1"/>
        <v>-5.2716950527169626E-3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26.709600000000002</v>
      </c>
      <c r="T58" s="93" t="s">
        <v>109</v>
      </c>
      <c r="U58" s="130" t="s">
        <v>457</v>
      </c>
      <c r="W58" s="133">
        <v>42648</v>
      </c>
      <c r="X58" s="10">
        <v>24.79</v>
      </c>
      <c r="Y58" s="10">
        <v>24.87</v>
      </c>
      <c r="Z58" s="10">
        <v>24.63</v>
      </c>
      <c r="AA58" s="10">
        <v>24.66</v>
      </c>
      <c r="AB58" s="95">
        <v>7409800</v>
      </c>
      <c r="AC58" s="10">
        <v>24.66</v>
      </c>
      <c r="AD58" s="2">
        <f t="shared" si="0"/>
        <v>0.24000000000000199</v>
      </c>
      <c r="AE58" s="138">
        <f t="shared" si="1"/>
        <v>-3.2336297493936739E-3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26.4224</v>
      </c>
      <c r="W59" s="133">
        <v>42647</v>
      </c>
      <c r="X59" s="10">
        <v>24.72</v>
      </c>
      <c r="Y59" s="10">
        <v>24.99</v>
      </c>
      <c r="Z59" s="10">
        <v>24.53</v>
      </c>
      <c r="AA59" s="10">
        <v>24.74</v>
      </c>
      <c r="AB59" s="95">
        <v>10434100</v>
      </c>
      <c r="AC59" s="10">
        <v>24.74</v>
      </c>
      <c r="AD59" s="2">
        <f t="shared" si="0"/>
        <v>0.4599999999999973</v>
      </c>
      <c r="AE59" s="138">
        <f t="shared" si="1"/>
        <v>4.0436716538616579E-4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26.135200000000001</v>
      </c>
      <c r="W60" s="133">
        <v>42646</v>
      </c>
      <c r="X60" s="10">
        <v>24.09</v>
      </c>
      <c r="Y60" s="10">
        <v>24.81</v>
      </c>
      <c r="Z60" s="10">
        <v>24.04</v>
      </c>
      <c r="AA60" s="10">
        <v>24.73</v>
      </c>
      <c r="AB60" s="95">
        <v>10974400</v>
      </c>
      <c r="AC60" s="10">
        <v>24.73</v>
      </c>
      <c r="AD60" s="2">
        <f t="shared" si="0"/>
        <v>0.76999999999999957</v>
      </c>
      <c r="AE60" s="138">
        <f t="shared" si="1"/>
        <v>2.1056977704376534E-2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25.847999999999999</v>
      </c>
      <c r="W61" s="133">
        <v>42643</v>
      </c>
      <c r="X61" s="10">
        <v>24.21</v>
      </c>
      <c r="Y61" s="10">
        <v>24.42</v>
      </c>
      <c r="Z61" s="10">
        <v>24.04</v>
      </c>
      <c r="AA61" s="10">
        <v>24.22</v>
      </c>
      <c r="AB61" s="95">
        <v>9680400</v>
      </c>
      <c r="AC61" s="10">
        <v>24.22</v>
      </c>
      <c r="AD61" s="2">
        <f t="shared" si="0"/>
        <v>0.38000000000000256</v>
      </c>
      <c r="AE61" s="138">
        <f t="shared" si="1"/>
        <v>7.4875207986688785E-3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42642</v>
      </c>
      <c r="X62" s="10">
        <v>24.17</v>
      </c>
      <c r="Y62" s="10">
        <v>24.41</v>
      </c>
      <c r="Z62" s="10">
        <v>24.01</v>
      </c>
      <c r="AA62" s="10">
        <v>24.04</v>
      </c>
      <c r="AB62" s="95">
        <v>7997700</v>
      </c>
      <c r="AC62" s="10">
        <v>24.04</v>
      </c>
      <c r="AD62" s="2">
        <f t="shared" si="0"/>
        <v>0.39999999999999858</v>
      </c>
      <c r="AE62" s="138">
        <f t="shared" si="1"/>
        <v>-1.1106540518305175E-2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42641</v>
      </c>
      <c r="X63" s="10">
        <v>24.29</v>
      </c>
      <c r="Y63" s="10">
        <v>24.53</v>
      </c>
      <c r="Z63" s="10">
        <v>24.2</v>
      </c>
      <c r="AA63" s="10">
        <v>24.31</v>
      </c>
      <c r="AB63" s="95">
        <v>13911300</v>
      </c>
      <c r="AC63" s="10">
        <v>24.31</v>
      </c>
      <c r="AD63" s="2">
        <f t="shared" si="0"/>
        <v>0.33000000000000185</v>
      </c>
      <c r="AE63" s="138">
        <f t="shared" si="1"/>
        <v>4.5454545454546302E-3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42640</v>
      </c>
      <c r="X64" s="10">
        <v>23.79</v>
      </c>
      <c r="Y64" s="10">
        <v>24.27</v>
      </c>
      <c r="Z64" s="10">
        <v>23.74</v>
      </c>
      <c r="AA64" s="10">
        <v>24.2</v>
      </c>
      <c r="AB64" s="95">
        <v>7748700</v>
      </c>
      <c r="AC64" s="10">
        <v>24.2</v>
      </c>
      <c r="AD64" s="2">
        <f t="shared" si="0"/>
        <v>0.53000000000000114</v>
      </c>
      <c r="AE64" s="138">
        <f t="shared" si="1"/>
        <v>1.7234131988230317E-2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42639</v>
      </c>
      <c r="X65" s="10">
        <v>23.84</v>
      </c>
      <c r="Y65" s="10">
        <v>23.95</v>
      </c>
      <c r="Z65" s="10">
        <v>23.6</v>
      </c>
      <c r="AA65" s="10">
        <v>23.79</v>
      </c>
      <c r="AB65" s="95">
        <v>13316800</v>
      </c>
      <c r="AC65" s="10">
        <v>23.79</v>
      </c>
      <c r="AD65" s="2">
        <f t="shared" si="0"/>
        <v>0.34999999999999787</v>
      </c>
      <c r="AE65" s="138">
        <f t="shared" si="1"/>
        <v>-5.8503969912244713E-3</v>
      </c>
    </row>
    <row r="66" spans="2:31" x14ac:dyDescent="0.25">
      <c r="W66" s="133">
        <v>42636</v>
      </c>
      <c r="X66" s="10">
        <v>24.28</v>
      </c>
      <c r="Y66" s="10">
        <v>24.44</v>
      </c>
      <c r="Z66" s="10">
        <v>23.93</v>
      </c>
      <c r="AA66" s="10">
        <v>23.93</v>
      </c>
      <c r="AB66" s="95">
        <v>9741100</v>
      </c>
      <c r="AC66" s="10">
        <v>23.93</v>
      </c>
      <c r="AD66" s="2">
        <f t="shared" si="0"/>
        <v>0.51000000000000156</v>
      </c>
      <c r="AE66" s="138">
        <f t="shared" si="1"/>
        <v>-1.5226337448559724E-2</v>
      </c>
    </row>
    <row r="67" spans="2:31" x14ac:dyDescent="0.25">
      <c r="W67" s="133">
        <v>42635</v>
      </c>
      <c r="X67" s="10">
        <v>24.19</v>
      </c>
      <c r="Y67" s="10">
        <v>24.48</v>
      </c>
      <c r="Z67" s="10">
        <v>24.09</v>
      </c>
      <c r="AA67" s="10">
        <v>24.3</v>
      </c>
      <c r="AB67" s="95">
        <v>11647400</v>
      </c>
      <c r="AC67" s="10">
        <v>24.3</v>
      </c>
      <c r="AD67" s="2">
        <f>Y67-Z67</f>
        <v>0.39000000000000057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42727</v>
      </c>
      <c r="X2" s="10">
        <v>21.6</v>
      </c>
      <c r="Y2" s="10">
        <v>22.17</v>
      </c>
      <c r="Z2" s="10">
        <v>21.52</v>
      </c>
      <c r="AA2" s="10">
        <v>22.11</v>
      </c>
      <c r="AB2" s="95">
        <v>1162700</v>
      </c>
      <c r="AC2" s="10">
        <v>22.11</v>
      </c>
      <c r="AD2">
        <f>Y2-Z2</f>
        <v>0.65000000000000213</v>
      </c>
      <c r="AE2" s="138">
        <f>AC2/AC3-1</f>
        <v>2.3611111111111027E-2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42726</v>
      </c>
      <c r="X3" s="10">
        <v>21.97</v>
      </c>
      <c r="Y3" s="10">
        <v>21.98</v>
      </c>
      <c r="Z3" s="10">
        <v>21.3</v>
      </c>
      <c r="AA3" s="10">
        <v>21.6</v>
      </c>
      <c r="AB3" s="95">
        <v>1282700</v>
      </c>
      <c r="AC3" s="10">
        <v>21.6</v>
      </c>
      <c r="AD3">
        <f t="shared" ref="AD3:AD66" si="0">Y3-Z3</f>
        <v>0.67999999999999972</v>
      </c>
      <c r="AE3" s="138">
        <f t="shared" ref="AE3:AE66" si="1">AC3/AC4-1</f>
        <v>-1.8627896410722378E-2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21.08</v>
      </c>
      <c r="R4" s="505">
        <v>0</v>
      </c>
      <c r="T4" s="163"/>
      <c r="U4" s="1"/>
      <c r="W4" s="133">
        <v>42725</v>
      </c>
      <c r="X4" s="10">
        <v>22</v>
      </c>
      <c r="Y4" s="10">
        <v>22.21</v>
      </c>
      <c r="Z4" s="10">
        <v>21.98</v>
      </c>
      <c r="AA4" s="10">
        <v>22.01</v>
      </c>
      <c r="AB4" s="95">
        <v>863200</v>
      </c>
      <c r="AC4" s="10">
        <v>22.01</v>
      </c>
      <c r="AD4">
        <f t="shared" si="0"/>
        <v>0.23000000000000043</v>
      </c>
      <c r="AE4" s="138">
        <f t="shared" si="1"/>
        <v>1.8206645425582479E-3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6323.9999999999991</v>
      </c>
      <c r="W5" s="133">
        <v>42724</v>
      </c>
      <c r="X5" s="10">
        <v>21.93</v>
      </c>
      <c r="Y5" s="10">
        <v>22.14</v>
      </c>
      <c r="Z5" s="10">
        <v>21.81</v>
      </c>
      <c r="AA5" s="10">
        <v>21.97</v>
      </c>
      <c r="AB5" s="95">
        <v>1417300</v>
      </c>
      <c r="AC5" s="10">
        <v>21.97</v>
      </c>
      <c r="AD5">
        <f t="shared" si="0"/>
        <v>0.33000000000000185</v>
      </c>
      <c r="AE5" s="138">
        <f t="shared" si="1"/>
        <v>7.3360843649701302E-3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42723</v>
      </c>
      <c r="X6" s="10">
        <v>21.66</v>
      </c>
      <c r="Y6" s="10">
        <v>21.9</v>
      </c>
      <c r="Z6" s="10">
        <v>21.53</v>
      </c>
      <c r="AA6" s="10">
        <v>21.81</v>
      </c>
      <c r="AB6" s="95">
        <v>1543300</v>
      </c>
      <c r="AC6" s="10">
        <v>21.81</v>
      </c>
      <c r="AD6">
        <f t="shared" si="0"/>
        <v>0.36999999999999744</v>
      </c>
      <c r="AE6" s="138">
        <f t="shared" si="1"/>
        <v>1.0189902732746559E-2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265.42999999999938</v>
      </c>
      <c r="R7">
        <v>200</v>
      </c>
      <c r="W7" s="133">
        <v>42720</v>
      </c>
      <c r="X7" s="10">
        <v>21.2</v>
      </c>
      <c r="Y7" s="10">
        <v>21.63</v>
      </c>
      <c r="Z7" s="10">
        <v>21.17</v>
      </c>
      <c r="AA7" s="10">
        <v>21.59</v>
      </c>
      <c r="AB7" s="95">
        <v>2240700</v>
      </c>
      <c r="AC7" s="10">
        <v>21.59</v>
      </c>
      <c r="AD7">
        <f t="shared" si="0"/>
        <v>0.4599999999999973</v>
      </c>
      <c r="AE7" s="138">
        <f t="shared" si="1"/>
        <v>2.0803782505910196E-2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-79.550000000001091</v>
      </c>
      <c r="W8" s="133">
        <v>42719</v>
      </c>
      <c r="X8" s="10">
        <v>21.16</v>
      </c>
      <c r="Y8" s="10">
        <v>21.5</v>
      </c>
      <c r="Z8" s="10">
        <v>21.07</v>
      </c>
      <c r="AA8" s="10">
        <v>21.15</v>
      </c>
      <c r="AB8" s="95">
        <v>1463600</v>
      </c>
      <c r="AC8" s="10">
        <v>21.15</v>
      </c>
      <c r="AD8">
        <f t="shared" si="0"/>
        <v>0.42999999999999972</v>
      </c>
      <c r="AE8" s="138">
        <f t="shared" si="1"/>
        <v>-2.3584905660377631E-3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-1.2422796729939033E-2</v>
      </c>
      <c r="W9" s="133">
        <v>42718</v>
      </c>
      <c r="X9" s="10">
        <v>21.3</v>
      </c>
      <c r="Y9" s="10">
        <v>21.8</v>
      </c>
      <c r="Z9" s="10">
        <v>21.17</v>
      </c>
      <c r="AA9" s="10">
        <v>21.2</v>
      </c>
      <c r="AB9" s="95">
        <v>1849400</v>
      </c>
      <c r="AC9" s="10">
        <v>21.2</v>
      </c>
      <c r="AD9">
        <f t="shared" si="0"/>
        <v>0.62999999999999901</v>
      </c>
      <c r="AE9" s="138">
        <f t="shared" si="1"/>
        <v>-2.822201317027373E-3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42717</v>
      </c>
      <c r="X10" s="10">
        <v>21.35</v>
      </c>
      <c r="Y10" s="10">
        <v>21.49</v>
      </c>
      <c r="Z10" s="10">
        <v>21.07</v>
      </c>
      <c r="AA10" s="10">
        <v>21.26</v>
      </c>
      <c r="AB10" s="95">
        <v>1812200</v>
      </c>
      <c r="AC10" s="10">
        <v>21.26</v>
      </c>
      <c r="AD10">
        <f t="shared" si="0"/>
        <v>0.41999999999999815</v>
      </c>
      <c r="AE10" s="138">
        <f t="shared" si="1"/>
        <v>8.0606922712187501E-3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20.93</v>
      </c>
      <c r="Y11" s="10">
        <v>21.61</v>
      </c>
      <c r="Z11" s="10">
        <v>20.92</v>
      </c>
      <c r="AA11" s="10">
        <v>21.09</v>
      </c>
      <c r="AB11" s="95">
        <v>1734500</v>
      </c>
      <c r="AC11" s="10">
        <v>21.09</v>
      </c>
      <c r="AD11">
        <f t="shared" si="0"/>
        <v>0.68999999999999773</v>
      </c>
      <c r="AE11" s="138">
        <f t="shared" si="1"/>
        <v>9.492168960607561E-4</v>
      </c>
    </row>
    <row r="12" spans="1:31" x14ac:dyDescent="0.25">
      <c r="H12" s="72"/>
      <c r="W12" s="133">
        <v>42713</v>
      </c>
      <c r="X12" s="10">
        <v>21.49</v>
      </c>
      <c r="Y12" s="10">
        <v>21.65</v>
      </c>
      <c r="Z12" s="10">
        <v>20.84</v>
      </c>
      <c r="AA12" s="10">
        <v>21.07</v>
      </c>
      <c r="AB12" s="95">
        <v>1814700</v>
      </c>
      <c r="AC12" s="10">
        <v>21.07</v>
      </c>
      <c r="AD12">
        <f t="shared" si="0"/>
        <v>0.80999999999999872</v>
      </c>
      <c r="AE12" s="138">
        <f t="shared" si="1"/>
        <v>-7.5365049458313571E-3</v>
      </c>
    </row>
    <row r="13" spans="1:31" x14ac:dyDescent="0.25">
      <c r="H13" s="72"/>
      <c r="W13" s="133">
        <v>42712</v>
      </c>
      <c r="X13" s="10">
        <v>20.59</v>
      </c>
      <c r="Y13" s="10">
        <v>21.53</v>
      </c>
      <c r="Z13" s="10">
        <v>20.41</v>
      </c>
      <c r="AA13" s="10">
        <v>21.23</v>
      </c>
      <c r="AB13" s="95">
        <v>2899100</v>
      </c>
      <c r="AC13" s="10">
        <v>21.23</v>
      </c>
      <c r="AD13">
        <f t="shared" si="0"/>
        <v>1.120000000000001</v>
      </c>
      <c r="AE13" s="138">
        <f t="shared" si="1"/>
        <v>3.3090024330900247E-2</v>
      </c>
    </row>
    <row r="14" spans="1:31" x14ac:dyDescent="0.25">
      <c r="H14" s="72"/>
      <c r="W14" s="133">
        <v>42711</v>
      </c>
      <c r="X14" s="10">
        <v>20.77</v>
      </c>
      <c r="Y14" s="10">
        <v>20.88</v>
      </c>
      <c r="Z14" s="10">
        <v>20.46</v>
      </c>
      <c r="AA14" s="10">
        <v>20.55</v>
      </c>
      <c r="AB14" s="95">
        <v>2518600</v>
      </c>
      <c r="AC14" s="10">
        <v>20.55</v>
      </c>
      <c r="AD14">
        <f t="shared" si="0"/>
        <v>0.41999999999999815</v>
      </c>
      <c r="AE14" s="138">
        <f t="shared" si="1"/>
        <v>-1.627573001436089E-2</v>
      </c>
    </row>
    <row r="15" spans="1:31" x14ac:dyDescent="0.25">
      <c r="H15" s="72"/>
      <c r="W15" s="133">
        <v>42710</v>
      </c>
      <c r="X15" s="10">
        <v>21.06</v>
      </c>
      <c r="Y15" s="10">
        <v>21.13</v>
      </c>
      <c r="Z15" s="10">
        <v>20.72</v>
      </c>
      <c r="AA15" s="10">
        <v>20.89</v>
      </c>
      <c r="AB15" s="95">
        <v>3333200</v>
      </c>
      <c r="AC15" s="10">
        <v>20.89</v>
      </c>
      <c r="AD15">
        <f t="shared" si="0"/>
        <v>0.41000000000000014</v>
      </c>
      <c r="AE15" s="138">
        <f t="shared" si="1"/>
        <v>-1.9111323459148899E-3</v>
      </c>
    </row>
    <row r="16" spans="1:31" x14ac:dyDescent="0.25">
      <c r="H16" s="72"/>
      <c r="W16" s="133">
        <v>42709</v>
      </c>
      <c r="X16" s="10">
        <v>21.45</v>
      </c>
      <c r="Y16" s="10">
        <v>21.6</v>
      </c>
      <c r="Z16" s="10">
        <v>20.5</v>
      </c>
      <c r="AA16" s="10">
        <v>20.93</v>
      </c>
      <c r="AB16" s="95">
        <v>4357400</v>
      </c>
      <c r="AC16" s="10">
        <v>20.93</v>
      </c>
      <c r="AD16">
        <f t="shared" si="0"/>
        <v>1.1000000000000014</v>
      </c>
      <c r="AE16" s="138">
        <f t="shared" si="1"/>
        <v>-8.0568720379147196E-3</v>
      </c>
    </row>
    <row r="17" spans="1:31" x14ac:dyDescent="0.25">
      <c r="W17" s="133">
        <v>42706</v>
      </c>
      <c r="X17" s="10">
        <v>22.22</v>
      </c>
      <c r="Y17" s="10">
        <v>22.4</v>
      </c>
      <c r="Z17" s="10">
        <v>21.02</v>
      </c>
      <c r="AA17" s="10">
        <v>21.1</v>
      </c>
      <c r="AB17" s="95">
        <v>8908200</v>
      </c>
      <c r="AC17" s="10">
        <v>21.1</v>
      </c>
      <c r="AD17">
        <f t="shared" si="0"/>
        <v>1.379999999999999</v>
      </c>
      <c r="AE17" s="138">
        <f t="shared" si="1"/>
        <v>-0.12010008340283562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42705</v>
      </c>
      <c r="X18" s="10">
        <v>23.39</v>
      </c>
      <c r="Y18" s="10">
        <v>24.17</v>
      </c>
      <c r="Z18" s="10">
        <v>23.08</v>
      </c>
      <c r="AA18" s="10">
        <v>23.98</v>
      </c>
      <c r="AB18" s="95">
        <v>3246000</v>
      </c>
      <c r="AC18" s="10">
        <v>23.98</v>
      </c>
      <c r="AD18">
        <f t="shared" si="0"/>
        <v>1.0900000000000034</v>
      </c>
      <c r="AE18" s="138">
        <f t="shared" si="1"/>
        <v>2.7861123017574041E-2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42704</v>
      </c>
      <c r="X19" s="10">
        <v>24.04</v>
      </c>
      <c r="Y19" s="10">
        <v>24.11</v>
      </c>
      <c r="Z19" s="10">
        <v>23.06</v>
      </c>
      <c r="AA19" s="10">
        <v>23.33</v>
      </c>
      <c r="AB19" s="95">
        <v>2346700</v>
      </c>
      <c r="AC19" s="10">
        <v>23.33</v>
      </c>
      <c r="AD19">
        <f t="shared" si="0"/>
        <v>1.0500000000000007</v>
      </c>
      <c r="AE19" s="138">
        <f t="shared" si="1"/>
        <v>-2.7916666666666701E-2</v>
      </c>
    </row>
    <row r="20" spans="1:31" x14ac:dyDescent="0.25">
      <c r="W20" s="133">
        <v>42703</v>
      </c>
      <c r="X20" s="10">
        <v>23.95</v>
      </c>
      <c r="Y20" s="10">
        <v>24.6</v>
      </c>
      <c r="Z20" s="10">
        <v>23.93</v>
      </c>
      <c r="AA20" s="10">
        <v>24</v>
      </c>
      <c r="AB20" s="95">
        <v>1929600</v>
      </c>
      <c r="AC20" s="10">
        <v>24</v>
      </c>
      <c r="AD20">
        <f t="shared" si="0"/>
        <v>0.67000000000000171</v>
      </c>
      <c r="AE20" s="138">
        <f t="shared" si="1"/>
        <v>5.0251256281408363E-3</v>
      </c>
    </row>
    <row r="21" spans="1:31" x14ac:dyDescent="0.25">
      <c r="W21" s="133">
        <v>42702</v>
      </c>
      <c r="X21" s="10">
        <v>23.59</v>
      </c>
      <c r="Y21" s="10">
        <v>24.05</v>
      </c>
      <c r="Z21" s="10">
        <v>22.88</v>
      </c>
      <c r="AA21" s="10">
        <v>23.88</v>
      </c>
      <c r="AB21" s="95">
        <v>2123400</v>
      </c>
      <c r="AC21" s="10">
        <v>23.88</v>
      </c>
      <c r="AD21">
        <f t="shared" si="0"/>
        <v>1.1700000000000017</v>
      </c>
      <c r="AE21" s="138">
        <f t="shared" si="1"/>
        <v>2.5188916876572875E-3</v>
      </c>
    </row>
    <row r="22" spans="1:31" x14ac:dyDescent="0.25">
      <c r="W22" s="133">
        <v>42699</v>
      </c>
      <c r="X22" s="10">
        <v>23.45</v>
      </c>
      <c r="Y22" s="10">
        <v>23.9</v>
      </c>
      <c r="Z22" s="10">
        <v>23.37</v>
      </c>
      <c r="AA22" s="10">
        <v>23.82</v>
      </c>
      <c r="AB22" s="95">
        <v>932400</v>
      </c>
      <c r="AC22" s="10">
        <v>23.82</v>
      </c>
      <c r="AD22">
        <f t="shared" si="0"/>
        <v>0.52999999999999758</v>
      </c>
      <c r="AE22" s="138">
        <f t="shared" si="1"/>
        <v>1.3185878349638358E-2</v>
      </c>
    </row>
    <row r="23" spans="1:31" x14ac:dyDescent="0.25">
      <c r="W23" s="133">
        <v>42697</v>
      </c>
      <c r="X23" s="10">
        <v>23.83</v>
      </c>
      <c r="Y23" s="10">
        <v>24.16</v>
      </c>
      <c r="Z23" s="10">
        <v>23.28</v>
      </c>
      <c r="AA23" s="10">
        <v>23.51</v>
      </c>
      <c r="AB23" s="95">
        <v>2260900</v>
      </c>
      <c r="AC23" s="10">
        <v>23.51</v>
      </c>
      <c r="AD23">
        <f t="shared" si="0"/>
        <v>0.87999999999999901</v>
      </c>
      <c r="AE23" s="138">
        <f t="shared" si="1"/>
        <v>-2.0824656393169549E-2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24.05</v>
      </c>
      <c r="Y24" s="10">
        <v>24.23</v>
      </c>
      <c r="Z24" s="10">
        <v>23.66</v>
      </c>
      <c r="AA24" s="10">
        <v>24.01</v>
      </c>
      <c r="AB24" s="95">
        <v>2326100</v>
      </c>
      <c r="AC24" s="10">
        <v>24.01</v>
      </c>
      <c r="AD24">
        <f t="shared" si="0"/>
        <v>0.57000000000000028</v>
      </c>
      <c r="AE24" s="138">
        <f t="shared" si="1"/>
        <v>-5.3852526926263522E-3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42695</v>
      </c>
      <c r="X25" s="10">
        <v>24.16</v>
      </c>
      <c r="Y25" s="10">
        <v>24.92</v>
      </c>
      <c r="Z25" s="10">
        <v>23.93</v>
      </c>
      <c r="AA25" s="10">
        <v>24.14</v>
      </c>
      <c r="AB25" s="95">
        <v>2912000</v>
      </c>
      <c r="AC25" s="10">
        <v>24.14</v>
      </c>
      <c r="AD25">
        <f t="shared" si="0"/>
        <v>0.99000000000000199</v>
      </c>
      <c r="AE25" s="138">
        <f t="shared" si="1"/>
        <v>4.1442188147544634E-4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42692</v>
      </c>
      <c r="X26" s="10">
        <v>24.53</v>
      </c>
      <c r="Y26" s="10">
        <v>25.01</v>
      </c>
      <c r="Z26" s="10">
        <v>23.96</v>
      </c>
      <c r="AA26" s="10">
        <v>24.13</v>
      </c>
      <c r="AB26" s="95">
        <v>2115400</v>
      </c>
      <c r="AC26" s="10">
        <v>24.13</v>
      </c>
      <c r="AD26">
        <f t="shared" si="0"/>
        <v>1.0500000000000007</v>
      </c>
      <c r="AE26" s="138">
        <f t="shared" si="1"/>
        <v>-1.1065573770491777E-2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42691</v>
      </c>
      <c r="X27" s="10">
        <v>24.32</v>
      </c>
      <c r="Y27" s="10">
        <v>24.74</v>
      </c>
      <c r="Z27" s="10">
        <v>24.22</v>
      </c>
      <c r="AA27" s="10">
        <v>24.4</v>
      </c>
      <c r="AB27" s="95">
        <v>1870600</v>
      </c>
      <c r="AC27" s="10">
        <v>24.4</v>
      </c>
      <c r="AD27">
        <f t="shared" si="0"/>
        <v>0.51999999999999957</v>
      </c>
      <c r="AE27" s="138">
        <f t="shared" si="1"/>
        <v>1.7090454355981777E-2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42690</v>
      </c>
      <c r="X28" s="10">
        <v>23.75</v>
      </c>
      <c r="Y28" s="10">
        <v>24.37</v>
      </c>
      <c r="Z28" s="10">
        <v>23.5</v>
      </c>
      <c r="AA28" s="10">
        <v>23.99</v>
      </c>
      <c r="AB28" s="95">
        <v>2000600</v>
      </c>
      <c r="AC28" s="10">
        <v>23.99</v>
      </c>
      <c r="AD28">
        <f t="shared" si="0"/>
        <v>0.87000000000000099</v>
      </c>
      <c r="AE28" s="138">
        <f t="shared" si="1"/>
        <v>1.3947590870667659E-2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42689</v>
      </c>
      <c r="X29" s="10">
        <v>23.74</v>
      </c>
      <c r="Y29" s="10">
        <v>24.46</v>
      </c>
      <c r="Z29" s="10">
        <v>23.19</v>
      </c>
      <c r="AA29" s="10">
        <v>23.66</v>
      </c>
      <c r="AB29" s="95">
        <v>3068000</v>
      </c>
      <c r="AC29" s="10">
        <v>23.66</v>
      </c>
      <c r="AD29">
        <f t="shared" si="0"/>
        <v>1.2699999999999996</v>
      </c>
      <c r="AE29" s="138">
        <f t="shared" si="1"/>
        <v>3.392705682782049E-3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42688</v>
      </c>
      <c r="X30" s="10">
        <v>21.9</v>
      </c>
      <c r="Y30" s="10">
        <v>23.59</v>
      </c>
      <c r="Z30" s="10">
        <v>21.5</v>
      </c>
      <c r="AA30" s="10">
        <v>23.58</v>
      </c>
      <c r="AB30" s="95">
        <v>5666200</v>
      </c>
      <c r="AC30" s="10">
        <v>23.58</v>
      </c>
      <c r="AD30">
        <f t="shared" si="0"/>
        <v>2.09</v>
      </c>
      <c r="AE30" s="138">
        <f t="shared" si="1"/>
        <v>0.11016949152542366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42685</v>
      </c>
      <c r="X31" s="10">
        <v>22.24</v>
      </c>
      <c r="Y31" s="10">
        <v>22.66</v>
      </c>
      <c r="Z31" s="10">
        <v>21.02</v>
      </c>
      <c r="AA31" s="10">
        <v>21.24</v>
      </c>
      <c r="AB31" s="95">
        <v>5487600</v>
      </c>
      <c r="AC31" s="10">
        <v>21.24</v>
      </c>
      <c r="AD31">
        <f t="shared" si="0"/>
        <v>1.6400000000000006</v>
      </c>
      <c r="AE31" s="138">
        <f t="shared" si="1"/>
        <v>-3.3666969972702576E-2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42684</v>
      </c>
      <c r="X32" s="10">
        <v>24.51</v>
      </c>
      <c r="Y32" s="10">
        <v>24.8</v>
      </c>
      <c r="Z32" s="10">
        <v>21.92</v>
      </c>
      <c r="AA32" s="10">
        <v>21.98</v>
      </c>
      <c r="AB32" s="95">
        <v>8834900</v>
      </c>
      <c r="AC32" s="10">
        <v>21.98</v>
      </c>
      <c r="AD32">
        <f t="shared" si="0"/>
        <v>2.879999999999999</v>
      </c>
      <c r="AE32" s="138">
        <f t="shared" si="1"/>
        <v>-8.8723051409618559E-2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42683</v>
      </c>
      <c r="X33" s="10">
        <v>25.25</v>
      </c>
      <c r="Y33" s="10">
        <v>26.21</v>
      </c>
      <c r="Z33" s="10">
        <v>23.5</v>
      </c>
      <c r="AA33" s="10">
        <v>24.12</v>
      </c>
      <c r="AB33" s="95">
        <v>11306400</v>
      </c>
      <c r="AC33" s="10">
        <v>24.12</v>
      </c>
      <c r="AD33">
        <f t="shared" si="0"/>
        <v>2.7100000000000009</v>
      </c>
      <c r="AE33" s="138">
        <f t="shared" si="1"/>
        <v>-0.1521968365553602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42682</v>
      </c>
      <c r="X34" s="10">
        <v>28.1</v>
      </c>
      <c r="Y34" s="10">
        <v>28.57</v>
      </c>
      <c r="Z34" s="10">
        <v>27.89</v>
      </c>
      <c r="AA34" s="10">
        <v>28.45</v>
      </c>
      <c r="AB34" s="95">
        <v>2127700</v>
      </c>
      <c r="AC34" s="10">
        <v>28.45</v>
      </c>
      <c r="AD34">
        <f t="shared" si="0"/>
        <v>0.67999999999999972</v>
      </c>
      <c r="AE34" s="138">
        <f t="shared" si="1"/>
        <v>2.1543985637342722E-2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42681</v>
      </c>
      <c r="X35" s="10">
        <v>28.17</v>
      </c>
      <c r="Y35" s="10">
        <v>28.2</v>
      </c>
      <c r="Z35" s="10">
        <v>27.7</v>
      </c>
      <c r="AA35" s="10">
        <v>27.85</v>
      </c>
      <c r="AB35" s="95">
        <v>2069200</v>
      </c>
      <c r="AC35" s="10">
        <v>27.85</v>
      </c>
      <c r="AD35">
        <f t="shared" si="0"/>
        <v>0.5</v>
      </c>
      <c r="AE35" s="138">
        <f t="shared" si="1"/>
        <v>2.2393538913362709E-2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42678</v>
      </c>
      <c r="X36" s="10">
        <v>26.81</v>
      </c>
      <c r="Y36" s="10">
        <v>28.05</v>
      </c>
      <c r="Z36" s="10">
        <v>26.75</v>
      </c>
      <c r="AA36" s="10">
        <v>27.24</v>
      </c>
      <c r="AB36" s="95">
        <v>2481500</v>
      </c>
      <c r="AC36" s="10">
        <v>27.24</v>
      </c>
      <c r="AD36">
        <f t="shared" si="0"/>
        <v>1.3000000000000007</v>
      </c>
      <c r="AE36" s="138">
        <f t="shared" si="1"/>
        <v>2.0606968902210365E-2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42677</v>
      </c>
      <c r="X37" s="10">
        <v>26.4</v>
      </c>
      <c r="Y37" s="10">
        <v>26.82</v>
      </c>
      <c r="Z37" s="10">
        <v>26.26</v>
      </c>
      <c r="AA37" s="10">
        <v>26.69</v>
      </c>
      <c r="AB37" s="95">
        <v>961600</v>
      </c>
      <c r="AC37" s="10">
        <v>26.69</v>
      </c>
      <c r="AD37">
        <f t="shared" si="0"/>
        <v>0.55999999999999872</v>
      </c>
      <c r="AE37" s="138">
        <f t="shared" si="1"/>
        <v>1.4057750759878473E-2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42676</v>
      </c>
      <c r="X38" s="10">
        <v>26.25</v>
      </c>
      <c r="Y38" s="10">
        <v>26.58</v>
      </c>
      <c r="Z38" s="10">
        <v>26.15</v>
      </c>
      <c r="AA38" s="10">
        <v>26.32</v>
      </c>
      <c r="AB38" s="95">
        <v>1489900</v>
      </c>
      <c r="AC38" s="10">
        <v>26.32</v>
      </c>
      <c r="AD38">
        <f t="shared" si="0"/>
        <v>0.42999999999999972</v>
      </c>
      <c r="AE38" s="138">
        <f t="shared" si="1"/>
        <v>9.9769762087491554E-3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42675</v>
      </c>
      <c r="X39" s="10">
        <v>26.4</v>
      </c>
      <c r="Y39" s="10">
        <v>26.48</v>
      </c>
      <c r="Z39" s="10">
        <v>25.78</v>
      </c>
      <c r="AA39" s="10">
        <v>26.06</v>
      </c>
      <c r="AB39" s="95">
        <v>1645100</v>
      </c>
      <c r="AC39" s="10">
        <v>26.06</v>
      </c>
      <c r="AD39">
        <f t="shared" si="0"/>
        <v>0.69999999999999929</v>
      </c>
      <c r="AE39" s="138">
        <f t="shared" si="1"/>
        <v>-1.3999243284146812E-2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42674</v>
      </c>
      <c r="X40" s="10">
        <v>25.92</v>
      </c>
      <c r="Y40" s="10">
        <v>26.45</v>
      </c>
      <c r="Z40" s="10">
        <v>25.61</v>
      </c>
      <c r="AA40" s="10">
        <v>26.43</v>
      </c>
      <c r="AB40" s="95">
        <v>885500</v>
      </c>
      <c r="AC40" s="10">
        <v>26.43</v>
      </c>
      <c r="AD40">
        <f t="shared" si="0"/>
        <v>0.83999999999999986</v>
      </c>
      <c r="AE40" s="138">
        <f t="shared" si="1"/>
        <v>2.8004667444573972E-2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23.187999999999999</v>
      </c>
      <c r="Q41" s="2"/>
      <c r="W41" s="133">
        <v>42671</v>
      </c>
      <c r="X41" s="10">
        <v>25.7</v>
      </c>
      <c r="Y41" s="10">
        <v>26.18</v>
      </c>
      <c r="Z41" s="10">
        <v>25.65</v>
      </c>
      <c r="AA41" s="10">
        <v>25.71</v>
      </c>
      <c r="AB41" s="95">
        <v>858100</v>
      </c>
      <c r="AC41" s="10">
        <v>25.71</v>
      </c>
      <c r="AD41">
        <f t="shared" si="0"/>
        <v>0.53000000000000114</v>
      </c>
      <c r="AE41" s="138">
        <f t="shared" si="1"/>
        <v>-7.7730275942478055E-4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22.9772</v>
      </c>
      <c r="Q42" s="2"/>
      <c r="T42" s="91" t="s">
        <v>113</v>
      </c>
      <c r="W42" s="133">
        <v>42670</v>
      </c>
      <c r="X42" s="10">
        <v>26.48</v>
      </c>
      <c r="Y42" s="10">
        <v>26.51</v>
      </c>
      <c r="Z42" s="10">
        <v>25.52</v>
      </c>
      <c r="AA42" s="10">
        <v>25.73</v>
      </c>
      <c r="AB42" s="95">
        <v>1320200</v>
      </c>
      <c r="AC42" s="10">
        <v>25.73</v>
      </c>
      <c r="AD42">
        <f t="shared" si="0"/>
        <v>0.99000000000000199</v>
      </c>
      <c r="AE42" s="138">
        <f t="shared" si="1"/>
        <v>-2.0555767034640238E-2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22.766400000000001</v>
      </c>
      <c r="Q43" s="2"/>
      <c r="T43" s="128" t="s">
        <v>98</v>
      </c>
      <c r="U43" s="129">
        <v>22.11</v>
      </c>
      <c r="W43" s="133">
        <v>42669</v>
      </c>
      <c r="X43" s="10">
        <v>26.56</v>
      </c>
      <c r="Y43" s="10">
        <v>26.78</v>
      </c>
      <c r="Z43" s="10">
        <v>26.19</v>
      </c>
      <c r="AA43" s="10">
        <v>26.27</v>
      </c>
      <c r="AB43" s="95">
        <v>859800</v>
      </c>
      <c r="AC43" s="10">
        <v>26.27</v>
      </c>
      <c r="AD43">
        <f t="shared" si="0"/>
        <v>0.58999999999999986</v>
      </c>
      <c r="AE43" s="138">
        <f t="shared" si="1"/>
        <v>-1.5736230798051754E-2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22.555599999999998</v>
      </c>
      <c r="Q44" s="2"/>
      <c r="T44" s="93" t="s">
        <v>99</v>
      </c>
      <c r="U44" s="130">
        <v>21.41</v>
      </c>
      <c r="W44" s="133">
        <v>42668</v>
      </c>
      <c r="X44" s="10">
        <v>27.12</v>
      </c>
      <c r="Y44" s="10">
        <v>27.12</v>
      </c>
      <c r="Z44" s="10">
        <v>26.59</v>
      </c>
      <c r="AA44" s="10">
        <v>26.69</v>
      </c>
      <c r="AB44" s="95">
        <v>978600</v>
      </c>
      <c r="AC44" s="10">
        <v>26.69</v>
      </c>
      <c r="AD44">
        <f t="shared" si="0"/>
        <v>0.53000000000000114</v>
      </c>
      <c r="AE44" s="138">
        <f t="shared" si="1"/>
        <v>-4.104477611940327E-3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22.344799999999999</v>
      </c>
      <c r="Q45" s="2"/>
      <c r="T45" s="93" t="s">
        <v>100</v>
      </c>
      <c r="U45" s="130" t="s">
        <v>496</v>
      </c>
      <c r="W45" s="133">
        <v>42667</v>
      </c>
      <c r="X45" s="10">
        <v>26.76</v>
      </c>
      <c r="Y45" s="10">
        <v>26.91</v>
      </c>
      <c r="Z45" s="10">
        <v>26.4</v>
      </c>
      <c r="AA45" s="10">
        <v>26.8</v>
      </c>
      <c r="AB45" s="95">
        <v>688500</v>
      </c>
      <c r="AC45" s="10">
        <v>26.8</v>
      </c>
      <c r="AD45">
        <f t="shared" si="0"/>
        <v>0.51000000000000156</v>
      </c>
      <c r="AE45" s="138">
        <f t="shared" si="1"/>
        <v>7.8977059044753606E-3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22.134</v>
      </c>
      <c r="Q46" s="2"/>
      <c r="T46" s="93" t="s">
        <v>101</v>
      </c>
      <c r="U46" s="130" t="s">
        <v>497</v>
      </c>
      <c r="W46" s="133">
        <v>42664</v>
      </c>
      <c r="X46" s="10">
        <v>26.51</v>
      </c>
      <c r="Y46" s="10">
        <v>26.61</v>
      </c>
      <c r="Z46" s="10">
        <v>26.22</v>
      </c>
      <c r="AA46" s="10">
        <v>26.59</v>
      </c>
      <c r="AB46" s="95">
        <v>909800</v>
      </c>
      <c r="AC46" s="10">
        <v>26.59</v>
      </c>
      <c r="AD46">
        <f t="shared" si="0"/>
        <v>0.39000000000000057</v>
      </c>
      <c r="AE46" s="138">
        <f t="shared" si="1"/>
        <v>-1.8768768768768762E-3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21.923199999999998</v>
      </c>
      <c r="Q47" s="2"/>
      <c r="T47" s="93" t="s">
        <v>102</v>
      </c>
      <c r="U47" s="130">
        <v>26.25</v>
      </c>
      <c r="W47" s="133">
        <v>42663</v>
      </c>
      <c r="X47" s="10">
        <v>26.6</v>
      </c>
      <c r="Y47" s="10">
        <v>26.78</v>
      </c>
      <c r="Z47" s="10">
        <v>26.41</v>
      </c>
      <c r="AA47" s="10">
        <v>26.64</v>
      </c>
      <c r="AB47" s="95">
        <v>1028800</v>
      </c>
      <c r="AC47" s="10">
        <v>26.64</v>
      </c>
      <c r="AD47">
        <f t="shared" si="0"/>
        <v>0.37000000000000099</v>
      </c>
      <c r="AE47" s="138">
        <f t="shared" si="1"/>
        <v>5.2830188679244827E-3</v>
      </c>
    </row>
    <row r="48" spans="2:31" x14ac:dyDescent="0.25">
      <c r="O48" s="83">
        <v>1.03</v>
      </c>
      <c r="P48" s="83">
        <f t="shared" si="36"/>
        <v>21.712399999999999</v>
      </c>
      <c r="Q48" s="2"/>
      <c r="T48" s="93" t="s">
        <v>103</v>
      </c>
      <c r="U48" s="130">
        <v>-0.21935499999999999</v>
      </c>
      <c r="W48" s="133">
        <v>42662</v>
      </c>
      <c r="X48" s="10">
        <v>26.28</v>
      </c>
      <c r="Y48" s="10">
        <v>26.58</v>
      </c>
      <c r="Z48" s="10">
        <v>26.02</v>
      </c>
      <c r="AA48" s="10">
        <v>26.5</v>
      </c>
      <c r="AB48" s="95">
        <v>872200</v>
      </c>
      <c r="AC48" s="10">
        <v>26.5</v>
      </c>
      <c r="AD48">
        <f t="shared" si="0"/>
        <v>0.55999999999999872</v>
      </c>
      <c r="AE48" s="138">
        <f t="shared" si="1"/>
        <v>9.52380952380949E-3</v>
      </c>
    </row>
    <row r="49" spans="1:31" x14ac:dyDescent="0.25">
      <c r="O49" s="83">
        <v>1.02</v>
      </c>
      <c r="P49" s="83">
        <f t="shared" si="36"/>
        <v>21.5016</v>
      </c>
      <c r="Q49" s="2"/>
      <c r="T49" s="93" t="s">
        <v>122</v>
      </c>
      <c r="U49" s="130" t="s">
        <v>385</v>
      </c>
      <c r="W49" s="133">
        <v>42661</v>
      </c>
      <c r="X49" s="10">
        <v>26.17</v>
      </c>
      <c r="Y49" s="10">
        <v>26.37</v>
      </c>
      <c r="Z49" s="10">
        <v>25.86</v>
      </c>
      <c r="AA49" s="10">
        <v>26.25</v>
      </c>
      <c r="AB49" s="95">
        <v>1491600</v>
      </c>
      <c r="AC49" s="10">
        <v>26.25</v>
      </c>
      <c r="AD49">
        <f t="shared" si="0"/>
        <v>0.51000000000000156</v>
      </c>
      <c r="AE49" s="138">
        <f t="shared" si="1"/>
        <v>1.0781671159029615E-2</v>
      </c>
    </row>
    <row r="50" spans="1:31" x14ac:dyDescent="0.25">
      <c r="O50" s="83">
        <v>1.01</v>
      </c>
      <c r="P50" s="83">
        <f t="shared" si="36"/>
        <v>21.290799999999997</v>
      </c>
      <c r="Q50" s="2"/>
      <c r="T50" s="93"/>
      <c r="U50" s="130"/>
      <c r="W50" s="133">
        <v>42660</v>
      </c>
      <c r="X50" s="10">
        <v>25.5</v>
      </c>
      <c r="Y50" s="10">
        <v>26.25</v>
      </c>
      <c r="Z50" s="10">
        <v>25.45</v>
      </c>
      <c r="AA50" s="10">
        <v>25.97</v>
      </c>
      <c r="AB50" s="95">
        <v>1610800</v>
      </c>
      <c r="AC50" s="10">
        <v>25.97</v>
      </c>
      <c r="AD50">
        <f t="shared" si="0"/>
        <v>0.80000000000000071</v>
      </c>
      <c r="AE50" s="138">
        <f t="shared" si="1"/>
        <v>2.6076649545634156E-2</v>
      </c>
    </row>
    <row r="51" spans="1:31" x14ac:dyDescent="0.25">
      <c r="O51" s="83">
        <v>1</v>
      </c>
      <c r="P51" s="83">
        <f t="shared" si="36"/>
        <v>21.08</v>
      </c>
      <c r="Q51" s="2"/>
      <c r="T51" s="93" t="s">
        <v>105</v>
      </c>
      <c r="U51" s="130" t="s">
        <v>498</v>
      </c>
      <c r="W51" s="133">
        <v>42657</v>
      </c>
      <c r="X51" s="10">
        <v>25.48</v>
      </c>
      <c r="Y51" s="10">
        <v>25.84</v>
      </c>
      <c r="Z51" s="10">
        <v>25.3</v>
      </c>
      <c r="AA51" s="10">
        <v>25.31</v>
      </c>
      <c r="AB51" s="95">
        <v>901400</v>
      </c>
      <c r="AC51" s="10">
        <v>25.31</v>
      </c>
      <c r="AD51">
        <f t="shared" si="0"/>
        <v>0.53999999999999915</v>
      </c>
      <c r="AE51" s="138">
        <f t="shared" si="1"/>
        <v>-2.758077226162392E-3</v>
      </c>
    </row>
    <row r="52" spans="1:31" x14ac:dyDescent="0.25">
      <c r="O52" s="83">
        <v>0.99</v>
      </c>
      <c r="P52" s="83">
        <f t="shared" si="36"/>
        <v>20.869199999999999</v>
      </c>
      <c r="Q52" s="2"/>
      <c r="T52" s="93" t="s">
        <v>106</v>
      </c>
      <c r="U52" s="130" t="s">
        <v>386</v>
      </c>
      <c r="W52" s="133">
        <v>42656</v>
      </c>
      <c r="X52" s="10">
        <v>25.17</v>
      </c>
      <c r="Y52" s="10">
        <v>25.58</v>
      </c>
      <c r="Z52" s="10">
        <v>25.05</v>
      </c>
      <c r="AA52" s="10">
        <v>25.38</v>
      </c>
      <c r="AB52" s="95">
        <v>910800</v>
      </c>
      <c r="AC52" s="10">
        <v>25.38</v>
      </c>
      <c r="AD52">
        <f t="shared" si="0"/>
        <v>0.52999999999999758</v>
      </c>
      <c r="AE52" s="138">
        <f t="shared" si="1"/>
        <v>3.558718861210064E-3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6"/>
        <v>20.658399999999997</v>
      </c>
      <c r="Q53" s="2"/>
      <c r="T53" s="93" t="s">
        <v>107</v>
      </c>
      <c r="U53" s="131">
        <v>2313122</v>
      </c>
      <c r="W53" s="133">
        <v>42655</v>
      </c>
      <c r="X53" s="10">
        <v>25</v>
      </c>
      <c r="Y53" s="10">
        <v>25.59</v>
      </c>
      <c r="Z53" s="10">
        <v>24.93</v>
      </c>
      <c r="AA53" s="10">
        <v>25.29</v>
      </c>
      <c r="AB53" s="95">
        <v>789700</v>
      </c>
      <c r="AC53" s="10">
        <v>25.29</v>
      </c>
      <c r="AD53">
        <f t="shared" si="0"/>
        <v>0.66000000000000014</v>
      </c>
      <c r="AE53" s="138">
        <f t="shared" si="1"/>
        <v>1.0387534958050226E-2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36"/>
        <v>20.447599999999998</v>
      </c>
      <c r="T54" s="93" t="s">
        <v>110</v>
      </c>
      <c r="U54" s="131">
        <v>2317520</v>
      </c>
      <c r="W54" s="133">
        <v>42654</v>
      </c>
      <c r="X54" s="10">
        <v>25.51</v>
      </c>
      <c r="Y54" s="10">
        <v>25.54</v>
      </c>
      <c r="Z54" s="10">
        <v>24.98</v>
      </c>
      <c r="AA54" s="10">
        <v>25.03</v>
      </c>
      <c r="AB54" s="95">
        <v>1185700</v>
      </c>
      <c r="AC54" s="10">
        <v>25.03</v>
      </c>
      <c r="AD54">
        <f t="shared" si="0"/>
        <v>0.55999999999999872</v>
      </c>
      <c r="AE54" s="138">
        <f t="shared" si="1"/>
        <v>-2.1883548261039443E-2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36"/>
        <v>20.236799999999999</v>
      </c>
      <c r="T55" s="93" t="s">
        <v>108</v>
      </c>
      <c r="U55" s="130" t="s">
        <v>499</v>
      </c>
      <c r="W55" s="133">
        <v>42653</v>
      </c>
      <c r="X55" s="10">
        <v>25.41</v>
      </c>
      <c r="Y55" s="10">
        <v>25.75</v>
      </c>
      <c r="Z55" s="10">
        <v>25.27</v>
      </c>
      <c r="AA55" s="10">
        <v>25.59</v>
      </c>
      <c r="AB55" s="95">
        <v>1277800</v>
      </c>
      <c r="AC55" s="10">
        <v>25.59</v>
      </c>
      <c r="AD55">
        <f t="shared" si="0"/>
        <v>0.48000000000000043</v>
      </c>
      <c r="AE55" s="138">
        <f t="shared" si="1"/>
        <v>1.0264508487958901E-2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36"/>
        <v>20.025999999999996</v>
      </c>
      <c r="T56" s="93" t="s">
        <v>111</v>
      </c>
      <c r="U56" s="130">
        <v>9.08</v>
      </c>
      <c r="W56" s="133">
        <v>42650</v>
      </c>
      <c r="X56" s="10">
        <v>25.14</v>
      </c>
      <c r="Y56" s="10">
        <v>25.53</v>
      </c>
      <c r="Z56" s="10">
        <v>24.61</v>
      </c>
      <c r="AA56" s="10">
        <v>25.33</v>
      </c>
      <c r="AB56" s="95">
        <v>1896000</v>
      </c>
      <c r="AC56" s="10">
        <v>25.33</v>
      </c>
      <c r="AD56">
        <f t="shared" si="0"/>
        <v>0.92000000000000171</v>
      </c>
      <c r="AE56" s="138">
        <f t="shared" si="1"/>
        <v>4.7600158667193693E-3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36"/>
        <v>19.815199999999997</v>
      </c>
      <c r="T57" s="93" t="s">
        <v>112</v>
      </c>
      <c r="U57" s="130">
        <v>2.38</v>
      </c>
      <c r="W57" s="133">
        <v>42649</v>
      </c>
      <c r="X57" s="10">
        <v>25.35</v>
      </c>
      <c r="Y57" s="10">
        <v>25.51</v>
      </c>
      <c r="Z57" s="10">
        <v>24.58</v>
      </c>
      <c r="AA57" s="10">
        <v>25.21</v>
      </c>
      <c r="AB57" s="95">
        <v>3814200</v>
      </c>
      <c r="AC57" s="10">
        <v>25.21</v>
      </c>
      <c r="AD57">
        <f t="shared" si="0"/>
        <v>0.93000000000000327</v>
      </c>
      <c r="AE57" s="138">
        <f t="shared" si="1"/>
        <v>-3.6314984709480136E-2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36"/>
        <v>19.604399999999998</v>
      </c>
      <c r="T58" s="93" t="s">
        <v>109</v>
      </c>
      <c r="U58" s="130" t="s">
        <v>123</v>
      </c>
      <c r="W58" s="133">
        <v>42648</v>
      </c>
      <c r="X58" s="10">
        <v>26.26</v>
      </c>
      <c r="Y58" s="10">
        <v>26.57</v>
      </c>
      <c r="Z58" s="10">
        <v>26.13</v>
      </c>
      <c r="AA58" s="10">
        <v>26.16</v>
      </c>
      <c r="AB58" s="95">
        <v>917600</v>
      </c>
      <c r="AC58" s="10">
        <v>26.16</v>
      </c>
      <c r="AD58">
        <f t="shared" si="0"/>
        <v>0.44000000000000128</v>
      </c>
      <c r="AE58" s="138">
        <f t="shared" si="1"/>
        <v>-3.0487804878047697E-3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36"/>
        <v>19.393599999999999</v>
      </c>
      <c r="W59" s="133">
        <v>42647</v>
      </c>
      <c r="X59" s="10">
        <v>27.25</v>
      </c>
      <c r="Y59" s="10">
        <v>27.25</v>
      </c>
      <c r="Z59" s="10">
        <v>25.87</v>
      </c>
      <c r="AA59" s="10">
        <v>26.24</v>
      </c>
      <c r="AB59" s="95">
        <v>1851900</v>
      </c>
      <c r="AC59" s="10">
        <v>26.24</v>
      </c>
      <c r="AD59">
        <f t="shared" si="0"/>
        <v>1.379999999999999</v>
      </c>
      <c r="AE59" s="138">
        <f t="shared" si="1"/>
        <v>-1.2791572610985735E-2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36"/>
        <v>19.1828</v>
      </c>
      <c r="W60" s="133">
        <v>42646</v>
      </c>
      <c r="X60" s="10">
        <v>26.37</v>
      </c>
      <c r="Y60" s="10">
        <v>26.74</v>
      </c>
      <c r="Z60" s="10">
        <v>26.37</v>
      </c>
      <c r="AA60" s="10">
        <v>26.58</v>
      </c>
      <c r="AB60" s="95">
        <v>1708700</v>
      </c>
      <c r="AC60" s="10">
        <v>26.58</v>
      </c>
      <c r="AD60">
        <f t="shared" si="0"/>
        <v>0.36999999999999744</v>
      </c>
      <c r="AE60" s="138">
        <f t="shared" si="1"/>
        <v>-3.7608123354648804E-4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36"/>
        <v>18.971999999999998</v>
      </c>
      <c r="W61" s="133">
        <v>42643</v>
      </c>
      <c r="X61" s="10">
        <v>25.94</v>
      </c>
      <c r="Y61" s="10">
        <v>26.69</v>
      </c>
      <c r="Z61" s="10">
        <v>25.86</v>
      </c>
      <c r="AA61" s="10">
        <v>26.59</v>
      </c>
      <c r="AB61" s="95">
        <v>1729700</v>
      </c>
      <c r="AC61" s="10">
        <v>26.59</v>
      </c>
      <c r="AD61">
        <f t="shared" si="0"/>
        <v>0.83000000000000185</v>
      </c>
      <c r="AE61" s="138">
        <f t="shared" si="1"/>
        <v>2.9821843532145564E-2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42642</v>
      </c>
      <c r="X62" s="10">
        <v>25.94</v>
      </c>
      <c r="Y62" s="10">
        <v>26.09</v>
      </c>
      <c r="Z62" s="10">
        <v>25.73</v>
      </c>
      <c r="AA62" s="10">
        <v>25.82</v>
      </c>
      <c r="AB62" s="95">
        <v>1386200</v>
      </c>
      <c r="AC62" s="10">
        <v>25.82</v>
      </c>
      <c r="AD62">
        <f t="shared" si="0"/>
        <v>0.35999999999999943</v>
      </c>
      <c r="AE62" s="138">
        <f t="shared" si="1"/>
        <v>-6.9230769230769207E-3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42641</v>
      </c>
      <c r="X63" s="10">
        <v>25.8</v>
      </c>
      <c r="Y63" s="10">
        <v>26</v>
      </c>
      <c r="Z63" s="10">
        <v>25.69</v>
      </c>
      <c r="AA63" s="10">
        <v>26</v>
      </c>
      <c r="AB63" s="95">
        <v>1511400</v>
      </c>
      <c r="AC63" s="10">
        <v>26</v>
      </c>
      <c r="AD63">
        <f t="shared" si="0"/>
        <v>0.30999999999999872</v>
      </c>
      <c r="AE63" s="138">
        <f t="shared" si="1"/>
        <v>5.4137664346480818E-3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42640</v>
      </c>
      <c r="X64" s="10">
        <v>25.64</v>
      </c>
      <c r="Y64" s="10">
        <v>26.14</v>
      </c>
      <c r="Z64" s="10">
        <v>25.36</v>
      </c>
      <c r="AA64" s="10">
        <v>25.86</v>
      </c>
      <c r="AB64" s="95">
        <v>2595300</v>
      </c>
      <c r="AC64" s="10">
        <v>25.86</v>
      </c>
      <c r="AD64">
        <f t="shared" si="0"/>
        <v>0.78000000000000114</v>
      </c>
      <c r="AE64" s="138">
        <f t="shared" si="1"/>
        <v>1.2925969447708408E-2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42639</v>
      </c>
      <c r="X65" s="10">
        <v>26.5</v>
      </c>
      <c r="Y65" s="10">
        <v>26.6</v>
      </c>
      <c r="Z65" s="10">
        <v>25.38</v>
      </c>
      <c r="AA65" s="10">
        <v>25.53</v>
      </c>
      <c r="AB65" s="95">
        <v>5491900</v>
      </c>
      <c r="AC65" s="10">
        <v>25.53</v>
      </c>
      <c r="AD65">
        <f t="shared" si="0"/>
        <v>1.2200000000000024</v>
      </c>
      <c r="AE65" s="138">
        <f t="shared" si="1"/>
        <v>-7.3657474600870798E-2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42636</v>
      </c>
      <c r="X66" s="10">
        <v>27.56</v>
      </c>
      <c r="Y66" s="10">
        <v>27.84</v>
      </c>
      <c r="Z66" s="10">
        <v>27.5</v>
      </c>
      <c r="AA66" s="10">
        <v>27.56</v>
      </c>
      <c r="AB66" s="95">
        <v>901900</v>
      </c>
      <c r="AC66" s="10">
        <v>27.56</v>
      </c>
      <c r="AD66">
        <f t="shared" si="0"/>
        <v>0.33999999999999986</v>
      </c>
      <c r="AE66" s="138">
        <f t="shared" si="1"/>
        <v>-1.810938065918144E-3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42635</v>
      </c>
      <c r="X67" s="10">
        <v>27.85</v>
      </c>
      <c r="Y67" s="10">
        <v>27.97</v>
      </c>
      <c r="Z67" s="10">
        <v>27.34</v>
      </c>
      <c r="AA67" s="10">
        <v>27.61</v>
      </c>
      <c r="AB67" s="95">
        <v>1575100</v>
      </c>
      <c r="AC67" s="10">
        <v>27.61</v>
      </c>
      <c r="AD67">
        <f t="shared" ref="AD67:AD69" si="37">Y67-Z67</f>
        <v>0.62999999999999901</v>
      </c>
      <c r="AE67" s="138" t="e">
        <f t="shared" ref="AE67" si="38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37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37"/>
        <v>0</v>
      </c>
      <c r="AE69" s="138" t="e">
        <f t="shared" ref="AE69" si="39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0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47 H41:H47">
    <cfRule type="expression" dxfId="863" priority="19">
      <formula>F41&gt;0</formula>
    </cfRule>
    <cfRule type="expression" dxfId="862" priority="20">
      <formula>F41&lt;0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0">
    <cfRule type="expression" dxfId="849" priority="3">
      <formula>F37&gt;0</formula>
    </cfRule>
    <cfRule type="expression" dxfId="848" priority="4">
      <formula>F37&lt;0</formula>
    </cfRule>
  </conditionalFormatting>
  <conditionalFormatting sqref="H37:H40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42727</v>
      </c>
      <c r="X2" s="10">
        <v>30.11</v>
      </c>
      <c r="Y2" s="10">
        <v>30.81</v>
      </c>
      <c r="Z2" s="10">
        <v>29.61</v>
      </c>
      <c r="AA2" s="10">
        <v>30.71</v>
      </c>
      <c r="AB2" s="95">
        <v>5466300</v>
      </c>
      <c r="AC2" s="10">
        <v>30.71</v>
      </c>
      <c r="AD2" s="2">
        <f>Y2-Z2</f>
        <v>1.1999999999999993</v>
      </c>
      <c r="AE2" s="138">
        <f>AC2/AC3-1</f>
        <v>1.9926934573231581E-2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42726</v>
      </c>
      <c r="X3" s="10">
        <v>28.97</v>
      </c>
      <c r="Y3" s="10">
        <v>30.17</v>
      </c>
      <c r="Z3" s="10">
        <v>28.82</v>
      </c>
      <c r="AA3" s="10">
        <v>30.11</v>
      </c>
      <c r="AB3" s="95">
        <v>4326800</v>
      </c>
      <c r="AC3" s="10">
        <v>30.11</v>
      </c>
      <c r="AD3" s="2">
        <f t="shared" ref="AD3:AD66" si="2">Y3-Z3</f>
        <v>1.3500000000000014</v>
      </c>
      <c r="AE3" s="138">
        <f t="shared" ref="AE3:AE66" si="3">AC3/AC4-1</f>
        <v>4.186851211072673E-2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31.87</v>
      </c>
      <c r="R4" s="530">
        <v>1.24E-2</v>
      </c>
      <c r="T4" s="163">
        <v>42633</v>
      </c>
      <c r="U4" s="1" t="s">
        <v>300</v>
      </c>
      <c r="W4" s="133">
        <v>42725</v>
      </c>
      <c r="X4" s="10">
        <v>29.11</v>
      </c>
      <c r="Y4" s="10">
        <v>29.11</v>
      </c>
      <c r="Z4" s="10">
        <v>28.55</v>
      </c>
      <c r="AA4" s="10">
        <v>28.9</v>
      </c>
      <c r="AB4" s="95">
        <v>3777600</v>
      </c>
      <c r="AC4" s="10">
        <v>28.9</v>
      </c>
      <c r="AD4" s="2">
        <f t="shared" si="2"/>
        <v>0.55999999999999872</v>
      </c>
      <c r="AE4" s="138">
        <f t="shared" si="3"/>
        <v>-3.1045187995860646E-3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3187</v>
      </c>
      <c r="W5" s="133">
        <v>42724</v>
      </c>
      <c r="X5" s="10">
        <v>28.47</v>
      </c>
      <c r="Y5" s="10">
        <v>29.09</v>
      </c>
      <c r="Z5" s="10">
        <v>28.29</v>
      </c>
      <c r="AA5" s="10">
        <v>28.99</v>
      </c>
      <c r="AB5" s="95">
        <v>3917200</v>
      </c>
      <c r="AC5" s="10">
        <v>28.99</v>
      </c>
      <c r="AD5" s="2">
        <f t="shared" si="2"/>
        <v>0.80000000000000071</v>
      </c>
      <c r="AE5" s="138">
        <f t="shared" si="3"/>
        <v>2.474372569812644E-2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42723</v>
      </c>
      <c r="X6" s="10">
        <v>29.16</v>
      </c>
      <c r="Y6" s="10">
        <v>29.5</v>
      </c>
      <c r="Z6" s="10">
        <v>28.14</v>
      </c>
      <c r="AA6" s="10">
        <v>28.29</v>
      </c>
      <c r="AB6" s="95">
        <v>5408000</v>
      </c>
      <c r="AC6" s="10">
        <v>28.29</v>
      </c>
      <c r="AD6" s="2">
        <f t="shared" si="2"/>
        <v>1.3599999999999994</v>
      </c>
      <c r="AE6" s="138">
        <f t="shared" si="3"/>
        <v>-4.0366350067842616E-2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3069.5399999999963</v>
      </c>
      <c r="R7" s="30">
        <v>42754</v>
      </c>
      <c r="W7" s="133">
        <v>42720</v>
      </c>
      <c r="X7" s="10">
        <v>28.58</v>
      </c>
      <c r="Y7" s="10">
        <v>29.61</v>
      </c>
      <c r="Z7" s="10">
        <v>28.22</v>
      </c>
      <c r="AA7" s="10">
        <v>29.48</v>
      </c>
      <c r="AB7" s="95">
        <v>10292300</v>
      </c>
      <c r="AC7" s="10">
        <v>29.48</v>
      </c>
      <c r="AD7" s="2">
        <f t="shared" si="2"/>
        <v>1.3900000000000006</v>
      </c>
      <c r="AE7" s="138">
        <f t="shared" si="3"/>
        <v>2.897033158813267E-2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335.88000000000011</v>
      </c>
      <c r="W8" s="133">
        <v>42719</v>
      </c>
      <c r="X8" s="10">
        <v>27.97</v>
      </c>
      <c r="Y8" s="10">
        <v>29.08</v>
      </c>
      <c r="Z8" s="10">
        <v>27.75</v>
      </c>
      <c r="AA8" s="10">
        <v>28.65</v>
      </c>
      <c r="AB8" s="95">
        <v>4436700</v>
      </c>
      <c r="AC8" s="10">
        <v>28.65</v>
      </c>
      <c r="AD8" s="2">
        <f t="shared" si="2"/>
        <v>1.3299999999999983</v>
      </c>
      <c r="AE8" s="138">
        <f t="shared" si="3"/>
        <v>1.9210245464247544E-2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0.11780633575577321</v>
      </c>
      <c r="W9" s="133">
        <v>42718</v>
      </c>
      <c r="X9" s="10">
        <v>28.28</v>
      </c>
      <c r="Y9" s="10">
        <v>28.84</v>
      </c>
      <c r="Z9" s="10">
        <v>28.03</v>
      </c>
      <c r="AA9" s="10">
        <v>28.11</v>
      </c>
      <c r="AB9" s="95">
        <v>2983900</v>
      </c>
      <c r="AC9" s="10">
        <v>28.11</v>
      </c>
      <c r="AD9" s="2">
        <f t="shared" si="2"/>
        <v>0.80999999999999872</v>
      </c>
      <c r="AE9" s="138">
        <f t="shared" si="3"/>
        <v>-1.055966209081316E-2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42717</v>
      </c>
      <c r="X10" s="10">
        <v>29.07</v>
      </c>
      <c r="Y10" s="10">
        <v>29.3</v>
      </c>
      <c r="Z10" s="10">
        <v>28.05</v>
      </c>
      <c r="AA10" s="10">
        <v>28.41</v>
      </c>
      <c r="AB10" s="95">
        <v>6505400</v>
      </c>
      <c r="AC10" s="10">
        <v>28.41</v>
      </c>
      <c r="AD10" s="2">
        <f t="shared" si="2"/>
        <v>1.25</v>
      </c>
      <c r="AE10" s="138">
        <f t="shared" si="3"/>
        <v>-2.0344827586206926E-2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3.9100000000000003E-2</v>
      </c>
      <c r="W11" s="133">
        <v>42716</v>
      </c>
      <c r="X11" s="10">
        <v>30.82</v>
      </c>
      <c r="Y11" s="10">
        <v>30.87</v>
      </c>
      <c r="Z11" s="10">
        <v>28.67</v>
      </c>
      <c r="AA11" s="10">
        <v>29</v>
      </c>
      <c r="AB11" s="95">
        <v>6037800</v>
      </c>
      <c r="AC11" s="10">
        <v>29</v>
      </c>
      <c r="AD11" s="2">
        <f t="shared" si="2"/>
        <v>2.1999999999999993</v>
      </c>
      <c r="AE11" s="138">
        <f t="shared" si="3"/>
        <v>-6.3004846526655833E-2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42713</v>
      </c>
      <c r="X12" s="10">
        <v>30.43</v>
      </c>
      <c r="Y12" s="10">
        <v>30.95</v>
      </c>
      <c r="Z12" s="10">
        <v>30.04</v>
      </c>
      <c r="AA12" s="10">
        <v>30.95</v>
      </c>
      <c r="AB12" s="95">
        <v>4645700</v>
      </c>
      <c r="AC12" s="10">
        <v>30.95</v>
      </c>
      <c r="AD12" s="2">
        <f t="shared" si="2"/>
        <v>0.91000000000000014</v>
      </c>
      <c r="AE12" s="138">
        <f t="shared" si="3"/>
        <v>1.9097793875535007E-2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42712</v>
      </c>
      <c r="X13" s="10">
        <v>29.92</v>
      </c>
      <c r="Y13" s="10">
        <v>30.75</v>
      </c>
      <c r="Z13" s="10">
        <v>29.72</v>
      </c>
      <c r="AA13" s="10">
        <v>30.37</v>
      </c>
      <c r="AB13" s="95">
        <v>4419900</v>
      </c>
      <c r="AC13" s="10">
        <v>30.37</v>
      </c>
      <c r="AD13" s="2">
        <f t="shared" si="2"/>
        <v>1.0300000000000011</v>
      </c>
      <c r="AE13" s="138">
        <f t="shared" si="3"/>
        <v>2.1870794078062028E-2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42711</v>
      </c>
      <c r="X14" s="10">
        <v>28.56</v>
      </c>
      <c r="Y14" s="10">
        <v>30.11</v>
      </c>
      <c r="Z14" s="10">
        <v>28.5</v>
      </c>
      <c r="AA14" s="10">
        <v>29.72</v>
      </c>
      <c r="AB14" s="95">
        <v>6744600</v>
      </c>
      <c r="AC14" s="10">
        <v>29.72</v>
      </c>
      <c r="AD14" s="2">
        <f t="shared" si="2"/>
        <v>1.6099999999999994</v>
      </c>
      <c r="AE14" s="138">
        <f t="shared" si="3"/>
        <v>4.0252012600630049E-2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42710</v>
      </c>
      <c r="X15" s="10">
        <v>28.29</v>
      </c>
      <c r="Y15" s="10">
        <v>28.78</v>
      </c>
      <c r="Z15" s="10">
        <v>27.82</v>
      </c>
      <c r="AA15" s="10">
        <v>28.57</v>
      </c>
      <c r="AB15" s="95">
        <v>6875100</v>
      </c>
      <c r="AC15" s="10">
        <v>28.57</v>
      </c>
      <c r="AD15" s="2">
        <f t="shared" si="2"/>
        <v>0.96000000000000085</v>
      </c>
      <c r="AE15" s="138">
        <f t="shared" si="3"/>
        <v>-3.4989503149052137E-4</v>
      </c>
    </row>
    <row r="16" spans="1:31" x14ac:dyDescent="0.25">
      <c r="G16" s="30"/>
      <c r="H16" s="72"/>
      <c r="W16" s="133">
        <v>42709</v>
      </c>
      <c r="X16" s="10">
        <v>28.79</v>
      </c>
      <c r="Y16" s="10">
        <v>29.29</v>
      </c>
      <c r="Z16" s="10">
        <v>28.3</v>
      </c>
      <c r="AA16" s="10">
        <v>28.58</v>
      </c>
      <c r="AB16" s="95">
        <v>7714100</v>
      </c>
      <c r="AC16" s="10">
        <v>28.58</v>
      </c>
      <c r="AD16" s="2">
        <f t="shared" si="2"/>
        <v>0.98999999999999844</v>
      </c>
      <c r="AE16" s="138">
        <f t="shared" si="3"/>
        <v>7.0472163495418627E-3</v>
      </c>
    </row>
    <row r="17" spans="1:31" x14ac:dyDescent="0.25">
      <c r="G17" s="30"/>
      <c r="W17" s="133">
        <v>42706</v>
      </c>
      <c r="X17" s="10">
        <v>28.79</v>
      </c>
      <c r="Y17" s="10">
        <v>29.61</v>
      </c>
      <c r="Z17" s="10">
        <v>28.06</v>
      </c>
      <c r="AA17" s="10">
        <v>28.38</v>
      </c>
      <c r="AB17" s="95">
        <v>5096200</v>
      </c>
      <c r="AC17" s="10">
        <v>28.38</v>
      </c>
      <c r="AD17" s="2">
        <f t="shared" si="2"/>
        <v>1.5500000000000007</v>
      </c>
      <c r="AE17" s="138">
        <f t="shared" si="3"/>
        <v>-1.1838440111420656E-2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42705</v>
      </c>
      <c r="X18" s="10">
        <v>29.09</v>
      </c>
      <c r="Y18" s="10">
        <v>29.95</v>
      </c>
      <c r="Z18" s="10">
        <v>28.56</v>
      </c>
      <c r="AA18" s="10">
        <v>28.72</v>
      </c>
      <c r="AB18" s="95">
        <v>5937300</v>
      </c>
      <c r="AC18" s="10">
        <v>28.72</v>
      </c>
      <c r="AD18" s="2">
        <f t="shared" si="2"/>
        <v>1.3900000000000006</v>
      </c>
      <c r="AE18" s="138">
        <f t="shared" si="3"/>
        <v>-7.6019350380097661E-3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42704</v>
      </c>
      <c r="X19" s="10">
        <v>27.98</v>
      </c>
      <c r="Y19" s="10">
        <v>29.31</v>
      </c>
      <c r="Z19" s="10">
        <v>27.82</v>
      </c>
      <c r="AA19" s="10">
        <v>28.94</v>
      </c>
      <c r="AB19" s="95">
        <v>6417400</v>
      </c>
      <c r="AC19" s="10">
        <v>28.94</v>
      </c>
      <c r="AD19" s="2">
        <f t="shared" si="2"/>
        <v>1.4899999999999984</v>
      </c>
      <c r="AE19" s="138">
        <f t="shared" si="3"/>
        <v>5.5049216186656924E-2</v>
      </c>
    </row>
    <row r="20" spans="1:31" x14ac:dyDescent="0.25">
      <c r="W20" s="133">
        <v>42703</v>
      </c>
      <c r="X20" s="10">
        <v>27.9</v>
      </c>
      <c r="Y20" s="10">
        <v>28.13</v>
      </c>
      <c r="Z20" s="10">
        <v>27.34</v>
      </c>
      <c r="AA20" s="10">
        <v>27.43</v>
      </c>
      <c r="AB20" s="95">
        <v>3908500</v>
      </c>
      <c r="AC20" s="10">
        <v>27.43</v>
      </c>
      <c r="AD20" s="2">
        <f t="shared" si="2"/>
        <v>0.78999999999999915</v>
      </c>
      <c r="AE20" s="138">
        <f t="shared" si="3"/>
        <v>-2.6959914863426748E-2</v>
      </c>
    </row>
    <row r="21" spans="1:31" x14ac:dyDescent="0.25">
      <c r="W21" s="133">
        <v>42702</v>
      </c>
      <c r="X21" s="10">
        <v>28.46</v>
      </c>
      <c r="Y21" s="10">
        <v>28.79</v>
      </c>
      <c r="Z21" s="10">
        <v>27.91</v>
      </c>
      <c r="AA21" s="10">
        <v>28.19</v>
      </c>
      <c r="AB21" s="95">
        <v>3157300</v>
      </c>
      <c r="AC21" s="10">
        <v>28.19</v>
      </c>
      <c r="AD21" s="2">
        <f t="shared" si="2"/>
        <v>0.87999999999999901</v>
      </c>
      <c r="AE21" s="138">
        <f t="shared" si="3"/>
        <v>-1.2609457092819576E-2</v>
      </c>
    </row>
    <row r="22" spans="1:31" x14ac:dyDescent="0.25">
      <c r="W22" s="133">
        <v>42699</v>
      </c>
      <c r="X22" s="10">
        <v>28.48</v>
      </c>
      <c r="Y22" s="10">
        <v>28.93</v>
      </c>
      <c r="Z22" s="10">
        <v>28.17</v>
      </c>
      <c r="AA22" s="10">
        <v>28.55</v>
      </c>
      <c r="AB22" s="95">
        <v>1755200</v>
      </c>
      <c r="AC22" s="10">
        <v>28.55</v>
      </c>
      <c r="AD22" s="2">
        <f t="shared" si="2"/>
        <v>0.75999999999999801</v>
      </c>
      <c r="AE22" s="138">
        <f t="shared" si="3"/>
        <v>5.9901338971106721E-3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42697</v>
      </c>
      <c r="X23" s="10">
        <v>28.31</v>
      </c>
      <c r="Y23" s="10">
        <v>28.47</v>
      </c>
      <c r="Z23" s="10">
        <v>27.77</v>
      </c>
      <c r="AA23" s="10">
        <v>28.38</v>
      </c>
      <c r="AB23" s="95">
        <v>6702000</v>
      </c>
      <c r="AC23" s="10">
        <v>28.38</v>
      </c>
      <c r="AD23" s="2">
        <f t="shared" si="2"/>
        <v>0.69999999999999929</v>
      </c>
      <c r="AE23" s="138">
        <f t="shared" si="3"/>
        <v>-3.5223670306450128E-4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42696</v>
      </c>
      <c r="X24" s="10">
        <v>29.76</v>
      </c>
      <c r="Y24" s="10">
        <v>29.76</v>
      </c>
      <c r="Z24" s="10">
        <v>27.92</v>
      </c>
      <c r="AA24" s="10">
        <v>28.39</v>
      </c>
      <c r="AB24" s="95">
        <v>9451300</v>
      </c>
      <c r="AC24" s="10">
        <v>28.39</v>
      </c>
      <c r="AD24" s="2">
        <f t="shared" si="2"/>
        <v>1.8399999999999999</v>
      </c>
      <c r="AE24" s="138">
        <f t="shared" si="3"/>
        <v>-4.9548041513224006E-2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42695</v>
      </c>
      <c r="X25" s="10">
        <v>29.58</v>
      </c>
      <c r="Y25" s="10">
        <v>30.24</v>
      </c>
      <c r="Z25" s="10">
        <v>29.38</v>
      </c>
      <c r="AA25" s="10">
        <v>29.87</v>
      </c>
      <c r="AB25" s="95">
        <v>7043300</v>
      </c>
      <c r="AC25" s="10">
        <v>29.87</v>
      </c>
      <c r="AD25" s="2">
        <f t="shared" si="2"/>
        <v>0.85999999999999943</v>
      </c>
      <c r="AE25" s="138">
        <f t="shared" si="3"/>
        <v>3.1422651933701751E-2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42692</v>
      </c>
      <c r="X26" s="10">
        <v>26.97</v>
      </c>
      <c r="Y26" s="10">
        <v>29.03</v>
      </c>
      <c r="Z26" s="10">
        <v>26.97</v>
      </c>
      <c r="AA26" s="10">
        <v>28.96</v>
      </c>
      <c r="AB26" s="95">
        <v>7923700</v>
      </c>
      <c r="AC26" s="10">
        <v>28.96</v>
      </c>
      <c r="AD26" s="2">
        <f t="shared" si="2"/>
        <v>2.0600000000000023</v>
      </c>
      <c r="AE26" s="138">
        <f t="shared" si="3"/>
        <v>6.9029162052417936E-2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42691</v>
      </c>
      <c r="X27" s="10">
        <v>27.62</v>
      </c>
      <c r="Y27" s="10">
        <v>27.78</v>
      </c>
      <c r="Z27" s="10">
        <v>26.95</v>
      </c>
      <c r="AA27" s="10">
        <v>27.09</v>
      </c>
      <c r="AB27" s="95">
        <v>5507100</v>
      </c>
      <c r="AC27" s="10">
        <v>27.09</v>
      </c>
      <c r="AD27" s="2">
        <f t="shared" si="2"/>
        <v>0.83000000000000185</v>
      </c>
      <c r="AE27" s="138">
        <f t="shared" si="3"/>
        <v>-1.2755102040816424E-2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42690</v>
      </c>
      <c r="X28" s="10">
        <v>27.7</v>
      </c>
      <c r="Y28" s="10">
        <v>27.85</v>
      </c>
      <c r="Z28" s="10">
        <v>27.44</v>
      </c>
      <c r="AA28" s="10">
        <v>27.44</v>
      </c>
      <c r="AB28" s="95">
        <v>3500800</v>
      </c>
      <c r="AC28" s="10">
        <v>27.44</v>
      </c>
      <c r="AD28" s="2">
        <f t="shared" si="2"/>
        <v>0.41000000000000014</v>
      </c>
      <c r="AE28" s="138">
        <f t="shared" si="3"/>
        <v>-1.2949640287769792E-2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42689</v>
      </c>
      <c r="X29" s="10">
        <v>28.04</v>
      </c>
      <c r="Y29" s="10">
        <v>28.25</v>
      </c>
      <c r="Z29" s="10">
        <v>27.41</v>
      </c>
      <c r="AA29" s="10">
        <v>27.8</v>
      </c>
      <c r="AB29" s="95">
        <v>5605800</v>
      </c>
      <c r="AC29" s="10">
        <v>27.8</v>
      </c>
      <c r="AD29" s="2">
        <f t="shared" si="2"/>
        <v>0.83999999999999986</v>
      </c>
      <c r="AE29" s="138">
        <f t="shared" si="3"/>
        <v>-1.4184397163120477E-2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42688</v>
      </c>
      <c r="X30" s="10">
        <v>27.83</v>
      </c>
      <c r="Y30" s="10">
        <v>28.3</v>
      </c>
      <c r="Z30" s="10">
        <v>27.42</v>
      </c>
      <c r="AA30" s="10">
        <v>28.2</v>
      </c>
      <c r="AB30" s="95">
        <v>5719800</v>
      </c>
      <c r="AC30" s="10">
        <v>28.2</v>
      </c>
      <c r="AD30" s="2">
        <f t="shared" si="2"/>
        <v>0.87999999999999901</v>
      </c>
      <c r="AE30" s="138">
        <f t="shared" si="3"/>
        <v>1.5118790496760237E-2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42685</v>
      </c>
      <c r="X31" s="10">
        <v>27.1</v>
      </c>
      <c r="Y31" s="10">
        <v>28</v>
      </c>
      <c r="Z31" s="10">
        <v>26.91</v>
      </c>
      <c r="AA31" s="10">
        <v>27.78</v>
      </c>
      <c r="AB31" s="95">
        <v>7297400</v>
      </c>
      <c r="AC31" s="10">
        <v>27.78</v>
      </c>
      <c r="AD31" s="2">
        <f t="shared" si="2"/>
        <v>1.0899999999999999</v>
      </c>
      <c r="AE31" s="138">
        <f t="shared" si="3"/>
        <v>2.3958717287136055E-2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42684</v>
      </c>
      <c r="X32" s="10">
        <v>26.53</v>
      </c>
      <c r="Y32" s="10">
        <v>28.23</v>
      </c>
      <c r="Z32" s="10">
        <v>26.53</v>
      </c>
      <c r="AA32" s="10">
        <v>27.13</v>
      </c>
      <c r="AB32" s="95">
        <v>9181500</v>
      </c>
      <c r="AC32" s="10">
        <v>27.13</v>
      </c>
      <c r="AD32" s="2">
        <f t="shared" si="2"/>
        <v>1.6999999999999993</v>
      </c>
      <c r="AE32" s="138" t="e">
        <f t="shared" si="3"/>
        <v>#DIV/0!</v>
      </c>
    </row>
    <row r="33" spans="2:31" x14ac:dyDescent="0.25">
      <c r="B33" s="591">
        <v>42545</v>
      </c>
      <c r="C33" s="539">
        <v>100</v>
      </c>
      <c r="D33" s="541">
        <v>25.25</v>
      </c>
      <c r="E33" s="541">
        <v>25.43</v>
      </c>
      <c r="F33" s="541">
        <f t="shared" ref="F33" si="20">C33*(E33-D33)</f>
        <v>17.999999999999972</v>
      </c>
      <c r="G33" s="541">
        <f t="shared" ref="G33" si="21">D33*C33</f>
        <v>2525</v>
      </c>
      <c r="H33" s="586">
        <f t="shared" ref="H33" si="22">(E33-D33)/D33</f>
        <v>7.1287128712871177E-3</v>
      </c>
      <c r="I33" s="541"/>
      <c r="W33" s="133">
        <v>42684</v>
      </c>
      <c r="X33" s="10" t="s">
        <v>392</v>
      </c>
      <c r="Y33" s="10"/>
      <c r="Z33" s="10"/>
      <c r="AA33" s="10"/>
      <c r="AB33" s="95"/>
      <c r="AC33" s="10"/>
      <c r="AD33" s="2">
        <f t="shared" si="2"/>
        <v>0</v>
      </c>
      <c r="AE33" s="138">
        <f t="shared" si="3"/>
        <v>-1</v>
      </c>
    </row>
    <row r="34" spans="2:31" x14ac:dyDescent="0.25">
      <c r="B34" s="591">
        <v>42548</v>
      </c>
      <c r="C34" s="539">
        <v>100</v>
      </c>
      <c r="D34" s="541">
        <v>25.25</v>
      </c>
      <c r="E34" s="541">
        <v>23.48</v>
      </c>
      <c r="F34" s="541">
        <f t="shared" ref="F34" si="23">C34*(E34-D34)</f>
        <v>-176.99999999999994</v>
      </c>
      <c r="G34" s="541">
        <f t="shared" ref="G34" si="24">D34*C34</f>
        <v>2525</v>
      </c>
      <c r="H34" s="586">
        <f t="shared" ref="H34" si="25">(E34-D34)/D34</f>
        <v>-7.0099009900990078E-2</v>
      </c>
      <c r="I34" s="541"/>
      <c r="W34" s="133">
        <v>42683</v>
      </c>
      <c r="X34" s="10">
        <v>24.05</v>
      </c>
      <c r="Y34" s="10">
        <v>26.72</v>
      </c>
      <c r="Z34" s="10">
        <v>23.73</v>
      </c>
      <c r="AA34" s="10">
        <v>26.48</v>
      </c>
      <c r="AB34" s="95">
        <v>10914600</v>
      </c>
      <c r="AC34" s="10">
        <v>26.18</v>
      </c>
      <c r="AD34" s="2">
        <f t="shared" si="2"/>
        <v>2.9899999999999984</v>
      </c>
      <c r="AE34" s="138">
        <f t="shared" si="3"/>
        <v>8.8113050706567053E-2</v>
      </c>
    </row>
    <row r="35" spans="2:31" x14ac:dyDescent="0.25">
      <c r="B35" s="591">
        <v>42549</v>
      </c>
      <c r="C35" s="539">
        <v>100</v>
      </c>
      <c r="D35" s="541">
        <v>25.25</v>
      </c>
      <c r="E35" s="541">
        <v>24.06</v>
      </c>
      <c r="F35" s="541">
        <f t="shared" ref="F35" si="26">C35*(E35-D35)</f>
        <v>-119.00000000000013</v>
      </c>
      <c r="G35" s="541">
        <f t="shared" ref="G35" si="27">D35*C35</f>
        <v>2525</v>
      </c>
      <c r="H35" s="586">
        <f t="shared" ref="H35" si="28">(E35-D35)/D35</f>
        <v>-4.7128712871287178E-2</v>
      </c>
      <c r="I35" s="541"/>
      <c r="W35" s="133">
        <v>42682</v>
      </c>
      <c r="X35" s="10">
        <v>23.2</v>
      </c>
      <c r="Y35" s="10">
        <v>24.49</v>
      </c>
      <c r="Z35" s="10">
        <v>23.04</v>
      </c>
      <c r="AA35" s="10">
        <v>24.34</v>
      </c>
      <c r="AB35" s="95">
        <v>8295300</v>
      </c>
      <c r="AC35" s="10">
        <v>24.06</v>
      </c>
      <c r="AD35" s="2">
        <f t="shared" si="2"/>
        <v>1.4499999999999993</v>
      </c>
      <c r="AE35" s="138">
        <f t="shared" si="3"/>
        <v>4.4724272687798328E-2</v>
      </c>
    </row>
    <row r="36" spans="2:31" x14ac:dyDescent="0.25">
      <c r="B36" s="591">
        <v>42556</v>
      </c>
      <c r="C36" s="539">
        <v>100</v>
      </c>
      <c r="D36" s="541">
        <v>25.25</v>
      </c>
      <c r="E36" s="541">
        <v>23.54</v>
      </c>
      <c r="F36" s="541">
        <f t="shared" ref="F36" si="29">C36*(E36-D36)</f>
        <v>-171.00000000000009</v>
      </c>
      <c r="G36" s="541">
        <f t="shared" ref="G36" si="30">D36*C36</f>
        <v>2525</v>
      </c>
      <c r="H36" s="586">
        <f t="shared" ref="H36" si="31">(E36-D36)/D36</f>
        <v>-6.7722772277227755E-2</v>
      </c>
      <c r="I36" s="541"/>
      <c r="W36" s="133">
        <v>42681</v>
      </c>
      <c r="X36" s="10">
        <v>23.51</v>
      </c>
      <c r="Y36" s="10">
        <v>23.66</v>
      </c>
      <c r="Z36" s="10">
        <v>23.12</v>
      </c>
      <c r="AA36" s="10">
        <v>23.29</v>
      </c>
      <c r="AB36" s="95">
        <v>5833500</v>
      </c>
      <c r="AC36" s="10">
        <v>23.03</v>
      </c>
      <c r="AD36" s="2">
        <f t="shared" si="2"/>
        <v>0.53999999999999915</v>
      </c>
      <c r="AE36" s="138">
        <f t="shared" si="3"/>
        <v>7.8774617067833841E-3</v>
      </c>
    </row>
    <row r="37" spans="2:31" x14ac:dyDescent="0.25">
      <c r="B37" s="591">
        <v>42557</v>
      </c>
      <c r="C37" s="539">
        <v>100</v>
      </c>
      <c r="D37" s="541">
        <v>25.25</v>
      </c>
      <c r="E37" s="541">
        <v>23.75</v>
      </c>
      <c r="F37" s="541">
        <f t="shared" ref="F37" si="32">C37*(E37-D37)</f>
        <v>-150</v>
      </c>
      <c r="G37" s="541">
        <f t="shared" ref="G37" si="33">D37*C37</f>
        <v>2525</v>
      </c>
      <c r="H37" s="586">
        <f t="shared" ref="H37" si="34">(E37-D37)/D37</f>
        <v>-5.9405940594059403E-2</v>
      </c>
      <c r="I37" s="541"/>
      <c r="W37" s="133">
        <v>42678</v>
      </c>
      <c r="X37" s="10">
        <v>22.65</v>
      </c>
      <c r="Y37" s="10">
        <v>23.42</v>
      </c>
      <c r="Z37" s="10">
        <v>22.58</v>
      </c>
      <c r="AA37" s="10">
        <v>23.11</v>
      </c>
      <c r="AB37" s="95">
        <v>7892000</v>
      </c>
      <c r="AC37" s="10">
        <v>22.85</v>
      </c>
      <c r="AD37" s="2">
        <f t="shared" si="2"/>
        <v>0.84000000000000341</v>
      </c>
      <c r="AE37" s="138">
        <f t="shared" si="3"/>
        <v>2.2829006266786189E-2</v>
      </c>
    </row>
    <row r="38" spans="2:31" x14ac:dyDescent="0.25">
      <c r="B38" s="591">
        <v>42559</v>
      </c>
      <c r="C38" s="539">
        <v>100</v>
      </c>
      <c r="D38" s="541">
        <v>25.25</v>
      </c>
      <c r="E38" s="541">
        <v>24.86</v>
      </c>
      <c r="F38" s="541">
        <f t="shared" ref="F38" si="35">C38*(E38-D38)</f>
        <v>-39.000000000000057</v>
      </c>
      <c r="G38" s="541">
        <f t="shared" ref="G38" si="36">D38*C38</f>
        <v>2525</v>
      </c>
      <c r="H38" s="586">
        <f t="shared" ref="H38" si="37">(E38-D38)/D38</f>
        <v>-1.5445544554455468E-2</v>
      </c>
      <c r="I38" s="541"/>
      <c r="W38" s="133">
        <v>42677</v>
      </c>
      <c r="X38" s="10">
        <v>23.57</v>
      </c>
      <c r="Y38" s="10">
        <v>23.57</v>
      </c>
      <c r="Z38" s="10">
        <v>22.18</v>
      </c>
      <c r="AA38" s="10">
        <v>22.6</v>
      </c>
      <c r="AB38" s="95">
        <v>19321100</v>
      </c>
      <c r="AC38" s="10">
        <v>22.34</v>
      </c>
      <c r="AD38" s="2">
        <f t="shared" si="2"/>
        <v>1.3900000000000006</v>
      </c>
      <c r="AE38" s="138">
        <f t="shared" si="3"/>
        <v>-8.5176085176085214E-2</v>
      </c>
    </row>
    <row r="39" spans="2:31" x14ac:dyDescent="0.25">
      <c r="B39" s="591">
        <v>42562</v>
      </c>
      <c r="C39" s="539">
        <v>100</v>
      </c>
      <c r="D39" s="541">
        <v>25.25</v>
      </c>
      <c r="E39" s="541">
        <v>24.67</v>
      </c>
      <c r="F39" s="541">
        <f t="shared" ref="F39" si="38">C39*(E39-D39)</f>
        <v>-57.999999999999829</v>
      </c>
      <c r="G39" s="541">
        <f t="shared" ref="G39" si="39">D39*C39</f>
        <v>2525</v>
      </c>
      <c r="H39" s="586">
        <f t="shared" ref="H39" si="40">(E39-D39)/D39</f>
        <v>-2.2970297029702904E-2</v>
      </c>
      <c r="I39" s="541"/>
      <c r="W39" s="133">
        <v>42676</v>
      </c>
      <c r="X39" s="10">
        <v>24.79</v>
      </c>
      <c r="Y39" s="10">
        <v>25.11</v>
      </c>
      <c r="Z39" s="10">
        <v>24.56</v>
      </c>
      <c r="AA39" s="10">
        <v>24.7</v>
      </c>
      <c r="AB39" s="95">
        <v>5569300</v>
      </c>
      <c r="AC39" s="10">
        <v>24.42</v>
      </c>
      <c r="AD39" s="2">
        <f t="shared" si="2"/>
        <v>0.55000000000000071</v>
      </c>
      <c r="AE39" s="138">
        <f t="shared" si="3"/>
        <v>-7.7204388459974904E-3</v>
      </c>
    </row>
    <row r="40" spans="2:31" ht="20.25" thickBot="1" x14ac:dyDescent="0.35">
      <c r="B40" s="591">
        <v>42563</v>
      </c>
      <c r="C40" s="539">
        <v>100</v>
      </c>
      <c r="D40" s="541">
        <v>25.25</v>
      </c>
      <c r="E40" s="541">
        <v>26.03</v>
      </c>
      <c r="F40" s="541">
        <f t="shared" ref="F40:F41" si="41">C40*(E40-D40)</f>
        <v>78.000000000000114</v>
      </c>
      <c r="G40" s="541">
        <f t="shared" ref="G40:G41" si="42">D40*C40</f>
        <v>2525</v>
      </c>
      <c r="H40" s="586">
        <f t="shared" ref="H40:H41" si="43">(E40-D40)/D40</f>
        <v>3.0891089108910936E-2</v>
      </c>
      <c r="I40" s="541"/>
      <c r="O40" s="613" t="s">
        <v>78</v>
      </c>
      <c r="P40" s="613"/>
      <c r="W40" s="133">
        <v>42675</v>
      </c>
      <c r="X40" s="10">
        <v>24.15</v>
      </c>
      <c r="Y40" s="10">
        <v>25.01</v>
      </c>
      <c r="Z40" s="10">
        <v>23.92</v>
      </c>
      <c r="AA40" s="10">
        <v>24.89</v>
      </c>
      <c r="AB40" s="95">
        <v>7449100</v>
      </c>
      <c r="AC40" s="10">
        <v>24.61</v>
      </c>
      <c r="AD40" s="2">
        <f t="shared" si="2"/>
        <v>1.0899999999999999</v>
      </c>
      <c r="AE40" s="138">
        <f t="shared" si="3"/>
        <v>3.6647009267059882E-2</v>
      </c>
    </row>
    <row r="41" spans="2:31" ht="15.75" thickTop="1" x14ac:dyDescent="0.25">
      <c r="B41" s="591">
        <v>42569</v>
      </c>
      <c r="C41" s="539">
        <v>100</v>
      </c>
      <c r="D41" s="541">
        <v>25.25</v>
      </c>
      <c r="E41" s="541">
        <v>27.69</v>
      </c>
      <c r="F41" s="541">
        <f t="shared" si="41"/>
        <v>244.00000000000011</v>
      </c>
      <c r="G41" s="541">
        <f t="shared" si="42"/>
        <v>2525</v>
      </c>
      <c r="H41" s="586">
        <f t="shared" si="43"/>
        <v>9.6633663366336678E-2</v>
      </c>
      <c r="I41" s="595">
        <v>23</v>
      </c>
      <c r="O41" s="83">
        <v>1.1000000000000001</v>
      </c>
      <c r="P41" s="83">
        <f>O41*$Q$4</f>
        <v>35.057000000000002</v>
      </c>
      <c r="Q41" s="2"/>
      <c r="W41" s="133">
        <v>42674</v>
      </c>
      <c r="X41" s="10">
        <v>24.46</v>
      </c>
      <c r="Y41" s="10">
        <v>24.8</v>
      </c>
      <c r="Z41" s="10">
        <v>23.94</v>
      </c>
      <c r="AA41" s="10">
        <v>24.01</v>
      </c>
      <c r="AB41" s="95">
        <v>3501100</v>
      </c>
      <c r="AC41" s="10">
        <v>23.74</v>
      </c>
      <c r="AD41" s="2">
        <f t="shared" si="2"/>
        <v>0.85999999999999943</v>
      </c>
      <c r="AE41" s="138">
        <f t="shared" si="3"/>
        <v>-2.0627062706270682E-2</v>
      </c>
    </row>
    <row r="42" spans="2:31" ht="20.25" thickBot="1" x14ac:dyDescent="0.35">
      <c r="B42" s="591">
        <v>42570</v>
      </c>
      <c r="C42" s="539">
        <v>100</v>
      </c>
      <c r="D42" s="541">
        <v>25.25</v>
      </c>
      <c r="E42" s="541">
        <v>26.55</v>
      </c>
      <c r="F42" s="541">
        <f t="shared" ref="F42" si="44">C42*(E42-D42)</f>
        <v>130.00000000000006</v>
      </c>
      <c r="G42" s="541">
        <f t="shared" ref="G42" si="45">D42*C42</f>
        <v>2525</v>
      </c>
      <c r="H42" s="586">
        <f t="shared" ref="H42" si="46">(E42-D42)/D42</f>
        <v>5.148514851485151E-2</v>
      </c>
      <c r="I42" s="541"/>
      <c r="O42" s="83">
        <v>1.0900000000000001</v>
      </c>
      <c r="P42" s="83">
        <f t="shared" ref="P42:P61" si="47">O42*$Q$4</f>
        <v>34.738300000000002</v>
      </c>
      <c r="Q42" s="2"/>
      <c r="T42" s="91" t="s">
        <v>113</v>
      </c>
      <c r="W42" s="133">
        <v>42671</v>
      </c>
      <c r="X42" s="10">
        <v>24.62</v>
      </c>
      <c r="Y42" s="10">
        <v>24.93</v>
      </c>
      <c r="Z42" s="10">
        <v>24.09</v>
      </c>
      <c r="AA42" s="10">
        <v>24.52</v>
      </c>
      <c r="AB42" s="95">
        <v>4721800</v>
      </c>
      <c r="AC42" s="10">
        <v>24.24</v>
      </c>
      <c r="AD42" s="2">
        <f t="shared" si="2"/>
        <v>0.83999999999999986</v>
      </c>
      <c r="AE42" s="138">
        <f t="shared" si="3"/>
        <v>-4.1237113402070591E-4</v>
      </c>
    </row>
    <row r="43" spans="2:31" ht="15.75" thickTop="1" x14ac:dyDescent="0.25">
      <c r="B43" s="591">
        <v>42571</v>
      </c>
      <c r="C43" s="539">
        <v>100</v>
      </c>
      <c r="D43" s="541">
        <v>25.25</v>
      </c>
      <c r="E43" s="541">
        <v>26.61</v>
      </c>
      <c r="F43" s="541">
        <f t="shared" ref="F43" si="48">C43*(E43-D43)</f>
        <v>135.99999999999994</v>
      </c>
      <c r="G43" s="541">
        <f t="shared" ref="G43" si="49">D43*C43</f>
        <v>2525</v>
      </c>
      <c r="H43" s="586">
        <f t="shared" ref="H43" si="50">(E43-D43)/D43</f>
        <v>5.386138613861384E-2</v>
      </c>
      <c r="I43" s="541"/>
      <c r="O43" s="83">
        <v>1.08</v>
      </c>
      <c r="P43" s="83">
        <f t="shared" si="47"/>
        <v>34.419600000000003</v>
      </c>
      <c r="Q43" s="2"/>
      <c r="T43" s="128" t="s">
        <v>98</v>
      </c>
      <c r="U43" s="129">
        <v>30.71</v>
      </c>
      <c r="W43" s="133">
        <v>42670</v>
      </c>
      <c r="X43" s="10">
        <v>25.87</v>
      </c>
      <c r="Y43" s="10">
        <v>25.95</v>
      </c>
      <c r="Z43" s="10">
        <v>24.46</v>
      </c>
      <c r="AA43" s="10">
        <v>24.53</v>
      </c>
      <c r="AB43" s="95">
        <v>4568300</v>
      </c>
      <c r="AC43" s="10">
        <v>24.25</v>
      </c>
      <c r="AD43" s="2">
        <f t="shared" si="2"/>
        <v>1.4899999999999984</v>
      </c>
      <c r="AE43" s="138">
        <f t="shared" si="3"/>
        <v>-3.9984164687252632E-2</v>
      </c>
    </row>
    <row r="44" spans="2:31" x14ac:dyDescent="0.25">
      <c r="B44" s="591">
        <v>42572</v>
      </c>
      <c r="C44" s="539">
        <v>100</v>
      </c>
      <c r="D44" s="541">
        <v>25.25</v>
      </c>
      <c r="E44" s="541">
        <v>26.29</v>
      </c>
      <c r="F44" s="541">
        <f t="shared" ref="F44" si="51">C44*(E44-D44)</f>
        <v>103.99999999999991</v>
      </c>
      <c r="G44" s="541">
        <f t="shared" ref="G44" si="52">D44*C44</f>
        <v>2525</v>
      </c>
      <c r="H44" s="586">
        <f t="shared" ref="H44" si="53">(E44-D44)/D44</f>
        <v>4.1188118811881155E-2</v>
      </c>
      <c r="I44" s="541"/>
      <c r="O44" s="83">
        <v>1.07</v>
      </c>
      <c r="P44" s="83">
        <f t="shared" si="47"/>
        <v>34.100900000000003</v>
      </c>
      <c r="Q44" s="2"/>
      <c r="T44" s="93" t="s">
        <v>99</v>
      </c>
      <c r="U44" s="130">
        <v>30.91</v>
      </c>
      <c r="W44" s="133">
        <v>42669</v>
      </c>
      <c r="X44" s="10">
        <v>25.45</v>
      </c>
      <c r="Y44" s="10">
        <v>26</v>
      </c>
      <c r="Z44" s="10">
        <v>25.24</v>
      </c>
      <c r="AA44" s="10">
        <v>25.55</v>
      </c>
      <c r="AB44" s="95">
        <v>4572000</v>
      </c>
      <c r="AC44" s="10">
        <v>25.26</v>
      </c>
      <c r="AD44" s="2">
        <f t="shared" si="2"/>
        <v>0.76000000000000156</v>
      </c>
      <c r="AE44" s="138">
        <f t="shared" si="3"/>
        <v>3.9603960396039639E-4</v>
      </c>
    </row>
    <row r="45" spans="2:31" x14ac:dyDescent="0.25">
      <c r="B45" s="591">
        <v>42575</v>
      </c>
      <c r="C45" s="539">
        <v>100</v>
      </c>
      <c r="D45" s="541">
        <v>25.25</v>
      </c>
      <c r="E45" s="541">
        <v>25.18</v>
      </c>
      <c r="F45" s="541">
        <f t="shared" ref="F45" si="54">C45*(E45-D45)</f>
        <v>-7.0000000000000284</v>
      </c>
      <c r="G45" s="541">
        <f t="shared" ref="G45" si="55">D45*C45</f>
        <v>2525</v>
      </c>
      <c r="H45" s="586">
        <f t="shared" ref="H45" si="56">(E45-D45)/D45</f>
        <v>-2.7722772277227834E-3</v>
      </c>
      <c r="I45" s="541"/>
      <c r="O45" s="83">
        <v>1.06</v>
      </c>
      <c r="P45" s="83">
        <f t="shared" si="47"/>
        <v>33.782200000000003</v>
      </c>
      <c r="Q45" s="2"/>
      <c r="T45" s="93" t="s">
        <v>100</v>
      </c>
      <c r="U45" s="130" t="s">
        <v>129</v>
      </c>
      <c r="W45" s="133">
        <v>42668</v>
      </c>
      <c r="X45" s="10">
        <v>25.39</v>
      </c>
      <c r="Y45" s="10">
        <v>25.8</v>
      </c>
      <c r="Z45" s="10">
        <v>25.2</v>
      </c>
      <c r="AA45" s="10">
        <v>25.54</v>
      </c>
      <c r="AB45" s="95">
        <v>4860100</v>
      </c>
      <c r="AC45" s="10">
        <v>25.25</v>
      </c>
      <c r="AD45" s="2">
        <f t="shared" si="2"/>
        <v>0.60000000000000142</v>
      </c>
      <c r="AE45" s="138">
        <f t="shared" si="3"/>
        <v>7.5818036711892134E-3</v>
      </c>
    </row>
    <row r="46" spans="2:31" x14ac:dyDescent="0.25">
      <c r="B46" s="591">
        <v>42576</v>
      </c>
      <c r="C46" s="539">
        <v>100</v>
      </c>
      <c r="D46" s="541">
        <v>25.25</v>
      </c>
      <c r="E46" s="541">
        <v>25.33</v>
      </c>
      <c r="F46" s="541">
        <f t="shared" ref="F46:F52" si="57">C46*(E46-D46)</f>
        <v>7.9999999999998295</v>
      </c>
      <c r="G46" s="541">
        <f t="shared" ref="G46:G52" si="58">D46*C46</f>
        <v>2525</v>
      </c>
      <c r="H46" s="586">
        <f t="shared" ref="H46:H52" si="59">(E46-D46)/D46</f>
        <v>3.1683168316831009E-3</v>
      </c>
      <c r="I46" s="541"/>
      <c r="O46" s="83">
        <v>1.05</v>
      </c>
      <c r="P46" s="83">
        <f t="shared" si="47"/>
        <v>33.463500000000003</v>
      </c>
      <c r="Q46" s="2"/>
      <c r="T46" s="93" t="s">
        <v>101</v>
      </c>
      <c r="U46" s="130" t="s">
        <v>129</v>
      </c>
      <c r="W46" s="133">
        <v>42667</v>
      </c>
      <c r="X46" s="10">
        <v>25.92</v>
      </c>
      <c r="Y46" s="10">
        <v>25.94</v>
      </c>
      <c r="Z46" s="10">
        <v>25</v>
      </c>
      <c r="AA46" s="10">
        <v>25.35</v>
      </c>
      <c r="AB46" s="95">
        <v>4582100</v>
      </c>
      <c r="AC46" s="10">
        <v>25.06</v>
      </c>
      <c r="AD46" s="2">
        <f t="shared" si="2"/>
        <v>0.94000000000000128</v>
      </c>
      <c r="AE46" s="138">
        <f t="shared" si="3"/>
        <v>-2.2239563012095176E-2</v>
      </c>
    </row>
    <row r="47" spans="2:31" x14ac:dyDescent="0.25">
      <c r="B47" s="591">
        <v>42577</v>
      </c>
      <c r="C47" s="539">
        <v>70</v>
      </c>
      <c r="D47" s="541">
        <v>25.010300000000001</v>
      </c>
      <c r="E47" s="541">
        <v>25.8</v>
      </c>
      <c r="F47" s="541">
        <f t="shared" si="57"/>
        <v>55.278999999999989</v>
      </c>
      <c r="G47" s="541">
        <f t="shared" si="58"/>
        <v>1750.721</v>
      </c>
      <c r="H47" s="586">
        <f t="shared" si="59"/>
        <v>3.1574991103665281E-2</v>
      </c>
      <c r="I47" s="541"/>
      <c r="O47" s="83">
        <v>1.04</v>
      </c>
      <c r="P47" s="83">
        <f t="shared" si="47"/>
        <v>33.144800000000004</v>
      </c>
      <c r="Q47" s="2"/>
      <c r="T47" s="93" t="s">
        <v>102</v>
      </c>
      <c r="U47" s="130">
        <v>27.49</v>
      </c>
      <c r="W47" s="133">
        <v>42664</v>
      </c>
      <c r="X47" s="10">
        <v>25.03</v>
      </c>
      <c r="Y47" s="10">
        <v>26.21</v>
      </c>
      <c r="Z47" s="10">
        <v>24.77</v>
      </c>
      <c r="AA47" s="10">
        <v>25.92</v>
      </c>
      <c r="AB47" s="95">
        <v>8578300</v>
      </c>
      <c r="AC47" s="10">
        <v>25.63</v>
      </c>
      <c r="AD47" s="2">
        <f t="shared" si="2"/>
        <v>1.4400000000000013</v>
      </c>
      <c r="AE47" s="138">
        <f t="shared" si="3"/>
        <v>3.7651821862348278E-2</v>
      </c>
    </row>
    <row r="48" spans="2:31" x14ac:dyDescent="0.25">
      <c r="B48" s="591">
        <v>42580</v>
      </c>
      <c r="C48" s="539">
        <v>100</v>
      </c>
      <c r="D48" s="541">
        <v>24.641200000000001</v>
      </c>
      <c r="E48" s="541">
        <v>24.68</v>
      </c>
      <c r="F48" s="541">
        <f t="shared" si="57"/>
        <v>3.8799999999998391</v>
      </c>
      <c r="G48" s="541">
        <f t="shared" si="58"/>
        <v>2464.1200000000003</v>
      </c>
      <c r="H48" s="586">
        <f t="shared" si="59"/>
        <v>1.5745986396765738E-3</v>
      </c>
      <c r="I48" s="541"/>
      <c r="O48" s="83">
        <v>1.03</v>
      </c>
      <c r="P48" s="83">
        <f t="shared" si="47"/>
        <v>32.826100000000004</v>
      </c>
      <c r="Q48" s="2"/>
      <c r="T48" s="93" t="s">
        <v>103</v>
      </c>
      <c r="U48" s="130">
        <v>0.95378799999999997</v>
      </c>
      <c r="W48" s="133">
        <v>42663</v>
      </c>
      <c r="X48" s="10">
        <v>23.8</v>
      </c>
      <c r="Y48" s="10">
        <v>25.36</v>
      </c>
      <c r="Z48" s="10">
        <v>23.53</v>
      </c>
      <c r="AA48" s="10">
        <v>24.98</v>
      </c>
      <c r="AB48" s="95">
        <v>8322600</v>
      </c>
      <c r="AC48" s="10">
        <v>24.7</v>
      </c>
      <c r="AD48" s="2">
        <f t="shared" si="2"/>
        <v>1.8299999999999983</v>
      </c>
      <c r="AE48" s="138">
        <f t="shared" si="3"/>
        <v>3.4338358458961382E-2</v>
      </c>
    </row>
    <row r="49" spans="2:31" x14ac:dyDescent="0.25">
      <c r="B49" s="591">
        <v>42585</v>
      </c>
      <c r="C49" s="539">
        <v>100</v>
      </c>
      <c r="D49" s="541">
        <v>24.641200000000001</v>
      </c>
      <c r="E49" s="541">
        <v>24.49</v>
      </c>
      <c r="F49" s="541">
        <f t="shared" si="57"/>
        <v>-15.120000000000289</v>
      </c>
      <c r="G49" s="541">
        <f t="shared" si="58"/>
        <v>2464.1200000000003</v>
      </c>
      <c r="H49" s="586">
        <f t="shared" si="59"/>
        <v>-6.1360648020389787E-3</v>
      </c>
      <c r="I49" s="541"/>
      <c r="O49" s="83">
        <v>1.02</v>
      </c>
      <c r="P49" s="83">
        <f t="shared" si="47"/>
        <v>32.507400000000004</v>
      </c>
      <c r="Q49" s="2"/>
      <c r="T49" s="93" t="s">
        <v>122</v>
      </c>
      <c r="U49" s="130" t="s">
        <v>373</v>
      </c>
      <c r="W49" s="133">
        <v>42662</v>
      </c>
      <c r="X49" s="10">
        <v>23.37</v>
      </c>
      <c r="Y49" s="10">
        <v>24.41</v>
      </c>
      <c r="Z49" s="10">
        <v>23.27</v>
      </c>
      <c r="AA49" s="10">
        <v>24.15</v>
      </c>
      <c r="AB49" s="95">
        <v>6426100</v>
      </c>
      <c r="AC49" s="10">
        <v>23.88</v>
      </c>
      <c r="AD49" s="2">
        <f t="shared" si="2"/>
        <v>1.1400000000000006</v>
      </c>
      <c r="AE49" s="138">
        <f t="shared" si="3"/>
        <v>2.9754204398447559E-2</v>
      </c>
    </row>
    <row r="50" spans="2:31" x14ac:dyDescent="0.25">
      <c r="B50" s="591">
        <v>42586</v>
      </c>
      <c r="C50" s="539">
        <v>200</v>
      </c>
      <c r="D50" s="541">
        <v>23.6431</v>
      </c>
      <c r="E50" s="541">
        <v>21.43</v>
      </c>
      <c r="F50" s="541">
        <f t="shared" si="57"/>
        <v>-442.62000000000012</v>
      </c>
      <c r="G50" s="541">
        <f t="shared" si="58"/>
        <v>4728.62</v>
      </c>
      <c r="H50" s="586">
        <f t="shared" si="59"/>
        <v>-9.360447657033133E-2</v>
      </c>
      <c r="I50" s="541"/>
      <c r="O50" s="83">
        <v>1.01</v>
      </c>
      <c r="P50" s="83">
        <f t="shared" si="47"/>
        <v>32.188700000000004</v>
      </c>
      <c r="Q50" s="2"/>
      <c r="T50" s="93"/>
      <c r="U50" s="130"/>
      <c r="W50" s="133">
        <v>42661</v>
      </c>
      <c r="X50" s="10">
        <v>22.86</v>
      </c>
      <c r="Y50" s="10">
        <v>23.63</v>
      </c>
      <c r="Z50" s="10">
        <v>22.73</v>
      </c>
      <c r="AA50" s="10">
        <v>23.46</v>
      </c>
      <c r="AB50" s="95">
        <v>5603400</v>
      </c>
      <c r="AC50" s="10">
        <v>23.19</v>
      </c>
      <c r="AD50" s="2">
        <f t="shared" si="2"/>
        <v>0.89999999999999858</v>
      </c>
      <c r="AE50" s="138">
        <f t="shared" si="3"/>
        <v>3.8048343777976834E-2</v>
      </c>
    </row>
    <row r="51" spans="2:31" x14ac:dyDescent="0.25">
      <c r="B51" s="591">
        <v>42586</v>
      </c>
      <c r="C51" s="539">
        <v>300</v>
      </c>
      <c r="D51" s="541">
        <v>22.735399999999998</v>
      </c>
      <c r="E51" s="541">
        <v>21.43</v>
      </c>
      <c r="F51" s="541">
        <f t="shared" si="57"/>
        <v>-391.61999999999966</v>
      </c>
      <c r="G51" s="541">
        <f t="shared" si="58"/>
        <v>6820.62</v>
      </c>
      <c r="H51" s="586">
        <f t="shared" si="59"/>
        <v>-5.7417067656605945E-2</v>
      </c>
      <c r="I51" s="541"/>
      <c r="O51" s="83">
        <v>1</v>
      </c>
      <c r="P51" s="83">
        <f t="shared" si="47"/>
        <v>31.87</v>
      </c>
      <c r="Q51" s="2"/>
      <c r="T51" s="93" t="s">
        <v>105</v>
      </c>
      <c r="U51" s="130" t="s">
        <v>500</v>
      </c>
      <c r="W51" s="133">
        <v>42660</v>
      </c>
      <c r="X51" s="10">
        <v>22.27</v>
      </c>
      <c r="Y51" s="10">
        <v>22.79</v>
      </c>
      <c r="Z51" s="10">
        <v>22.23</v>
      </c>
      <c r="AA51" s="10">
        <v>22.6</v>
      </c>
      <c r="AB51" s="95">
        <v>5070700</v>
      </c>
      <c r="AC51" s="10">
        <v>22.34</v>
      </c>
      <c r="AD51" s="2">
        <f t="shared" si="2"/>
        <v>0.55999999999999872</v>
      </c>
      <c r="AE51" s="138">
        <f t="shared" si="3"/>
        <v>1.4071720381298114E-2</v>
      </c>
    </row>
    <row r="52" spans="2:31" x14ac:dyDescent="0.25">
      <c r="B52" s="591">
        <v>42591</v>
      </c>
      <c r="C52" s="539">
        <v>300</v>
      </c>
      <c r="D52" s="541">
        <v>22.735399999999998</v>
      </c>
      <c r="E52" s="541">
        <v>22.12</v>
      </c>
      <c r="F52" s="541">
        <f t="shared" si="57"/>
        <v>-184.61999999999927</v>
      </c>
      <c r="G52" s="541">
        <f t="shared" si="58"/>
        <v>6820.62</v>
      </c>
      <c r="H52" s="586">
        <f t="shared" si="59"/>
        <v>-2.7067920511624936E-2</v>
      </c>
      <c r="I52" s="541"/>
      <c r="O52" s="83">
        <v>0.99</v>
      </c>
      <c r="P52" s="83">
        <f t="shared" si="47"/>
        <v>31.551300000000001</v>
      </c>
      <c r="Q52" s="2"/>
      <c r="T52" s="93" t="s">
        <v>106</v>
      </c>
      <c r="U52" s="130" t="s">
        <v>445</v>
      </c>
      <c r="W52" s="133">
        <v>42657</v>
      </c>
      <c r="X52" s="10">
        <v>23.25</v>
      </c>
      <c r="Y52" s="10">
        <v>23.56</v>
      </c>
      <c r="Z52" s="10">
        <v>22.22</v>
      </c>
      <c r="AA52" s="10">
        <v>22.28</v>
      </c>
      <c r="AB52" s="95">
        <v>4740900</v>
      </c>
      <c r="AC52" s="10">
        <v>22.03</v>
      </c>
      <c r="AD52" s="2">
        <f t="shared" si="2"/>
        <v>1.3399999999999999</v>
      </c>
      <c r="AE52" s="138">
        <f t="shared" si="3"/>
        <v>-3.2923617208077238E-2</v>
      </c>
    </row>
    <row r="53" spans="2:31" x14ac:dyDescent="0.25">
      <c r="B53" s="591">
        <v>42593</v>
      </c>
      <c r="C53" s="539">
        <v>300</v>
      </c>
      <c r="D53" s="541">
        <v>22.735399999999998</v>
      </c>
      <c r="E53" s="541">
        <v>21.57</v>
      </c>
      <c r="F53" s="541">
        <f t="shared" ref="F53:F55" si="60">C53*(E53-D53)</f>
        <v>-349.61999999999944</v>
      </c>
      <c r="G53" s="541">
        <f t="shared" ref="G53:G55" si="61">D53*C53</f>
        <v>6820.62</v>
      </c>
      <c r="H53" s="586">
        <f t="shared" ref="H53:H55" si="62">(E53-D53)/D53</f>
        <v>-5.1259269685160515E-2</v>
      </c>
      <c r="I53" s="541"/>
      <c r="O53" s="83">
        <v>0.98</v>
      </c>
      <c r="P53" s="83">
        <f t="shared" si="47"/>
        <v>31.232600000000001</v>
      </c>
      <c r="Q53" s="2"/>
      <c r="T53" s="93" t="s">
        <v>107</v>
      </c>
      <c r="U53" s="131">
        <v>6222852</v>
      </c>
      <c r="W53" s="133">
        <v>42656</v>
      </c>
      <c r="X53" s="10">
        <v>22.61</v>
      </c>
      <c r="Y53" s="10">
        <v>23.17</v>
      </c>
      <c r="Z53" s="10">
        <v>22</v>
      </c>
      <c r="AA53" s="10">
        <v>23.04</v>
      </c>
      <c r="AB53" s="95">
        <v>6075200</v>
      </c>
      <c r="AC53" s="10">
        <v>22.78</v>
      </c>
      <c r="AD53" s="2">
        <f t="shared" si="2"/>
        <v>1.1700000000000017</v>
      </c>
      <c r="AE53" s="138">
        <f t="shared" si="3"/>
        <v>5.295675198587757E-3</v>
      </c>
    </row>
    <row r="54" spans="2:31" x14ac:dyDescent="0.25">
      <c r="B54" s="591">
        <v>42597</v>
      </c>
      <c r="C54" s="539">
        <v>230</v>
      </c>
      <c r="D54" s="541">
        <v>22.674800000000001</v>
      </c>
      <c r="E54" s="541">
        <v>23.2</v>
      </c>
      <c r="F54" s="541">
        <f t="shared" si="60"/>
        <v>120.79599999999957</v>
      </c>
      <c r="G54" s="541">
        <f t="shared" si="61"/>
        <v>5215.2040000000006</v>
      </c>
      <c r="H54" s="586">
        <f t="shared" si="62"/>
        <v>2.3162277065288252E-2</v>
      </c>
      <c r="I54" s="541"/>
      <c r="O54" s="83">
        <v>0.97</v>
      </c>
      <c r="P54" s="83">
        <f t="shared" si="47"/>
        <v>30.913900000000002</v>
      </c>
      <c r="T54" s="93" t="s">
        <v>110</v>
      </c>
      <c r="U54" s="131">
        <v>5829330</v>
      </c>
      <c r="W54" s="133">
        <v>42655</v>
      </c>
      <c r="X54" s="10">
        <v>23.48</v>
      </c>
      <c r="Y54" s="10">
        <v>23.57</v>
      </c>
      <c r="Z54" s="10">
        <v>22.56</v>
      </c>
      <c r="AA54" s="10">
        <v>22.92</v>
      </c>
      <c r="AB54" s="95">
        <v>4706800</v>
      </c>
      <c r="AC54" s="10">
        <v>22.66</v>
      </c>
      <c r="AD54" s="2">
        <f t="shared" si="2"/>
        <v>1.0100000000000016</v>
      </c>
      <c r="AE54" s="138">
        <f t="shared" si="3"/>
        <v>-2.2854678740836576E-2</v>
      </c>
    </row>
    <row r="55" spans="2:31" x14ac:dyDescent="0.25">
      <c r="B55" s="591">
        <v>42599</v>
      </c>
      <c r="C55" s="539">
        <v>200</v>
      </c>
      <c r="D55" s="541">
        <v>22.554099999999998</v>
      </c>
      <c r="E55" s="541">
        <v>23.31</v>
      </c>
      <c r="F55" s="541">
        <f t="shared" si="60"/>
        <v>151.18000000000009</v>
      </c>
      <c r="G55" s="541">
        <f t="shared" si="61"/>
        <v>4510.82</v>
      </c>
      <c r="H55" s="586">
        <f t="shared" si="62"/>
        <v>3.3514970670521123E-2</v>
      </c>
      <c r="I55" s="541">
        <v>22</v>
      </c>
      <c r="O55" s="83">
        <v>0.96</v>
      </c>
      <c r="P55" s="83">
        <f t="shared" si="47"/>
        <v>30.595199999999998</v>
      </c>
      <c r="T55" s="93" t="s">
        <v>108</v>
      </c>
      <c r="U55" s="130" t="s">
        <v>501</v>
      </c>
      <c r="W55" s="133">
        <v>42654</v>
      </c>
      <c r="X55" s="10">
        <v>23.75</v>
      </c>
      <c r="Y55" s="10">
        <v>23.83</v>
      </c>
      <c r="Z55" s="10">
        <v>23.25</v>
      </c>
      <c r="AA55" s="10">
        <v>23.46</v>
      </c>
      <c r="AB55" s="95">
        <v>4050600</v>
      </c>
      <c r="AC55" s="10">
        <v>23.19</v>
      </c>
      <c r="AD55" s="2">
        <f t="shared" si="2"/>
        <v>0.57999999999999829</v>
      </c>
      <c r="AE55" s="138">
        <f t="shared" si="3"/>
        <v>-1.6956337431114799E-2</v>
      </c>
    </row>
    <row r="56" spans="2:31" x14ac:dyDescent="0.25">
      <c r="B56" s="591">
        <v>42600</v>
      </c>
      <c r="C56" s="539">
        <v>200</v>
      </c>
      <c r="D56" s="541">
        <v>22.554099999999998</v>
      </c>
      <c r="E56" s="541">
        <v>22.74</v>
      </c>
      <c r="F56" s="541">
        <f t="shared" ref="F56" si="63">C56*(E56-D56)</f>
        <v>37.180000000000035</v>
      </c>
      <c r="G56" s="541">
        <f t="shared" ref="G56" si="64">D56*C56</f>
        <v>4510.82</v>
      </c>
      <c r="H56" s="586">
        <f t="shared" ref="H56" si="65">(E56-D56)/D56</f>
        <v>8.2424038201480074E-3</v>
      </c>
      <c r="I56" s="541"/>
      <c r="O56" s="83">
        <v>0.95</v>
      </c>
      <c r="P56" s="83">
        <f t="shared" si="47"/>
        <v>30.276499999999999</v>
      </c>
      <c r="T56" s="93" t="s">
        <v>111</v>
      </c>
      <c r="U56" s="130">
        <v>106.5</v>
      </c>
      <c r="W56" s="133">
        <v>42653</v>
      </c>
      <c r="X56" s="10">
        <v>24.16</v>
      </c>
      <c r="Y56" s="10">
        <v>24.35</v>
      </c>
      <c r="Z56" s="10">
        <v>23.8</v>
      </c>
      <c r="AA56" s="10">
        <v>23.86</v>
      </c>
      <c r="AB56" s="95">
        <v>3346600</v>
      </c>
      <c r="AC56" s="10">
        <v>23.59</v>
      </c>
      <c r="AD56" s="2">
        <f t="shared" si="2"/>
        <v>0.55000000000000071</v>
      </c>
      <c r="AE56" s="138">
        <f t="shared" si="3"/>
        <v>-3.8006756756756577E-3</v>
      </c>
    </row>
    <row r="57" spans="2:31" x14ac:dyDescent="0.25">
      <c r="B57" s="591">
        <v>42601</v>
      </c>
      <c r="C57" s="539">
        <v>200</v>
      </c>
      <c r="D57" s="541">
        <v>22.554099999999998</v>
      </c>
      <c r="E57" s="541">
        <v>23.02</v>
      </c>
      <c r="F57" s="541">
        <f t="shared" ref="F57" si="66">C57*(E57-D57)</f>
        <v>93.180000000000263</v>
      </c>
      <c r="G57" s="541">
        <f t="shared" ref="G57" si="67">D57*C57</f>
        <v>4510.82</v>
      </c>
      <c r="H57" s="586">
        <f t="shared" ref="H57" si="68">(E57-D57)/D57</f>
        <v>2.06569980624366E-2</v>
      </c>
      <c r="I57" s="541"/>
      <c r="O57" s="83">
        <v>0.94</v>
      </c>
      <c r="P57" s="83">
        <f t="shared" si="47"/>
        <v>29.957799999999999</v>
      </c>
      <c r="T57" s="93" t="s">
        <v>112</v>
      </c>
      <c r="U57" s="130">
        <v>0.3</v>
      </c>
      <c r="W57" s="133">
        <v>42650</v>
      </c>
      <c r="X57" s="10">
        <v>24.67</v>
      </c>
      <c r="Y57" s="10">
        <v>24.77</v>
      </c>
      <c r="Z57" s="10">
        <v>23.94</v>
      </c>
      <c r="AA57" s="10">
        <v>23.95</v>
      </c>
      <c r="AB57" s="95">
        <v>3901500</v>
      </c>
      <c r="AC57" s="10">
        <v>23.68</v>
      </c>
      <c r="AD57" s="2">
        <f t="shared" si="2"/>
        <v>0.82999999999999829</v>
      </c>
      <c r="AE57" s="138">
        <f t="shared" si="3"/>
        <v>-2.8712059064807227E-2</v>
      </c>
    </row>
    <row r="58" spans="2:31" x14ac:dyDescent="0.25">
      <c r="B58" s="591">
        <v>42604</v>
      </c>
      <c r="C58" s="539">
        <v>200</v>
      </c>
      <c r="D58" s="541">
        <v>22.554099999999998</v>
      </c>
      <c r="E58" s="541">
        <v>23.69</v>
      </c>
      <c r="F58" s="541">
        <f t="shared" ref="F58" si="69">C58*(E58-D58)</f>
        <v>227.1800000000006</v>
      </c>
      <c r="G58" s="541">
        <f t="shared" ref="G58" si="70">D58*C58</f>
        <v>4510.82</v>
      </c>
      <c r="H58" s="586">
        <f t="shared" ref="H58" si="71">(E58-D58)/D58</f>
        <v>5.0363348570769975E-2</v>
      </c>
      <c r="I58" s="541"/>
      <c r="O58" s="83">
        <v>0.93</v>
      </c>
      <c r="P58" s="83">
        <f t="shared" si="47"/>
        <v>29.639100000000003</v>
      </c>
      <c r="T58" s="93" t="s">
        <v>109</v>
      </c>
      <c r="U58" s="130" t="s">
        <v>502</v>
      </c>
      <c r="W58" s="133">
        <v>42649</v>
      </c>
      <c r="X58" s="10">
        <v>24.77</v>
      </c>
      <c r="Y58" s="10">
        <v>25.11</v>
      </c>
      <c r="Z58" s="10">
        <v>24.01</v>
      </c>
      <c r="AA58" s="10">
        <v>24.66</v>
      </c>
      <c r="AB58" s="95">
        <v>4226500</v>
      </c>
      <c r="AC58" s="10">
        <v>24.38</v>
      </c>
      <c r="AD58" s="2">
        <f t="shared" si="2"/>
        <v>1.0999999999999979</v>
      </c>
      <c r="AE58" s="138">
        <f t="shared" si="3"/>
        <v>-8.1366965012205084E-3</v>
      </c>
    </row>
    <row r="59" spans="2:31" x14ac:dyDescent="0.25">
      <c r="B59" s="591">
        <v>42605</v>
      </c>
      <c r="C59" s="539">
        <v>200</v>
      </c>
      <c r="D59" s="541">
        <v>22.554099999999998</v>
      </c>
      <c r="E59" s="541">
        <v>24.83</v>
      </c>
      <c r="F59" s="541">
        <f t="shared" ref="F59" si="72">C59*(E59-D59)</f>
        <v>455.18</v>
      </c>
      <c r="G59" s="541">
        <f t="shared" ref="G59" si="73">D59*C59</f>
        <v>4510.82</v>
      </c>
      <c r="H59" s="586">
        <f t="shared" ref="H59" si="74">(E59-D59)/D59</f>
        <v>0.10090848227151605</v>
      </c>
      <c r="I59" s="541"/>
      <c r="O59" s="83">
        <v>0.92</v>
      </c>
      <c r="P59" s="83">
        <f t="shared" si="47"/>
        <v>29.320400000000003</v>
      </c>
      <c r="W59" s="133">
        <v>42648</v>
      </c>
      <c r="X59" s="10">
        <v>24.57</v>
      </c>
      <c r="Y59" s="10">
        <v>25.15</v>
      </c>
      <c r="Z59" s="10">
        <v>24.21</v>
      </c>
      <c r="AA59" s="10">
        <v>24.86</v>
      </c>
      <c r="AB59" s="95">
        <v>4704200</v>
      </c>
      <c r="AC59" s="10">
        <v>24.58</v>
      </c>
      <c r="AD59" s="2">
        <f t="shared" si="2"/>
        <v>0.93999999999999773</v>
      </c>
      <c r="AE59" s="138">
        <f t="shared" si="3"/>
        <v>1.9071310116086204E-2</v>
      </c>
    </row>
    <row r="60" spans="2:31" x14ac:dyDescent="0.25">
      <c r="B60" s="591">
        <v>42606</v>
      </c>
      <c r="C60" s="539">
        <v>200</v>
      </c>
      <c r="D60" s="541">
        <v>22.554099999999998</v>
      </c>
      <c r="E60" s="541">
        <v>24.04</v>
      </c>
      <c r="F60" s="541">
        <f t="shared" ref="F60" si="75">C60*(E60-D60)</f>
        <v>297.18000000000018</v>
      </c>
      <c r="G60" s="541">
        <f t="shared" ref="G60" si="76">D60*C60</f>
        <v>4510.82</v>
      </c>
      <c r="H60" s="586">
        <f t="shared" ref="H60" si="77">(E60-D60)/D60</f>
        <v>6.588159137363056E-2</v>
      </c>
      <c r="I60" s="541"/>
      <c r="O60" s="83">
        <v>0.91</v>
      </c>
      <c r="P60" s="83">
        <f t="shared" si="47"/>
        <v>29.001700000000003</v>
      </c>
      <c r="W60" s="133">
        <v>42647</v>
      </c>
      <c r="X60" s="10">
        <v>24.28</v>
      </c>
      <c r="Y60" s="10">
        <v>24.71</v>
      </c>
      <c r="Z60" s="10">
        <v>24.15</v>
      </c>
      <c r="AA60" s="10">
        <v>24.4</v>
      </c>
      <c r="AB60" s="95">
        <v>3865700</v>
      </c>
      <c r="AC60" s="10">
        <v>24.12</v>
      </c>
      <c r="AD60" s="2">
        <f t="shared" si="2"/>
        <v>0.56000000000000227</v>
      </c>
      <c r="AE60" s="138">
        <f t="shared" si="3"/>
        <v>7.5187969924812581E-3</v>
      </c>
    </row>
    <row r="61" spans="2:31" x14ac:dyDescent="0.25">
      <c r="B61" s="591">
        <v>42607</v>
      </c>
      <c r="C61" s="539">
        <v>200</v>
      </c>
      <c r="D61" s="541">
        <v>22.554099999999998</v>
      </c>
      <c r="E61" s="541">
        <v>24.23</v>
      </c>
      <c r="F61" s="541">
        <f t="shared" ref="F61" si="78">C61*(E61-D61)</f>
        <v>335.1800000000004</v>
      </c>
      <c r="G61" s="541">
        <f t="shared" ref="G61" si="79">D61*C61</f>
        <v>4510.82</v>
      </c>
      <c r="H61" s="586">
        <f t="shared" ref="H61" si="80">(E61-D61)/D61</f>
        <v>7.4305780323754983E-2</v>
      </c>
      <c r="I61" s="541"/>
      <c r="O61" s="83">
        <v>0.9</v>
      </c>
      <c r="P61" s="83">
        <f t="shared" si="47"/>
        <v>28.683</v>
      </c>
      <c r="W61" s="133">
        <v>42646</v>
      </c>
      <c r="X61" s="10">
        <v>24.27</v>
      </c>
      <c r="Y61" s="10">
        <v>24.39</v>
      </c>
      <c r="Z61" s="10">
        <v>23.83</v>
      </c>
      <c r="AA61" s="10">
        <v>24.21</v>
      </c>
      <c r="AB61" s="95">
        <v>4257700</v>
      </c>
      <c r="AC61" s="10">
        <v>23.94</v>
      </c>
      <c r="AD61" s="2">
        <f t="shared" si="2"/>
        <v>0.56000000000000227</v>
      </c>
      <c r="AE61" s="138">
        <f t="shared" si="3"/>
        <v>-5.4009140008308698E-3</v>
      </c>
    </row>
    <row r="62" spans="2:31" x14ac:dyDescent="0.25">
      <c r="B62" s="591">
        <v>42608</v>
      </c>
      <c r="C62" s="539">
        <v>200</v>
      </c>
      <c r="D62" s="541">
        <v>22.554099999999998</v>
      </c>
      <c r="E62" s="541">
        <v>23.98</v>
      </c>
      <c r="F62" s="541">
        <f t="shared" ref="F62" si="81">C62*(E62-D62)</f>
        <v>285.1800000000004</v>
      </c>
      <c r="G62" s="541">
        <f t="shared" ref="G62" si="82">D62*C62</f>
        <v>4510.82</v>
      </c>
      <c r="H62" s="586">
        <f t="shared" ref="H62" si="83">(E62-D62)/D62</f>
        <v>6.3221321178854498E-2</v>
      </c>
      <c r="I62" s="541"/>
      <c r="W62" s="133">
        <v>42643</v>
      </c>
      <c r="X62" s="10">
        <v>24.3</v>
      </c>
      <c r="Y62" s="10">
        <v>24.73</v>
      </c>
      <c r="Z62" s="10">
        <v>23.95</v>
      </c>
      <c r="AA62" s="10">
        <v>24.35</v>
      </c>
      <c r="AB62" s="95">
        <v>4186300</v>
      </c>
      <c r="AC62" s="10">
        <v>24.07</v>
      </c>
      <c r="AD62" s="2">
        <f t="shared" si="2"/>
        <v>0.78000000000000114</v>
      </c>
      <c r="AE62" s="138">
        <f t="shared" si="3"/>
        <v>5.8503969912244713E-3</v>
      </c>
    </row>
    <row r="63" spans="2:31" x14ac:dyDescent="0.25">
      <c r="B63" s="591">
        <v>42611</v>
      </c>
      <c r="C63" s="539">
        <v>200</v>
      </c>
      <c r="D63" s="541">
        <v>22.554099999999998</v>
      </c>
      <c r="E63" s="541">
        <v>24.98</v>
      </c>
      <c r="F63" s="541">
        <f t="shared" ref="F63" si="84">C63*(E63-D63)</f>
        <v>485.1800000000004</v>
      </c>
      <c r="G63" s="541">
        <f t="shared" ref="G63" si="85">D63*C63</f>
        <v>4510.82</v>
      </c>
      <c r="H63" s="586">
        <f t="shared" ref="H63" si="86">(E63-D63)/D63</f>
        <v>0.10755915775845644</v>
      </c>
      <c r="I63" s="541"/>
      <c r="W63" s="133">
        <v>42642</v>
      </c>
      <c r="X63" s="10">
        <v>23.91</v>
      </c>
      <c r="Y63" s="10">
        <v>24.68</v>
      </c>
      <c r="Z63" s="10">
        <v>23.72</v>
      </c>
      <c r="AA63" s="10">
        <v>24.2</v>
      </c>
      <c r="AB63" s="95">
        <v>4468900</v>
      </c>
      <c r="AC63" s="10">
        <v>23.93</v>
      </c>
      <c r="AD63" s="2">
        <f t="shared" si="2"/>
        <v>0.96000000000000085</v>
      </c>
      <c r="AE63" s="138">
        <f t="shared" si="3"/>
        <v>1.0557432432432456E-2</v>
      </c>
    </row>
    <row r="64" spans="2:31" x14ac:dyDescent="0.25">
      <c r="B64" s="591">
        <v>42612</v>
      </c>
      <c r="C64" s="539">
        <v>200</v>
      </c>
      <c r="D64" s="541">
        <v>22.554099999999998</v>
      </c>
      <c r="E64" s="541">
        <v>26.17</v>
      </c>
      <c r="F64" s="541">
        <f t="shared" ref="F64:F65" si="87">C64*(E64-D64)</f>
        <v>723.18000000000075</v>
      </c>
      <c r="G64" s="541">
        <f t="shared" ref="G64:G65" si="88">D64*C64</f>
        <v>4510.82</v>
      </c>
      <c r="H64" s="586">
        <f t="shared" ref="H64:H65" si="89">(E64-D64)/D64</f>
        <v>0.16032118328818279</v>
      </c>
      <c r="I64" s="541"/>
      <c r="W64" s="133">
        <v>42641</v>
      </c>
      <c r="X64" s="10">
        <v>23.05</v>
      </c>
      <c r="Y64" s="10">
        <v>24.03</v>
      </c>
      <c r="Z64" s="10">
        <v>23.03</v>
      </c>
      <c r="AA64" s="10">
        <v>23.95</v>
      </c>
      <c r="AB64" s="95">
        <v>5773800</v>
      </c>
      <c r="AC64" s="10">
        <v>23.68</v>
      </c>
      <c r="AD64" s="2">
        <f t="shared" si="2"/>
        <v>1</v>
      </c>
      <c r="AE64" s="138">
        <f t="shared" si="3"/>
        <v>4.6398585947856841E-2</v>
      </c>
    </row>
    <row r="65" spans="2:31" x14ac:dyDescent="0.25">
      <c r="B65" s="591">
        <v>42614</v>
      </c>
      <c r="C65" s="539">
        <v>200</v>
      </c>
      <c r="D65" s="541">
        <v>22.104099999999999</v>
      </c>
      <c r="E65" s="541">
        <v>25.6</v>
      </c>
      <c r="F65" s="541">
        <f t="shared" si="87"/>
        <v>699.18000000000052</v>
      </c>
      <c r="G65" s="541">
        <f t="shared" si="88"/>
        <v>4420.82</v>
      </c>
      <c r="H65" s="586">
        <f t="shared" si="89"/>
        <v>0.15815617917038027</v>
      </c>
      <c r="I65" s="541" t="s">
        <v>190</v>
      </c>
      <c r="W65" s="133">
        <v>42640</v>
      </c>
      <c r="X65" s="10">
        <v>22.44</v>
      </c>
      <c r="Y65" s="10">
        <v>22.92</v>
      </c>
      <c r="Z65" s="10">
        <v>22.2</v>
      </c>
      <c r="AA65" s="10">
        <v>22.89</v>
      </c>
      <c r="AB65" s="95">
        <v>5472400</v>
      </c>
      <c r="AC65" s="10">
        <v>22.63</v>
      </c>
      <c r="AD65" s="2">
        <f t="shared" si="2"/>
        <v>0.72000000000000242</v>
      </c>
      <c r="AE65" s="138">
        <f t="shared" si="3"/>
        <v>1.1170688114387817E-2</v>
      </c>
    </row>
    <row r="66" spans="2:31" x14ac:dyDescent="0.25">
      <c r="B66" s="591">
        <v>42615</v>
      </c>
      <c r="C66" s="539">
        <v>200</v>
      </c>
      <c r="D66" s="541">
        <v>22.104099999999999</v>
      </c>
      <c r="E66" s="541">
        <v>25.94</v>
      </c>
      <c r="F66" s="541">
        <f t="shared" ref="F66" si="90">C66*(E66-D66)</f>
        <v>767.18000000000052</v>
      </c>
      <c r="G66" s="541">
        <f t="shared" ref="G66" si="91">D66*C66</f>
        <v>4420.82</v>
      </c>
      <c r="H66" s="586">
        <f t="shared" ref="H66" si="92">(E66-D66)/D66</f>
        <v>0.17353794092498687</v>
      </c>
      <c r="I66" s="541"/>
      <c r="W66" s="133">
        <v>42639</v>
      </c>
      <c r="X66" s="10">
        <v>22.54</v>
      </c>
      <c r="Y66" s="10">
        <v>22.91</v>
      </c>
      <c r="Z66" s="10">
        <v>22.26</v>
      </c>
      <c r="AA66" s="10">
        <v>22.64</v>
      </c>
      <c r="AB66" s="95">
        <v>4950600</v>
      </c>
      <c r="AC66" s="10">
        <v>22.38</v>
      </c>
      <c r="AD66" s="2">
        <f t="shared" si="2"/>
        <v>0.64999999999999858</v>
      </c>
      <c r="AE66" s="138">
        <f t="shared" si="3"/>
        <v>4.4702726866319153E-4</v>
      </c>
    </row>
    <row r="67" spans="2:31" x14ac:dyDescent="0.25">
      <c r="B67" s="591">
        <v>42619</v>
      </c>
      <c r="C67" s="539">
        <v>200</v>
      </c>
      <c r="D67" s="541">
        <v>22.104099999999999</v>
      </c>
      <c r="E67" s="541">
        <v>25.65</v>
      </c>
      <c r="F67" s="541">
        <f t="shared" ref="F67:F68" si="93">C67*(E67-D67)</f>
        <v>709.18</v>
      </c>
      <c r="G67" s="541">
        <f t="shared" ref="G67:G68" si="94">D67*C67</f>
        <v>4420.82</v>
      </c>
      <c r="H67" s="586">
        <f t="shared" ref="H67:H68" si="95">(E67-D67)/D67</f>
        <v>0.1604182029578223</v>
      </c>
      <c r="I67" s="541"/>
      <c r="W67" s="133">
        <v>42636</v>
      </c>
      <c r="X67" s="10">
        <v>23.13</v>
      </c>
      <c r="Y67" s="10">
        <v>23.32</v>
      </c>
      <c r="Z67" s="10">
        <v>22.29</v>
      </c>
      <c r="AA67" s="10">
        <v>22.63</v>
      </c>
      <c r="AB67" s="95">
        <v>6960800</v>
      </c>
      <c r="AC67" s="10">
        <v>22.37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591">
        <v>42620</v>
      </c>
      <c r="C68" s="539">
        <v>200</v>
      </c>
      <c r="D68" s="541">
        <v>22.1</v>
      </c>
      <c r="E68" s="541">
        <v>25.53</v>
      </c>
      <c r="F68" s="541">
        <f t="shared" si="93"/>
        <v>686</v>
      </c>
      <c r="G68" s="541">
        <f t="shared" si="94"/>
        <v>4420</v>
      </c>
      <c r="H68" s="586">
        <f t="shared" si="95"/>
        <v>0.15520361990950224</v>
      </c>
      <c r="I68" s="541"/>
      <c r="W68" s="133">
        <v>42635</v>
      </c>
      <c r="X68" s="10">
        <v>23.17</v>
      </c>
      <c r="Y68" s="10">
        <v>23.71</v>
      </c>
      <c r="Z68" s="10">
        <v>23.13</v>
      </c>
      <c r="AA68" s="10">
        <v>23.23</v>
      </c>
      <c r="AB68" s="95">
        <v>4750500</v>
      </c>
      <c r="AC68" s="10">
        <v>22.97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42621</v>
      </c>
      <c r="C69" s="539">
        <v>160</v>
      </c>
      <c r="D69" s="541">
        <v>21.060300000000002</v>
      </c>
      <c r="E69" s="541">
        <v>25.96</v>
      </c>
      <c r="F69" s="541">
        <f t="shared" ref="F69" si="96">C69*(E69-D69)</f>
        <v>783.95199999999988</v>
      </c>
      <c r="G69" s="541">
        <f t="shared" ref="G69" si="97">D69*C69</f>
        <v>3369.6480000000001</v>
      </c>
      <c r="H69" s="586">
        <f t="shared" ref="H69" si="98">(E69-D69)/D69</f>
        <v>0.23265100687074727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42622</v>
      </c>
      <c r="C70" s="539">
        <v>160</v>
      </c>
      <c r="D70" s="541">
        <v>21.060300000000002</v>
      </c>
      <c r="E70" s="541">
        <v>25</v>
      </c>
      <c r="F70" s="541">
        <f t="shared" ref="F70" si="99">C70*(E70-D70)</f>
        <v>630.35199999999975</v>
      </c>
      <c r="G70" s="541">
        <f t="shared" ref="G70" si="100">D70*C70</f>
        <v>3369.6480000000001</v>
      </c>
      <c r="H70" s="586">
        <f t="shared" ref="H70" si="101">(E70-D70)/D70</f>
        <v>0.18706761062283053</v>
      </c>
      <c r="I70" s="541"/>
    </row>
    <row r="71" spans="2:31" x14ac:dyDescent="0.25">
      <c r="B71" s="591">
        <v>42625</v>
      </c>
      <c r="C71" s="539">
        <v>160</v>
      </c>
      <c r="D71" s="541">
        <v>21.060300000000002</v>
      </c>
      <c r="E71" s="541">
        <v>25.51</v>
      </c>
      <c r="F71" s="541">
        <f t="shared" ref="F71:F72" si="102">C71*(E71-D71)</f>
        <v>711.952</v>
      </c>
      <c r="G71" s="541">
        <f t="shared" ref="G71:G72" si="103">D71*C71</f>
        <v>3369.6480000000001</v>
      </c>
      <c r="H71" s="586">
        <f t="shared" ref="H71:H72" si="104">(E71-D71)/D71</f>
        <v>0.21128378987953636</v>
      </c>
      <c r="I71" s="541"/>
    </row>
    <row r="72" spans="2:31" x14ac:dyDescent="0.25">
      <c r="B72" s="591">
        <v>42626</v>
      </c>
      <c r="C72" s="539">
        <v>200</v>
      </c>
      <c r="D72" s="541">
        <v>21.764199999999999</v>
      </c>
      <c r="E72" s="541">
        <v>24.01</v>
      </c>
      <c r="F72" s="541">
        <f t="shared" si="102"/>
        <v>449.16000000000054</v>
      </c>
      <c r="G72" s="541">
        <f t="shared" si="103"/>
        <v>4352.84</v>
      </c>
      <c r="H72" s="586">
        <f t="shared" si="104"/>
        <v>0.10318780382462957</v>
      </c>
      <c r="I72" s="541" t="s">
        <v>314</v>
      </c>
    </row>
    <row r="73" spans="2:31" x14ac:dyDescent="0.25">
      <c r="B73" s="591">
        <v>42632</v>
      </c>
      <c r="C73" s="539">
        <v>200</v>
      </c>
      <c r="D73" s="541">
        <v>21.764199999999999</v>
      </c>
      <c r="E73" s="541">
        <v>23.68</v>
      </c>
      <c r="F73" s="541">
        <f t="shared" ref="F73" si="105">C73*(E73-D73)</f>
        <v>383.1600000000002</v>
      </c>
      <c r="G73" s="541">
        <f t="shared" ref="G73" si="106">D73*C73</f>
        <v>4352.84</v>
      </c>
      <c r="H73" s="586">
        <f t="shared" ref="H73" si="107">(E73-D73)/D73</f>
        <v>8.8025289236452572E-2</v>
      </c>
      <c r="I73" s="541"/>
    </row>
    <row r="74" spans="2:31" x14ac:dyDescent="0.25">
      <c r="B74" s="591">
        <v>42633</v>
      </c>
      <c r="C74" s="539">
        <v>200</v>
      </c>
      <c r="D74" s="541">
        <v>21.764199999999999</v>
      </c>
      <c r="E74" s="541">
        <v>23.3</v>
      </c>
      <c r="F74" s="541">
        <f t="shared" ref="F74" si="108">C74*(E74-D74)</f>
        <v>307.16000000000037</v>
      </c>
      <c r="G74" s="541">
        <f t="shared" ref="G74" si="109">D74*C74</f>
        <v>4352.84</v>
      </c>
      <c r="H74" s="586">
        <f t="shared" ref="H74" si="110">(E74-D74)/D74</f>
        <v>7.0565423953097381E-2</v>
      </c>
      <c r="I74" s="541"/>
    </row>
    <row r="75" spans="2:31" x14ac:dyDescent="0.25">
      <c r="B75" s="591">
        <v>42634</v>
      </c>
      <c r="C75" s="539">
        <v>200</v>
      </c>
      <c r="D75" s="541">
        <v>21.764199999999999</v>
      </c>
      <c r="E75" s="541">
        <v>23.03</v>
      </c>
      <c r="F75" s="541">
        <f t="shared" ref="F75" si="111">C75*(E75-D75)</f>
        <v>253.16000000000045</v>
      </c>
      <c r="G75" s="541">
        <f t="shared" ref="G75" si="112">D75*C75</f>
        <v>4352.84</v>
      </c>
      <c r="H75" s="586">
        <f t="shared" ref="H75" si="113">(E75-D75)/D75</f>
        <v>5.8159730199134466E-2</v>
      </c>
      <c r="I75" s="541"/>
    </row>
    <row r="76" spans="2:31" x14ac:dyDescent="0.25">
      <c r="B76" s="591">
        <v>42636</v>
      </c>
      <c r="C76" s="539">
        <v>200</v>
      </c>
      <c r="D76" s="541">
        <v>21.764199999999999</v>
      </c>
      <c r="E76" s="541">
        <v>22.63</v>
      </c>
      <c r="F76" s="541">
        <f t="shared" ref="F76" si="114">C76*(E76-D76)</f>
        <v>173.16000000000003</v>
      </c>
      <c r="G76" s="541">
        <f t="shared" ref="G76" si="115">D76*C76</f>
        <v>4352.84</v>
      </c>
      <c r="H76" s="586">
        <f t="shared" ref="H76" si="116">(E76-D76)/D76</f>
        <v>3.9780924637707805E-2</v>
      </c>
      <c r="I76" s="541"/>
    </row>
    <row r="77" spans="2:31" x14ac:dyDescent="0.25">
      <c r="B77" s="591">
        <v>42639</v>
      </c>
      <c r="C77" s="539">
        <v>300</v>
      </c>
      <c r="D77" s="541">
        <v>21.936299999999999</v>
      </c>
      <c r="E77" s="541">
        <v>22.64</v>
      </c>
      <c r="F77" s="541">
        <f t="shared" ref="F77:F82" si="117">C77*(E77-D77)</f>
        <v>211.11000000000041</v>
      </c>
      <c r="G77" s="541">
        <f t="shared" ref="G77:G82" si="118">D77*C77</f>
        <v>6580.8899999999994</v>
      </c>
      <c r="H77" s="586">
        <f t="shared" ref="H77:H82" si="119">(E77-D77)/D77</f>
        <v>3.2079247639756996E-2</v>
      </c>
      <c r="I77" s="541"/>
    </row>
    <row r="78" spans="2:31" x14ac:dyDescent="0.25">
      <c r="B78" s="591">
        <v>42639</v>
      </c>
      <c r="C78" s="539">
        <v>200</v>
      </c>
      <c r="D78" s="541">
        <v>21.494499999999999</v>
      </c>
      <c r="E78" s="541">
        <v>22.64</v>
      </c>
      <c r="F78" s="541">
        <f t="shared" si="117"/>
        <v>229.10000000000039</v>
      </c>
      <c r="G78" s="541">
        <f t="shared" si="118"/>
        <v>4298.8999999999996</v>
      </c>
      <c r="H78" s="586">
        <f t="shared" si="119"/>
        <v>5.3292702784433321E-2</v>
      </c>
      <c r="I78" s="541" t="s">
        <v>315</v>
      </c>
    </row>
    <row r="79" spans="2:31" x14ac:dyDescent="0.25">
      <c r="B79" s="591">
        <v>42640</v>
      </c>
      <c r="C79" s="539">
        <v>200</v>
      </c>
      <c r="D79" s="541">
        <v>21.494499999999999</v>
      </c>
      <c r="E79" s="541">
        <v>23.95</v>
      </c>
      <c r="F79" s="541">
        <f t="shared" si="117"/>
        <v>491.10000000000014</v>
      </c>
      <c r="G79" s="541">
        <f t="shared" si="118"/>
        <v>4298.8999999999996</v>
      </c>
      <c r="H79" s="586">
        <f t="shared" si="119"/>
        <v>0.11423852613459261</v>
      </c>
      <c r="I79" s="541"/>
    </row>
    <row r="80" spans="2:31" x14ac:dyDescent="0.25">
      <c r="B80" s="591">
        <v>42643</v>
      </c>
      <c r="C80" s="539">
        <v>140</v>
      </c>
      <c r="D80" s="541">
        <v>20.112300000000001</v>
      </c>
      <c r="E80" s="541">
        <v>24.2</v>
      </c>
      <c r="F80" s="541">
        <f t="shared" si="117"/>
        <v>572.27799999999979</v>
      </c>
      <c r="G80" s="541">
        <f t="shared" si="118"/>
        <v>2815.7220000000002</v>
      </c>
      <c r="H80" s="586">
        <f t="shared" si="119"/>
        <v>0.2032437861408192</v>
      </c>
      <c r="I80" s="541"/>
    </row>
    <row r="81" spans="2:9" x14ac:dyDescent="0.25">
      <c r="B81" s="591">
        <v>42643</v>
      </c>
      <c r="C81" s="539">
        <v>200</v>
      </c>
      <c r="D81" s="541">
        <v>21.368600000000001</v>
      </c>
      <c r="E81" s="541">
        <v>24.2</v>
      </c>
      <c r="F81" s="541">
        <f t="shared" si="117"/>
        <v>566.27999999999975</v>
      </c>
      <c r="G81" s="541">
        <f t="shared" si="118"/>
        <v>4273.72</v>
      </c>
      <c r="H81" s="586">
        <f t="shared" si="119"/>
        <v>0.13250283125707807</v>
      </c>
      <c r="I81" s="541" t="s">
        <v>315</v>
      </c>
    </row>
    <row r="82" spans="2:9" x14ac:dyDescent="0.25">
      <c r="B82" s="591">
        <v>42648</v>
      </c>
      <c r="C82" s="539">
        <v>200</v>
      </c>
      <c r="D82" s="541">
        <v>21.368600000000001</v>
      </c>
      <c r="E82" s="541">
        <v>24.86</v>
      </c>
      <c r="F82" s="541">
        <f t="shared" si="117"/>
        <v>698.27999999999975</v>
      </c>
      <c r="G82" s="541">
        <f t="shared" si="118"/>
        <v>4273.72</v>
      </c>
      <c r="H82" s="586">
        <f t="shared" si="119"/>
        <v>0.16338927210954385</v>
      </c>
      <c r="I82" s="541"/>
    </row>
    <row r="83" spans="2:9" x14ac:dyDescent="0.25">
      <c r="B83" s="591">
        <v>42649</v>
      </c>
      <c r="C83" s="539">
        <v>200</v>
      </c>
      <c r="D83" s="541">
        <v>21.368600000000001</v>
      </c>
      <c r="E83" s="541">
        <v>24.66</v>
      </c>
      <c r="F83" s="541">
        <f t="shared" ref="F83" si="120">C83*(E83-D83)</f>
        <v>658.27999999999986</v>
      </c>
      <c r="G83" s="541">
        <f t="shared" ref="G83" si="121">D83*C83</f>
        <v>4273.72</v>
      </c>
      <c r="H83" s="586">
        <f t="shared" ref="H83" si="122">(E83-D83)/D83</f>
        <v>0.15402974457849364</v>
      </c>
      <c r="I83" s="541"/>
    </row>
    <row r="84" spans="2:9" x14ac:dyDescent="0.25">
      <c r="B84" s="591">
        <v>42650</v>
      </c>
      <c r="C84" s="539">
        <v>200</v>
      </c>
      <c r="D84" s="541">
        <v>21.368600000000001</v>
      </c>
      <c r="E84" s="541">
        <v>23.95</v>
      </c>
      <c r="F84" s="541">
        <f t="shared" ref="F84:F85" si="123">C84*(E84-D84)</f>
        <v>516.27999999999975</v>
      </c>
      <c r="G84" s="541">
        <f t="shared" ref="G84:G85" si="124">D84*C84</f>
        <v>4273.72</v>
      </c>
      <c r="H84" s="586">
        <f t="shared" ref="H84:H85" si="125">(E84-D84)/D84</f>
        <v>0.12080342184326529</v>
      </c>
      <c r="I84" s="541"/>
    </row>
    <row r="85" spans="2:9" x14ac:dyDescent="0.25">
      <c r="B85" s="591">
        <v>42661</v>
      </c>
      <c r="C85" s="539">
        <v>300</v>
      </c>
      <c r="D85" s="541">
        <v>21.765699999999999</v>
      </c>
      <c r="E85" s="541">
        <v>23.46</v>
      </c>
      <c r="F85" s="541">
        <f t="shared" si="123"/>
        <v>508.29000000000059</v>
      </c>
      <c r="G85" s="541">
        <f t="shared" si="124"/>
        <v>6529.71</v>
      </c>
      <c r="H85" s="586">
        <f t="shared" si="125"/>
        <v>7.7842660700092436E-2</v>
      </c>
      <c r="I85" s="541">
        <v>21.5</v>
      </c>
    </row>
    <row r="86" spans="2:9" x14ac:dyDescent="0.25">
      <c r="B86" s="591">
        <v>42662</v>
      </c>
      <c r="C86" s="539">
        <v>300</v>
      </c>
      <c r="D86" s="541">
        <v>21.77</v>
      </c>
      <c r="E86" s="541">
        <v>24.15</v>
      </c>
      <c r="F86" s="541">
        <f t="shared" ref="F86:F87" si="126">C86*(E86-D86)</f>
        <v>713.99999999999966</v>
      </c>
      <c r="G86" s="541">
        <f t="shared" ref="G86:G87" si="127">D86*C86</f>
        <v>6531</v>
      </c>
      <c r="H86" s="586">
        <f t="shared" ref="H86:H87" si="128">(E86-D86)/D86</f>
        <v>0.10932475884244369</v>
      </c>
      <c r="I86" s="541"/>
    </row>
    <row r="87" spans="2:9" x14ac:dyDescent="0.25">
      <c r="B87" s="591">
        <v>42663</v>
      </c>
      <c r="C87" s="539">
        <v>260</v>
      </c>
      <c r="D87" s="541">
        <v>21.302099999999999</v>
      </c>
      <c r="E87" s="541">
        <v>24.98</v>
      </c>
      <c r="F87" s="541">
        <f t="shared" si="126"/>
        <v>956.25400000000025</v>
      </c>
      <c r="G87" s="541">
        <f t="shared" si="127"/>
        <v>5538.5460000000003</v>
      </c>
      <c r="H87" s="586">
        <f t="shared" si="128"/>
        <v>0.17265433924354881</v>
      </c>
      <c r="I87" s="541"/>
    </row>
    <row r="88" spans="2:9" x14ac:dyDescent="0.25">
      <c r="B88" s="591">
        <v>42664</v>
      </c>
      <c r="C88" s="539">
        <v>260</v>
      </c>
      <c r="D88" s="541">
        <v>21.302099999999999</v>
      </c>
      <c r="E88" s="541">
        <v>25.92</v>
      </c>
      <c r="F88" s="541">
        <f t="shared" ref="F88" si="129">C88*(E88-D88)</f>
        <v>1200.6540000000007</v>
      </c>
      <c r="G88" s="541">
        <f t="shared" ref="G88" si="130">D88*C88</f>
        <v>5538.5460000000003</v>
      </c>
      <c r="H88" s="586">
        <f t="shared" ref="H88" si="131">(E88-D88)/D88</f>
        <v>0.21678144408297786</v>
      </c>
      <c r="I88" s="541"/>
    </row>
    <row r="89" spans="2:9" x14ac:dyDescent="0.25">
      <c r="B89" s="591">
        <v>42667</v>
      </c>
      <c r="C89" s="539">
        <v>260</v>
      </c>
      <c r="D89" s="541">
        <v>21.302099999999999</v>
      </c>
      <c r="E89" s="541">
        <v>25.35</v>
      </c>
      <c r="F89" s="541">
        <f t="shared" ref="F89:F94" si="132">C89*(E89-D89)</f>
        <v>1052.4540000000006</v>
      </c>
      <c r="G89" s="541">
        <f t="shared" ref="G89:G94" si="133">D89*C89</f>
        <v>5538.5460000000003</v>
      </c>
      <c r="H89" s="586">
        <f t="shared" ref="H89:H94" si="134">(E89-D89)/D89</f>
        <v>0.19002351880800494</v>
      </c>
      <c r="I89" s="541"/>
    </row>
    <row r="90" spans="2:9" x14ac:dyDescent="0.25">
      <c r="B90" s="591">
        <v>42674</v>
      </c>
      <c r="C90" s="539">
        <v>300</v>
      </c>
      <c r="D90" s="541">
        <v>21.6828</v>
      </c>
      <c r="E90" s="541">
        <v>24.01</v>
      </c>
      <c r="F90" s="541">
        <f t="shared" si="132"/>
        <v>698.16000000000042</v>
      </c>
      <c r="G90" s="541">
        <f t="shared" si="133"/>
        <v>6504.84</v>
      </c>
      <c r="H90" s="586">
        <f t="shared" si="134"/>
        <v>0.10732931171250951</v>
      </c>
      <c r="I90" s="541">
        <v>21.5</v>
      </c>
    </row>
    <row r="91" spans="2:9" x14ac:dyDescent="0.25">
      <c r="B91" s="591">
        <v>42675</v>
      </c>
      <c r="C91" s="539">
        <v>300</v>
      </c>
      <c r="D91" s="541">
        <v>21.6096</v>
      </c>
      <c r="E91" s="541">
        <v>24.89</v>
      </c>
      <c r="F91" s="541">
        <f t="shared" si="132"/>
        <v>984.12000000000012</v>
      </c>
      <c r="G91" s="541">
        <f t="shared" si="133"/>
        <v>6482.88</v>
      </c>
      <c r="H91" s="586">
        <f t="shared" si="134"/>
        <v>0.15180290241374206</v>
      </c>
      <c r="I91" s="541">
        <v>21.5</v>
      </c>
    </row>
    <row r="92" spans="2:9" x14ac:dyDescent="0.25">
      <c r="B92" s="591">
        <v>42677</v>
      </c>
      <c r="C92" s="539">
        <v>340</v>
      </c>
      <c r="D92" s="541">
        <v>21.5627</v>
      </c>
      <c r="E92" s="541">
        <v>22.6</v>
      </c>
      <c r="F92" s="541">
        <f t="shared" si="132"/>
        <v>352.68200000000064</v>
      </c>
      <c r="G92" s="541">
        <f t="shared" si="133"/>
        <v>7331.3180000000002</v>
      </c>
      <c r="H92" s="586">
        <f t="shared" si="134"/>
        <v>4.8106220464042164E-2</v>
      </c>
      <c r="I92" s="541"/>
    </row>
    <row r="93" spans="2:9" x14ac:dyDescent="0.25">
      <c r="B93" s="591">
        <v>42701</v>
      </c>
      <c r="C93" s="539">
        <v>240</v>
      </c>
      <c r="D93" s="541">
        <v>18.880800000000001</v>
      </c>
      <c r="E93" s="541">
        <v>28.55</v>
      </c>
      <c r="F93" s="541">
        <f t="shared" si="132"/>
        <v>2320.6080000000002</v>
      </c>
      <c r="G93" s="541">
        <f t="shared" si="133"/>
        <v>4531.3919999999998</v>
      </c>
      <c r="H93" s="586">
        <f t="shared" si="134"/>
        <v>0.51211813058768696</v>
      </c>
      <c r="I93" s="541"/>
    </row>
    <row r="94" spans="2:9" x14ac:dyDescent="0.25">
      <c r="B94" s="591">
        <v>42705</v>
      </c>
      <c r="C94" s="539">
        <v>200</v>
      </c>
      <c r="D94" s="541">
        <v>16.231100000000001</v>
      </c>
      <c r="E94" s="541">
        <v>28.94</v>
      </c>
      <c r="F94" s="541">
        <f t="shared" si="132"/>
        <v>2541.7799999999997</v>
      </c>
      <c r="G94" s="541">
        <f t="shared" si="133"/>
        <v>3246.2200000000003</v>
      </c>
      <c r="H94" s="586">
        <f t="shared" si="134"/>
        <v>0.78299683940090314</v>
      </c>
      <c r="I94" s="541" t="s">
        <v>379</v>
      </c>
    </row>
    <row r="95" spans="2:9" x14ac:dyDescent="0.25">
      <c r="B95" s="591">
        <v>42711</v>
      </c>
      <c r="C95" s="539">
        <v>0</v>
      </c>
      <c r="D95" s="541"/>
      <c r="E95" s="541"/>
      <c r="F95" s="541">
        <v>2733.66</v>
      </c>
      <c r="G95" s="541"/>
      <c r="H95" s="586"/>
      <c r="I95" s="541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3">
        <v>42545</v>
      </c>
      <c r="C104" s="261">
        <v>100</v>
      </c>
      <c r="D104" s="262">
        <v>25.25</v>
      </c>
      <c r="E104" s="262">
        <v>0</v>
      </c>
      <c r="F104" s="262">
        <f t="shared" ref="F104:F115" si="135">D104*C104+E104</f>
        <v>2525</v>
      </c>
      <c r="G104" s="593">
        <v>42577</v>
      </c>
      <c r="H104" s="267">
        <v>30</v>
      </c>
      <c r="I104" s="262">
        <v>25.81</v>
      </c>
      <c r="J104" s="262">
        <v>0.02</v>
      </c>
      <c r="K104" s="262">
        <f t="shared" ref="K104:K110" si="136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3">
        <v>42580</v>
      </c>
      <c r="C105" s="261">
        <v>30</v>
      </c>
      <c r="D105" s="262">
        <v>23.78</v>
      </c>
      <c r="E105" s="262">
        <v>0</v>
      </c>
      <c r="F105" s="262">
        <f t="shared" si="135"/>
        <v>713.40000000000009</v>
      </c>
      <c r="G105" s="593">
        <v>42597</v>
      </c>
      <c r="H105" s="267">
        <v>70</v>
      </c>
      <c r="I105" s="262">
        <v>22.94</v>
      </c>
      <c r="J105" s="262">
        <v>0.38</v>
      </c>
      <c r="K105" s="262">
        <f t="shared" si="136"/>
        <v>1605.42</v>
      </c>
      <c r="L105" s="266">
        <v>42704</v>
      </c>
      <c r="M105" s="262">
        <v>102</v>
      </c>
    </row>
    <row r="106" spans="1:13" x14ac:dyDescent="0.25">
      <c r="A106" s="261"/>
      <c r="B106" s="593">
        <v>42586</v>
      </c>
      <c r="C106" s="261">
        <v>40</v>
      </c>
      <c r="D106" s="262">
        <v>22.65</v>
      </c>
      <c r="E106" s="262">
        <v>0</v>
      </c>
      <c r="F106" s="262">
        <f t="shared" si="135"/>
        <v>906</v>
      </c>
      <c r="G106" s="593">
        <v>42599</v>
      </c>
      <c r="H106" s="267">
        <v>30</v>
      </c>
      <c r="I106" s="262">
        <v>23.48</v>
      </c>
      <c r="J106" s="262">
        <v>0.02</v>
      </c>
      <c r="K106" s="262">
        <f t="shared" si="136"/>
        <v>704.38</v>
      </c>
      <c r="L106" s="261"/>
      <c r="M106" s="261"/>
    </row>
    <row r="107" spans="1:13" x14ac:dyDescent="0.25">
      <c r="A107" s="261"/>
      <c r="B107" s="593">
        <v>42586</v>
      </c>
      <c r="C107" s="261">
        <v>60</v>
      </c>
      <c r="D107" s="262">
        <v>22.65</v>
      </c>
      <c r="E107" s="262">
        <v>0</v>
      </c>
      <c r="F107" s="262">
        <f t="shared" si="135"/>
        <v>1359</v>
      </c>
      <c r="G107" s="593">
        <v>42621</v>
      </c>
      <c r="H107" s="267">
        <v>40</v>
      </c>
      <c r="I107" s="262">
        <v>26.28</v>
      </c>
      <c r="J107" s="262">
        <v>0.02</v>
      </c>
      <c r="K107" s="262">
        <f t="shared" si="136"/>
        <v>1051.18</v>
      </c>
      <c r="L107" s="261"/>
      <c r="M107" s="261"/>
    </row>
    <row r="108" spans="1:13" x14ac:dyDescent="0.25">
      <c r="A108" s="261"/>
      <c r="B108" s="593">
        <v>42586</v>
      </c>
      <c r="C108" s="261">
        <v>100</v>
      </c>
      <c r="D108" s="262">
        <v>20.92</v>
      </c>
      <c r="E108" s="262">
        <v>-0.5</v>
      </c>
      <c r="F108" s="262">
        <f t="shared" si="135"/>
        <v>2091.5</v>
      </c>
      <c r="G108" s="593">
        <v>42639</v>
      </c>
      <c r="H108" s="267">
        <v>100</v>
      </c>
      <c r="I108" s="262">
        <v>22.82</v>
      </c>
      <c r="J108" s="262">
        <v>0.05</v>
      </c>
      <c r="K108" s="262">
        <f t="shared" si="136"/>
        <v>2281.9499999999998</v>
      </c>
      <c r="L108" s="261"/>
      <c r="M108" s="261"/>
    </row>
    <row r="109" spans="1:13" x14ac:dyDescent="0.25">
      <c r="A109" s="261"/>
      <c r="B109" s="593">
        <v>42626</v>
      </c>
      <c r="C109" s="261">
        <v>40</v>
      </c>
      <c r="D109" s="262">
        <v>24.58</v>
      </c>
      <c r="E109" s="262">
        <v>0</v>
      </c>
      <c r="F109" s="262">
        <f t="shared" si="135"/>
        <v>983.19999999999993</v>
      </c>
      <c r="G109" s="593">
        <v>42643</v>
      </c>
      <c r="H109" s="267">
        <v>60</v>
      </c>
      <c r="I109" s="262">
        <v>24.72</v>
      </c>
      <c r="J109" s="262">
        <v>0.03</v>
      </c>
      <c r="K109" s="262">
        <f t="shared" si="136"/>
        <v>1483.1699999999998</v>
      </c>
      <c r="L109" s="261"/>
      <c r="M109" s="261"/>
    </row>
    <row r="110" spans="1:13" x14ac:dyDescent="0.25">
      <c r="A110" s="261"/>
      <c r="B110" s="593">
        <v>42639</v>
      </c>
      <c r="C110" s="261">
        <v>100</v>
      </c>
      <c r="D110" s="262">
        <v>22.28</v>
      </c>
      <c r="E110" s="262">
        <v>0</v>
      </c>
      <c r="F110" s="262">
        <f t="shared" si="135"/>
        <v>2228</v>
      </c>
      <c r="G110" s="593">
        <v>42663</v>
      </c>
      <c r="H110" s="267">
        <v>40</v>
      </c>
      <c r="I110" s="262">
        <v>24.78</v>
      </c>
      <c r="J110" s="262">
        <v>0.02</v>
      </c>
      <c r="K110" s="262">
        <f t="shared" si="136"/>
        <v>991.18000000000006</v>
      </c>
      <c r="L110" s="261"/>
      <c r="M110" s="261"/>
    </row>
    <row r="111" spans="1:13" x14ac:dyDescent="0.25">
      <c r="A111" s="261"/>
      <c r="B111" s="593">
        <v>42643</v>
      </c>
      <c r="C111" s="261">
        <v>60</v>
      </c>
      <c r="D111" s="262">
        <v>24.3</v>
      </c>
      <c r="E111" s="262">
        <v>0</v>
      </c>
      <c r="F111" s="262">
        <f t="shared" si="135"/>
        <v>1458</v>
      </c>
      <c r="G111" s="59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3">
        <v>42655</v>
      </c>
      <c r="C112" s="261">
        <v>100</v>
      </c>
      <c r="D112" s="262">
        <v>22.56</v>
      </c>
      <c r="E112" s="262">
        <v>0</v>
      </c>
      <c r="F112" s="262">
        <f t="shared" si="135"/>
        <v>2256</v>
      </c>
      <c r="G112" s="59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3">
        <v>42674</v>
      </c>
      <c r="C113" s="261">
        <v>40</v>
      </c>
      <c r="D113" s="262">
        <v>24.16</v>
      </c>
      <c r="E113" s="262">
        <v>-0.1</v>
      </c>
      <c r="F113" s="262">
        <f t="shared" si="135"/>
        <v>966.3</v>
      </c>
      <c r="G113" s="59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3">
        <v>42675</v>
      </c>
      <c r="C114" s="261">
        <v>100</v>
      </c>
      <c r="D114" s="262">
        <v>24.53</v>
      </c>
      <c r="E114" s="262">
        <v>0</v>
      </c>
      <c r="F114" s="262">
        <f t="shared" si="135"/>
        <v>2453</v>
      </c>
      <c r="G114" s="59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3">
        <v>42677</v>
      </c>
      <c r="C115" s="261">
        <v>100</v>
      </c>
      <c r="D115" s="262">
        <v>22.38</v>
      </c>
      <c r="E115" s="262">
        <v>0</v>
      </c>
      <c r="F115" s="262">
        <f t="shared" si="135"/>
        <v>2238</v>
      </c>
      <c r="G115" s="59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3"/>
      <c r="C116" s="261"/>
      <c r="D116" s="262"/>
      <c r="E116" s="262"/>
      <c r="F116" s="262"/>
      <c r="G116" s="59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3"/>
      <c r="C117" s="261"/>
      <c r="D117" s="262"/>
      <c r="E117" s="262"/>
      <c r="F117" s="262"/>
      <c r="G117" s="59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3"/>
      <c r="C118" s="261"/>
      <c r="D118" s="262"/>
      <c r="E118" s="262"/>
      <c r="F118" s="262"/>
      <c r="G118" s="59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3"/>
      <c r="C119" s="261"/>
      <c r="D119" s="262"/>
      <c r="E119" s="262"/>
      <c r="F119" s="262"/>
      <c r="G119" s="59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2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4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7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8">
    <cfRule type="expression" dxfId="831" priority="3">
      <formula>F24&gt;0</formula>
    </cfRule>
    <cfRule type="expression" dxfId="830" priority="4">
      <formula>F24&lt;0</formula>
    </cfRule>
  </conditionalFormatting>
  <conditionalFormatting sqref="H24:H28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50.36</v>
      </c>
      <c r="Y2" s="10">
        <v>50.72</v>
      </c>
      <c r="Z2" s="10">
        <v>50.19</v>
      </c>
      <c r="AA2" s="10">
        <v>50.45</v>
      </c>
      <c r="AB2" s="95">
        <v>1616700</v>
      </c>
      <c r="AC2" s="10">
        <v>50.45</v>
      </c>
      <c r="AD2">
        <f>Y2-Z2</f>
        <v>0.53000000000000114</v>
      </c>
      <c r="AE2" s="138">
        <f>AC2/AC3-1</f>
        <v>3.9800995024876773E-3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49.98</v>
      </c>
      <c r="T3" s="1"/>
      <c r="W3" s="133">
        <v>42726</v>
      </c>
      <c r="X3" s="10">
        <v>50.72</v>
      </c>
      <c r="Y3" s="10">
        <v>51.03</v>
      </c>
      <c r="Z3" s="10">
        <v>50.08</v>
      </c>
      <c r="AA3" s="10">
        <v>50.25</v>
      </c>
      <c r="AB3" s="95">
        <v>2486200</v>
      </c>
      <c r="AC3" s="10">
        <v>50.25</v>
      </c>
      <c r="AD3">
        <f t="shared" ref="AD3:AD4" si="0">Y3-Z3</f>
        <v>0.95000000000000284</v>
      </c>
      <c r="AE3" s="138">
        <f t="shared" ref="AE3:AE4" si="1">AC3/AC4-1</f>
        <v>-7.8973346495557761E-3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49.98</v>
      </c>
      <c r="R4" s="505">
        <v>2.8E-3</v>
      </c>
      <c r="T4" s="163"/>
      <c r="U4" s="1"/>
      <c r="W4" s="133">
        <v>42725</v>
      </c>
      <c r="X4" s="10">
        <v>50.77</v>
      </c>
      <c r="Y4" s="10">
        <v>51.08</v>
      </c>
      <c r="Z4" s="10">
        <v>50.52</v>
      </c>
      <c r="AA4" s="10">
        <v>50.65</v>
      </c>
      <c r="AB4" s="95">
        <v>3954100</v>
      </c>
      <c r="AC4" s="10">
        <v>50.65</v>
      </c>
      <c r="AD4">
        <f t="shared" si="0"/>
        <v>0.55999999999999517</v>
      </c>
      <c r="AE4" s="138">
        <f t="shared" si="1"/>
        <v>-4.7160542346237344E-3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50.55</v>
      </c>
      <c r="Y5" s="10">
        <v>51.19</v>
      </c>
      <c r="Z5" s="10">
        <v>50.41</v>
      </c>
      <c r="AA5" s="10">
        <v>50.89</v>
      </c>
      <c r="AB5" s="95">
        <v>3698500</v>
      </c>
      <c r="AC5" s="10">
        <v>50.89</v>
      </c>
      <c r="AD5">
        <f t="shared" ref="AD5:AD67" si="2">Y5-Z5</f>
        <v>0.78000000000000114</v>
      </c>
      <c r="AE5" s="138">
        <f t="shared" ref="AE5:AE66" si="3">AC5/AC6-1</f>
        <v>1.0724925521350626E-2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50.26</v>
      </c>
      <c r="Y6" s="10">
        <v>50.53</v>
      </c>
      <c r="Z6" s="10">
        <v>49.72</v>
      </c>
      <c r="AA6" s="10">
        <v>50.35</v>
      </c>
      <c r="AB6" s="95">
        <v>3191700</v>
      </c>
      <c r="AC6" s="10">
        <v>50.35</v>
      </c>
      <c r="AD6">
        <f t="shared" si="2"/>
        <v>0.81000000000000227</v>
      </c>
      <c r="AE6" s="138">
        <f t="shared" si="3"/>
        <v>8.4117764870819123E-3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42720</v>
      </c>
      <c r="X7" s="10">
        <v>50.74</v>
      </c>
      <c r="Y7" s="10">
        <v>51.13</v>
      </c>
      <c r="Z7" s="10">
        <v>49.89</v>
      </c>
      <c r="AA7" s="10">
        <v>49.93</v>
      </c>
      <c r="AB7" s="95">
        <v>7358700</v>
      </c>
      <c r="AC7" s="10">
        <v>49.93</v>
      </c>
      <c r="AD7">
        <f t="shared" si="2"/>
        <v>1.240000000000002</v>
      </c>
      <c r="AE7" s="138">
        <f t="shared" si="3"/>
        <v>-1.3046056532911687E-2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49.43</v>
      </c>
      <c r="Y8" s="10">
        <v>51.31</v>
      </c>
      <c r="Z8" s="10">
        <v>49.4</v>
      </c>
      <c r="AA8" s="10">
        <v>50.59</v>
      </c>
      <c r="AB8" s="95">
        <v>8906800</v>
      </c>
      <c r="AC8" s="10">
        <v>50.59</v>
      </c>
      <c r="AD8">
        <f t="shared" si="2"/>
        <v>1.9100000000000037</v>
      </c>
      <c r="AE8" s="138">
        <f t="shared" si="3"/>
        <v>2.6582792207792361E-2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49.5</v>
      </c>
      <c r="Y9" s="10">
        <v>50</v>
      </c>
      <c r="Z9" s="10">
        <v>48.9</v>
      </c>
      <c r="AA9" s="10">
        <v>49.28</v>
      </c>
      <c r="AB9" s="95">
        <v>5822600</v>
      </c>
      <c r="AC9" s="10">
        <v>49.28</v>
      </c>
      <c r="AD9">
        <f t="shared" si="2"/>
        <v>1.1000000000000014</v>
      </c>
      <c r="AE9" s="138">
        <f t="shared" si="3"/>
        <v>-5.4490413723510267E-3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42717</v>
      </c>
      <c r="X10" s="10">
        <v>49.47</v>
      </c>
      <c r="Y10" s="10">
        <v>50.43</v>
      </c>
      <c r="Z10" s="10">
        <v>49.45</v>
      </c>
      <c r="AA10" s="10">
        <v>49.55</v>
      </c>
      <c r="AB10" s="95">
        <v>6552400</v>
      </c>
      <c r="AC10" s="10">
        <v>49.55</v>
      </c>
      <c r="AD10">
        <f t="shared" si="2"/>
        <v>0.97999999999999687</v>
      </c>
      <c r="AE10" s="138">
        <f t="shared" si="3"/>
        <v>3.6459388292484629E-3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42716</v>
      </c>
      <c r="X11" s="10">
        <v>49.36</v>
      </c>
      <c r="Y11" s="10">
        <v>49.69</v>
      </c>
      <c r="Z11" s="10">
        <v>48.92</v>
      </c>
      <c r="AA11" s="10">
        <v>49.37</v>
      </c>
      <c r="AB11" s="95">
        <v>8756200</v>
      </c>
      <c r="AC11" s="10">
        <v>49.37</v>
      </c>
      <c r="AD11">
        <f t="shared" si="2"/>
        <v>0.76999999999999602</v>
      </c>
      <c r="AE11" s="138">
        <f t="shared" si="3"/>
        <v>-8.4354288009640399E-3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49.89</v>
      </c>
      <c r="Y12" s="10">
        <v>50.68</v>
      </c>
      <c r="Z12" s="10">
        <v>49.22</v>
      </c>
      <c r="AA12" s="10">
        <v>49.79</v>
      </c>
      <c r="AB12" s="95">
        <v>6676600</v>
      </c>
      <c r="AC12" s="10">
        <v>49.79</v>
      </c>
      <c r="AD12">
        <f t="shared" si="2"/>
        <v>1.4600000000000009</v>
      </c>
      <c r="AE12" s="138">
        <f t="shared" si="3"/>
        <v>3.8306451612901693E-3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42712</v>
      </c>
      <c r="X13" s="10">
        <v>49.98</v>
      </c>
      <c r="Y13" s="10">
        <v>49.98</v>
      </c>
      <c r="Z13" s="10">
        <v>49.24</v>
      </c>
      <c r="AA13" s="10">
        <v>49.6</v>
      </c>
      <c r="AB13" s="95">
        <v>6641500</v>
      </c>
      <c r="AC13" s="10">
        <v>49.6</v>
      </c>
      <c r="AD13">
        <f t="shared" si="2"/>
        <v>0.73999999999999488</v>
      </c>
      <c r="AE13" s="138">
        <f t="shared" si="3"/>
        <v>-5.015045135406182E-3</v>
      </c>
    </row>
    <row r="14" spans="1:31" x14ac:dyDescent="0.25">
      <c r="H14" s="72"/>
      <c r="W14" s="133">
        <v>42711</v>
      </c>
      <c r="X14" s="10">
        <v>47.71</v>
      </c>
      <c r="Y14" s="10">
        <v>49.88</v>
      </c>
      <c r="Z14" s="10">
        <v>47.4</v>
      </c>
      <c r="AA14" s="10">
        <v>49.85</v>
      </c>
      <c r="AB14" s="95">
        <v>7534300</v>
      </c>
      <c r="AC14" s="10">
        <v>49.85</v>
      </c>
      <c r="AD14">
        <f t="shared" si="2"/>
        <v>2.480000000000004</v>
      </c>
      <c r="AE14" s="138">
        <f t="shared" si="3"/>
        <v>4.5511744966443057E-2</v>
      </c>
    </row>
    <row r="15" spans="1:31" x14ac:dyDescent="0.25">
      <c r="H15" s="72"/>
      <c r="W15" s="133">
        <v>42710</v>
      </c>
      <c r="X15" s="10">
        <v>47.39</v>
      </c>
      <c r="Y15" s="10">
        <v>47.9</v>
      </c>
      <c r="Z15" s="10">
        <v>47.16</v>
      </c>
      <c r="AA15" s="10">
        <v>47.68</v>
      </c>
      <c r="AB15" s="95">
        <v>4548300</v>
      </c>
      <c r="AC15" s="10">
        <v>47.68</v>
      </c>
      <c r="AD15">
        <f t="shared" si="2"/>
        <v>0.74000000000000199</v>
      </c>
      <c r="AE15" s="138" t="e">
        <f t="shared" si="3"/>
        <v>#DIV/0!</v>
      </c>
    </row>
    <row r="16" spans="1:31" x14ac:dyDescent="0.25">
      <c r="H16" s="72"/>
      <c r="W16" s="133">
        <v>42710</v>
      </c>
      <c r="X16" s="10" t="s">
        <v>394</v>
      </c>
      <c r="Y16" s="10"/>
      <c r="Z16" s="10"/>
      <c r="AA16" s="10"/>
      <c r="AB16" s="95"/>
      <c r="AC16" s="10"/>
      <c r="AD16">
        <f t="shared" si="2"/>
        <v>0</v>
      </c>
      <c r="AE16" s="138">
        <f t="shared" si="3"/>
        <v>-1</v>
      </c>
    </row>
    <row r="17" spans="1:31" x14ac:dyDescent="0.25">
      <c r="W17" s="133">
        <v>42709</v>
      </c>
      <c r="X17" s="10">
        <v>48.08</v>
      </c>
      <c r="Y17" s="10">
        <v>48.46</v>
      </c>
      <c r="Z17" s="10">
        <v>47.04</v>
      </c>
      <c r="AA17" s="10">
        <v>47.07</v>
      </c>
      <c r="AB17" s="95">
        <v>4734200</v>
      </c>
      <c r="AC17" s="10">
        <v>46.97</v>
      </c>
      <c r="AD17">
        <f t="shared" si="2"/>
        <v>1.4200000000000017</v>
      </c>
      <c r="AE17" s="138">
        <f t="shared" si="3"/>
        <v>-1.7569546120058677E-2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47.37</v>
      </c>
      <c r="Y18" s="10">
        <v>48.24</v>
      </c>
      <c r="Z18" s="10">
        <v>47.3</v>
      </c>
      <c r="AA18" s="10">
        <v>47.91</v>
      </c>
      <c r="AB18" s="95">
        <v>4843600</v>
      </c>
      <c r="AC18" s="10">
        <v>47.81</v>
      </c>
      <c r="AD18">
        <f t="shared" si="2"/>
        <v>0.94000000000000483</v>
      </c>
      <c r="AE18" s="138">
        <f t="shared" si="3"/>
        <v>1.7883755588673722E-2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42705</v>
      </c>
      <c r="X19" s="10">
        <v>46.36</v>
      </c>
      <c r="Y19" s="10">
        <v>47.44</v>
      </c>
      <c r="Z19" s="10">
        <v>46.19</v>
      </c>
      <c r="AA19" s="10">
        <v>47.07</v>
      </c>
      <c r="AB19" s="95">
        <v>5594800</v>
      </c>
      <c r="AC19" s="10">
        <v>46.97</v>
      </c>
      <c r="AD19">
        <f t="shared" si="2"/>
        <v>1.25</v>
      </c>
      <c r="AE19" s="138">
        <f t="shared" si="3"/>
        <v>9.890346162115593E-3</v>
      </c>
    </row>
    <row r="20" spans="1:31" x14ac:dyDescent="0.25">
      <c r="W20" s="133">
        <v>42704</v>
      </c>
      <c r="X20" s="10">
        <v>46.1</v>
      </c>
      <c r="Y20" s="10">
        <v>47.33</v>
      </c>
      <c r="Z20" s="10">
        <v>44.7</v>
      </c>
      <c r="AA20" s="10">
        <v>46.61</v>
      </c>
      <c r="AB20" s="95">
        <v>6640900</v>
      </c>
      <c r="AC20" s="10">
        <v>46.51</v>
      </c>
      <c r="AD20">
        <f t="shared" si="2"/>
        <v>2.6299999999999955</v>
      </c>
      <c r="AE20" s="138">
        <f t="shared" si="3"/>
        <v>-1.3364446330080715E-2</v>
      </c>
    </row>
    <row r="21" spans="1:31" x14ac:dyDescent="0.25">
      <c r="W21" s="133">
        <v>42703</v>
      </c>
      <c r="X21" s="10">
        <v>47.56</v>
      </c>
      <c r="Y21" s="10">
        <v>47.83</v>
      </c>
      <c r="Z21" s="10">
        <v>47.21</v>
      </c>
      <c r="AA21" s="10">
        <v>47.24</v>
      </c>
      <c r="AB21" s="95">
        <v>4453400</v>
      </c>
      <c r="AC21" s="10">
        <v>47.14</v>
      </c>
      <c r="AD21">
        <f t="shared" si="2"/>
        <v>0.61999999999999744</v>
      </c>
      <c r="AE21" s="138">
        <f t="shared" si="3"/>
        <v>-5.9046815689582921E-3</v>
      </c>
    </row>
    <row r="22" spans="1:31" x14ac:dyDescent="0.25">
      <c r="W22" s="133">
        <v>42702</v>
      </c>
      <c r="X22" s="10">
        <v>47.41</v>
      </c>
      <c r="Y22" s="10">
        <v>47.77</v>
      </c>
      <c r="Z22" s="10">
        <v>47.15</v>
      </c>
      <c r="AA22" s="10">
        <v>47.52</v>
      </c>
      <c r="AB22" s="95">
        <v>4230900</v>
      </c>
      <c r="AC22" s="10">
        <v>47.42</v>
      </c>
      <c r="AD22">
        <f t="shared" si="2"/>
        <v>0.62000000000000455</v>
      </c>
      <c r="AE22" s="138">
        <f t="shared" si="3"/>
        <v>1.4783526927137913E-3</v>
      </c>
    </row>
    <row r="23" spans="1:31" x14ac:dyDescent="0.25">
      <c r="W23" s="133">
        <v>42699</v>
      </c>
      <c r="X23" s="10">
        <v>47.31</v>
      </c>
      <c r="Y23" s="10">
        <v>47.91</v>
      </c>
      <c r="Z23" s="10">
        <v>47.23</v>
      </c>
      <c r="AA23" s="10">
        <v>47.45</v>
      </c>
      <c r="AB23" s="95">
        <v>2499100</v>
      </c>
      <c r="AC23" s="10">
        <v>47.35</v>
      </c>
      <c r="AD23">
        <f t="shared" si="2"/>
        <v>0.67999999999999972</v>
      </c>
      <c r="AE23" s="138">
        <f t="shared" si="3"/>
        <v>1.6924053310767295E-3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46.99</v>
      </c>
      <c r="Y24" s="10">
        <v>47.46</v>
      </c>
      <c r="Z24" s="10">
        <v>46.13</v>
      </c>
      <c r="AA24" s="10">
        <v>47.37</v>
      </c>
      <c r="AB24" s="95">
        <v>5316200</v>
      </c>
      <c r="AC24" s="10">
        <v>47.27</v>
      </c>
      <c r="AD24">
        <f t="shared" si="2"/>
        <v>1.3299999999999983</v>
      </c>
      <c r="AE24" s="138">
        <f t="shared" si="3"/>
        <v>5.7446808510639435E-3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42696</v>
      </c>
      <c r="X25" s="10">
        <v>47.69</v>
      </c>
      <c r="Y25" s="10">
        <v>47.99</v>
      </c>
      <c r="Z25" s="10">
        <v>46.75</v>
      </c>
      <c r="AA25" s="10">
        <v>47.1</v>
      </c>
      <c r="AB25" s="95">
        <v>7401300</v>
      </c>
      <c r="AC25" s="10">
        <v>47</v>
      </c>
      <c r="AD25">
        <f t="shared" si="2"/>
        <v>1.240000000000002</v>
      </c>
      <c r="AE25" s="138">
        <f t="shared" si="3"/>
        <v>-5.5014811680067499E-3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42695</v>
      </c>
      <c r="X26" s="10">
        <v>47.08</v>
      </c>
      <c r="Y26" s="10">
        <v>47.68</v>
      </c>
      <c r="Z26" s="10">
        <v>46.98</v>
      </c>
      <c r="AA26" s="10">
        <v>47.36</v>
      </c>
      <c r="AB26" s="95">
        <v>6760700</v>
      </c>
      <c r="AC26" s="10">
        <v>47.26</v>
      </c>
      <c r="AD26">
        <f t="shared" si="2"/>
        <v>0.70000000000000284</v>
      </c>
      <c r="AE26" s="138">
        <f t="shared" si="3"/>
        <v>6.3884156729130392E-3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42692</v>
      </c>
      <c r="X27" s="10">
        <v>46.91</v>
      </c>
      <c r="Y27" s="10">
        <v>47.25</v>
      </c>
      <c r="Z27" s="10">
        <v>46.68</v>
      </c>
      <c r="AA27" s="10">
        <v>47.06</v>
      </c>
      <c r="AB27" s="95">
        <v>6783000</v>
      </c>
      <c r="AC27" s="10">
        <v>46.96</v>
      </c>
      <c r="AD27">
        <f t="shared" si="2"/>
        <v>0.57000000000000028</v>
      </c>
      <c r="AE27" s="138">
        <f t="shared" si="3"/>
        <v>7.9416183730414147E-3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42691</v>
      </c>
      <c r="X28" s="10">
        <v>45.69</v>
      </c>
      <c r="Y28" s="10">
        <v>46.74</v>
      </c>
      <c r="Z28" s="10">
        <v>45.35</v>
      </c>
      <c r="AA28" s="10">
        <v>46.69</v>
      </c>
      <c r="AB28" s="95">
        <v>5915500</v>
      </c>
      <c r="AC28" s="10">
        <v>46.59</v>
      </c>
      <c r="AD28">
        <f t="shared" si="2"/>
        <v>1.3900000000000006</v>
      </c>
      <c r="AE28" s="138">
        <f t="shared" si="3"/>
        <v>1.8360655737704956E-2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42690</v>
      </c>
      <c r="X29" s="10">
        <v>46.04</v>
      </c>
      <c r="Y29" s="10">
        <v>46.34</v>
      </c>
      <c r="Z29" s="10">
        <v>45.45</v>
      </c>
      <c r="AA29" s="10">
        <v>45.85</v>
      </c>
      <c r="AB29" s="95">
        <v>6502600</v>
      </c>
      <c r="AC29" s="10">
        <v>45.75</v>
      </c>
      <c r="AD29">
        <f t="shared" si="2"/>
        <v>0.89000000000000057</v>
      </c>
      <c r="AE29" s="138">
        <f t="shared" si="3"/>
        <v>-8.6673889490790357E-3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42689</v>
      </c>
      <c r="X30" s="10">
        <v>46.55</v>
      </c>
      <c r="Y30" s="10">
        <v>47.3</v>
      </c>
      <c r="Z30" s="10">
        <v>45.68</v>
      </c>
      <c r="AA30" s="10">
        <v>46.25</v>
      </c>
      <c r="AB30" s="95">
        <v>9921400</v>
      </c>
      <c r="AC30" s="10">
        <v>46.15</v>
      </c>
      <c r="AD30">
        <f t="shared" si="2"/>
        <v>1.6199999999999974</v>
      </c>
      <c r="AE30" s="138">
        <f t="shared" si="3"/>
        <v>1.9889502762430844E-2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42688</v>
      </c>
      <c r="X31" s="10">
        <v>43.9</v>
      </c>
      <c r="Y31" s="10">
        <v>45.45</v>
      </c>
      <c r="Z31" s="10">
        <v>43.88</v>
      </c>
      <c r="AA31" s="10">
        <v>45.35</v>
      </c>
      <c r="AB31" s="95">
        <v>11144700</v>
      </c>
      <c r="AC31" s="10">
        <v>45.25</v>
      </c>
      <c r="AD31">
        <f t="shared" si="2"/>
        <v>1.5700000000000003</v>
      </c>
      <c r="AE31" s="138">
        <f t="shared" si="3"/>
        <v>3.4285714285714253E-2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42685</v>
      </c>
      <c r="X32" s="10">
        <v>43.5</v>
      </c>
      <c r="Y32" s="10">
        <v>43.85</v>
      </c>
      <c r="Z32" s="10">
        <v>42.99</v>
      </c>
      <c r="AA32" s="10">
        <v>43.84</v>
      </c>
      <c r="AB32" s="95">
        <v>7906600</v>
      </c>
      <c r="AC32" s="10">
        <v>43.75</v>
      </c>
      <c r="AD32">
        <f t="shared" si="2"/>
        <v>0.85999999999999943</v>
      </c>
      <c r="AE32" s="138">
        <f t="shared" si="3"/>
        <v>4.5924225028703969E-3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42684</v>
      </c>
      <c r="X33" s="10">
        <v>42.64</v>
      </c>
      <c r="Y33" s="10">
        <v>43.85</v>
      </c>
      <c r="Z33" s="10">
        <v>42.58</v>
      </c>
      <c r="AA33" s="10">
        <v>43.64</v>
      </c>
      <c r="AB33" s="95">
        <v>10325700</v>
      </c>
      <c r="AC33" s="10">
        <v>43.55</v>
      </c>
      <c r="AD33">
        <f t="shared" si="2"/>
        <v>1.2700000000000031</v>
      </c>
      <c r="AE33" s="138">
        <f t="shared" si="3"/>
        <v>3.0037842951750049E-2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42683</v>
      </c>
      <c r="X34" s="10">
        <v>40.799999999999997</v>
      </c>
      <c r="Y34" s="10">
        <v>42.46</v>
      </c>
      <c r="Z34" s="10">
        <v>40.75</v>
      </c>
      <c r="AA34" s="10">
        <v>42.37</v>
      </c>
      <c r="AB34" s="95">
        <v>8472600</v>
      </c>
      <c r="AC34" s="10">
        <v>42.28</v>
      </c>
      <c r="AD34">
        <f t="shared" si="2"/>
        <v>1.7100000000000009</v>
      </c>
      <c r="AE34" s="138">
        <f t="shared" si="3"/>
        <v>1.0516252390057268E-2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42682</v>
      </c>
      <c r="X35" s="10">
        <v>41.57</v>
      </c>
      <c r="Y35" s="10">
        <v>42</v>
      </c>
      <c r="Z35" s="10">
        <v>41.22</v>
      </c>
      <c r="AA35" s="10">
        <v>41.93</v>
      </c>
      <c r="AB35" s="95">
        <v>8784000</v>
      </c>
      <c r="AC35" s="10">
        <v>41.84</v>
      </c>
      <c r="AD35">
        <f t="shared" si="2"/>
        <v>0.78000000000000114</v>
      </c>
      <c r="AE35" s="138">
        <f t="shared" si="3"/>
        <v>8.6788813886211624E-3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42681</v>
      </c>
      <c r="X36" s="10">
        <v>41</v>
      </c>
      <c r="Y36" s="10">
        <v>41.57</v>
      </c>
      <c r="Z36" s="10">
        <v>40.71</v>
      </c>
      <c r="AA36" s="10">
        <v>41.57</v>
      </c>
      <c r="AB36" s="95">
        <v>7740800</v>
      </c>
      <c r="AC36" s="10">
        <v>41.48</v>
      </c>
      <c r="AD36">
        <f t="shared" si="2"/>
        <v>0.85999999999999943</v>
      </c>
      <c r="AE36" s="138">
        <f t="shared" si="3"/>
        <v>2.9535864978902815E-2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42678</v>
      </c>
      <c r="X37" s="10">
        <v>39.69</v>
      </c>
      <c r="Y37" s="10">
        <v>40.93</v>
      </c>
      <c r="Z37" s="10">
        <v>39.56</v>
      </c>
      <c r="AA37" s="10">
        <v>40.380000000000003</v>
      </c>
      <c r="AB37" s="95">
        <v>7294000</v>
      </c>
      <c r="AC37" s="10">
        <v>40.29</v>
      </c>
      <c r="AD37">
        <f t="shared" si="2"/>
        <v>1.3699999999999974</v>
      </c>
      <c r="AE37" s="138">
        <f t="shared" si="3"/>
        <v>1.6910651186269554E-2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42677</v>
      </c>
      <c r="X38" s="10">
        <v>39.82</v>
      </c>
      <c r="Y38" s="10">
        <v>40.39</v>
      </c>
      <c r="Z38" s="10">
        <v>39.51</v>
      </c>
      <c r="AA38" s="10">
        <v>39.700000000000003</v>
      </c>
      <c r="AB38" s="95">
        <v>5187600</v>
      </c>
      <c r="AC38" s="10">
        <v>39.619999999999997</v>
      </c>
      <c r="AD38">
        <f t="shared" si="2"/>
        <v>0.88000000000000256</v>
      </c>
      <c r="AE38" s="138">
        <f t="shared" si="3"/>
        <v>2.2767518340500725E-3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42676</v>
      </c>
      <c r="X39" s="10">
        <v>39.57</v>
      </c>
      <c r="Y39" s="10">
        <v>40.1</v>
      </c>
      <c r="Z39" s="10">
        <v>39.43</v>
      </c>
      <c r="AA39" s="10">
        <v>39.61</v>
      </c>
      <c r="AB39" s="95">
        <v>6691500</v>
      </c>
      <c r="AC39" s="10">
        <v>39.53</v>
      </c>
      <c r="AD39">
        <f t="shared" si="2"/>
        <v>0.67000000000000171</v>
      </c>
      <c r="AE39" s="138">
        <f t="shared" si="3"/>
        <v>-1.7676767676767513E-3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42675</v>
      </c>
      <c r="X40" s="10">
        <v>39.979999999999997</v>
      </c>
      <c r="Y40" s="10">
        <v>40.42</v>
      </c>
      <c r="Z40" s="10">
        <v>39.33</v>
      </c>
      <c r="AA40" s="10">
        <v>39.68</v>
      </c>
      <c r="AB40" s="95">
        <v>8004600</v>
      </c>
      <c r="AC40" s="10">
        <v>39.6</v>
      </c>
      <c r="AD40">
        <f t="shared" si="2"/>
        <v>1.0900000000000034</v>
      </c>
      <c r="AE40" s="138">
        <f t="shared" si="3"/>
        <v>-9.009009009009028E-3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54.978000000000002</v>
      </c>
      <c r="Q41" s="2"/>
      <c r="W41" s="133">
        <v>42674</v>
      </c>
      <c r="X41" s="10">
        <v>39.49</v>
      </c>
      <c r="Y41" s="10">
        <v>40.47</v>
      </c>
      <c r="Z41" s="10">
        <v>39.15</v>
      </c>
      <c r="AA41" s="10">
        <v>40.049999999999997</v>
      </c>
      <c r="AB41" s="95">
        <v>8148800</v>
      </c>
      <c r="AC41" s="10">
        <v>39.96</v>
      </c>
      <c r="AD41">
        <f t="shared" si="2"/>
        <v>1.3200000000000003</v>
      </c>
      <c r="AE41" s="138">
        <f t="shared" si="3"/>
        <v>2.1994884910485846E-2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54.478200000000001</v>
      </c>
      <c r="Q42" s="2"/>
      <c r="T42" s="91" t="s">
        <v>113</v>
      </c>
      <c r="W42" s="133">
        <v>42671</v>
      </c>
      <c r="X42" s="10">
        <v>39.29</v>
      </c>
      <c r="Y42" s="10">
        <v>39.840000000000003</v>
      </c>
      <c r="Z42" s="10">
        <v>38.950000000000003</v>
      </c>
      <c r="AA42" s="10">
        <v>39.18</v>
      </c>
      <c r="AB42" s="95">
        <v>10321200</v>
      </c>
      <c r="AC42" s="10">
        <v>39.1</v>
      </c>
      <c r="AD42">
        <f t="shared" si="2"/>
        <v>0.89000000000000057</v>
      </c>
      <c r="AE42" s="138">
        <f t="shared" si="3"/>
        <v>-1.5321756894789429E-3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53.978400000000001</v>
      </c>
      <c r="Q43" s="2"/>
      <c r="T43" s="128" t="s">
        <v>98</v>
      </c>
      <c r="U43" s="129">
        <v>50.45</v>
      </c>
      <c r="W43" s="133">
        <v>42670</v>
      </c>
      <c r="X43" s="10">
        <v>38.5</v>
      </c>
      <c r="Y43" s="10">
        <v>39.58</v>
      </c>
      <c r="Z43" s="10">
        <v>37.65</v>
      </c>
      <c r="AA43" s="10">
        <v>39.24</v>
      </c>
      <c r="AB43" s="95">
        <v>22002700</v>
      </c>
      <c r="AC43" s="10">
        <v>39.159999999999997</v>
      </c>
      <c r="AD43">
        <f t="shared" si="2"/>
        <v>1.9299999999999997</v>
      </c>
      <c r="AE43" s="138">
        <f t="shared" si="3"/>
        <v>2.192066805845494E-2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53.4786</v>
      </c>
      <c r="Q44" s="2"/>
      <c r="T44" s="93" t="s">
        <v>99</v>
      </c>
      <c r="U44" s="130">
        <v>50.46</v>
      </c>
      <c r="W44" s="133">
        <v>42669</v>
      </c>
      <c r="X44" s="10">
        <v>41.95</v>
      </c>
      <c r="Y44" s="10">
        <v>41.95</v>
      </c>
      <c r="Z44" s="10">
        <v>36.909999999999997</v>
      </c>
      <c r="AA44" s="10">
        <v>38.4</v>
      </c>
      <c r="AB44" s="95">
        <v>43824900</v>
      </c>
      <c r="AC44" s="10">
        <v>38.32</v>
      </c>
      <c r="AD44">
        <f t="shared" si="2"/>
        <v>5.0400000000000063</v>
      </c>
      <c r="AE44" s="138">
        <f t="shared" si="3"/>
        <v>-8.4567606306736764E-2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52.9788</v>
      </c>
      <c r="Q45" s="2"/>
      <c r="T45" s="93" t="s">
        <v>100</v>
      </c>
      <c r="U45" s="130" t="s">
        <v>129</v>
      </c>
      <c r="W45" s="133">
        <v>42668</v>
      </c>
      <c r="X45" s="10">
        <v>42.15</v>
      </c>
      <c r="Y45" s="10">
        <v>42.73</v>
      </c>
      <c r="Z45" s="10">
        <v>41.71</v>
      </c>
      <c r="AA45" s="10">
        <v>41.95</v>
      </c>
      <c r="AB45" s="95">
        <v>11101800</v>
      </c>
      <c r="AC45" s="10">
        <v>41.86</v>
      </c>
      <c r="AD45">
        <f t="shared" si="2"/>
        <v>1.019999999999996</v>
      </c>
      <c r="AE45" s="138">
        <f t="shared" si="3"/>
        <v>-8.9962121212121549E-3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52.478999999999999</v>
      </c>
      <c r="Q46" s="2"/>
      <c r="T46" s="93" t="s">
        <v>101</v>
      </c>
      <c r="U46" s="130" t="s">
        <v>129</v>
      </c>
      <c r="W46" s="133">
        <v>42667</v>
      </c>
      <c r="X46" s="10">
        <v>42.52</v>
      </c>
      <c r="Y46" s="10">
        <v>42.93</v>
      </c>
      <c r="Z46" s="10">
        <v>42.2</v>
      </c>
      <c r="AA46" s="10">
        <v>42.33</v>
      </c>
      <c r="AB46" s="95">
        <v>5311400</v>
      </c>
      <c r="AC46" s="10">
        <v>42.24</v>
      </c>
      <c r="AD46">
        <f t="shared" si="2"/>
        <v>0.72999999999999687</v>
      </c>
      <c r="AE46" s="138">
        <f t="shared" si="3"/>
        <v>-2.3618327822390039E-3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51.979199999999999</v>
      </c>
      <c r="Q47" s="2"/>
      <c r="T47" s="93" t="s">
        <v>102</v>
      </c>
      <c r="U47" s="130">
        <v>55.17</v>
      </c>
      <c r="W47" s="133">
        <v>42664</v>
      </c>
      <c r="X47" s="10">
        <v>41.91</v>
      </c>
      <c r="Y47" s="10">
        <v>42.46</v>
      </c>
      <c r="Z47" s="10">
        <v>41.75</v>
      </c>
      <c r="AA47" s="10">
        <v>42.43</v>
      </c>
      <c r="AB47" s="95">
        <v>5448000</v>
      </c>
      <c r="AC47" s="10">
        <v>42.34</v>
      </c>
      <c r="AD47">
        <f t="shared" si="2"/>
        <v>0.71000000000000085</v>
      </c>
      <c r="AE47" s="138">
        <f t="shared" si="3"/>
        <v>3.3175355450236754E-3</v>
      </c>
    </row>
    <row r="48" spans="2:31" x14ac:dyDescent="0.25">
      <c r="O48" s="83">
        <v>1.03</v>
      </c>
      <c r="P48" s="83">
        <f t="shared" si="49"/>
        <v>51.479399999999998</v>
      </c>
      <c r="Q48" s="2"/>
      <c r="T48" s="93" t="s">
        <v>103</v>
      </c>
      <c r="U48" s="130">
        <v>0.96556399999999998</v>
      </c>
      <c r="W48" s="133">
        <v>42663</v>
      </c>
      <c r="X48" s="10">
        <v>42.15</v>
      </c>
      <c r="Y48" s="10">
        <v>42.47</v>
      </c>
      <c r="Z48" s="10">
        <v>41.76</v>
      </c>
      <c r="AA48" s="10">
        <v>42.29</v>
      </c>
      <c r="AB48" s="95">
        <v>7813300</v>
      </c>
      <c r="AC48" s="10">
        <v>42.2</v>
      </c>
      <c r="AD48">
        <f t="shared" si="2"/>
        <v>0.71000000000000085</v>
      </c>
      <c r="AE48" s="138">
        <f t="shared" si="3"/>
        <v>9.487666034158071E-4</v>
      </c>
    </row>
    <row r="49" spans="1:31" x14ac:dyDescent="0.25">
      <c r="O49" s="83">
        <v>1.02</v>
      </c>
      <c r="P49" s="83">
        <f t="shared" si="49"/>
        <v>50.979599999999998</v>
      </c>
      <c r="Q49" s="2"/>
      <c r="T49" s="93" t="s">
        <v>104</v>
      </c>
      <c r="U49" s="130" t="s">
        <v>342</v>
      </c>
      <c r="W49" s="133">
        <v>42662</v>
      </c>
      <c r="X49" s="10">
        <v>41.74</v>
      </c>
      <c r="Y49" s="10">
        <v>42.4</v>
      </c>
      <c r="Z49" s="10">
        <v>41.57</v>
      </c>
      <c r="AA49" s="10">
        <v>42.25</v>
      </c>
      <c r="AB49" s="95">
        <v>6335000</v>
      </c>
      <c r="AC49" s="10">
        <v>42.16</v>
      </c>
      <c r="AD49">
        <f t="shared" si="2"/>
        <v>0.82999999999999829</v>
      </c>
      <c r="AE49" s="138">
        <f t="shared" si="3"/>
        <v>1.3705217600384456E-2</v>
      </c>
    </row>
    <row r="50" spans="1:31" x14ac:dyDescent="0.25">
      <c r="O50" s="83">
        <v>1.01</v>
      </c>
      <c r="P50" s="83">
        <f t="shared" si="49"/>
        <v>50.479799999999997</v>
      </c>
      <c r="Q50" s="2"/>
      <c r="T50" s="93"/>
      <c r="U50" s="130"/>
      <c r="W50" s="133">
        <v>42661</v>
      </c>
      <c r="X50" s="10">
        <v>41.56</v>
      </c>
      <c r="Y50" s="10">
        <v>41.99</v>
      </c>
      <c r="Z50" s="10">
        <v>41.19</v>
      </c>
      <c r="AA50" s="10">
        <v>41.68</v>
      </c>
      <c r="AB50" s="95">
        <v>8755600</v>
      </c>
      <c r="AC50" s="10">
        <v>41.59</v>
      </c>
      <c r="AD50">
        <f t="shared" si="2"/>
        <v>0.80000000000000426</v>
      </c>
      <c r="AE50" s="138">
        <f t="shared" si="3"/>
        <v>1.069258809234519E-2</v>
      </c>
    </row>
    <row r="51" spans="1:31" x14ac:dyDescent="0.25">
      <c r="O51" s="83">
        <v>1</v>
      </c>
      <c r="P51" s="83">
        <f t="shared" si="49"/>
        <v>49.98</v>
      </c>
      <c r="Q51" s="2"/>
      <c r="T51" s="93" t="s">
        <v>105</v>
      </c>
      <c r="U51" s="130" t="s">
        <v>503</v>
      </c>
      <c r="W51" s="133">
        <v>42660</v>
      </c>
      <c r="X51" s="10">
        <v>41.4</v>
      </c>
      <c r="Y51" s="10">
        <v>42.2</v>
      </c>
      <c r="Z51" s="10">
        <v>41.16</v>
      </c>
      <c r="AA51" s="10">
        <v>41.24</v>
      </c>
      <c r="AB51" s="95">
        <v>5509900</v>
      </c>
      <c r="AC51" s="10">
        <v>41.15</v>
      </c>
      <c r="AD51">
        <f t="shared" si="2"/>
        <v>1.0400000000000063</v>
      </c>
      <c r="AE51" s="138">
        <f t="shared" si="3"/>
        <v>-1.9403347077370237E-3</v>
      </c>
    </row>
    <row r="52" spans="1:31" x14ac:dyDescent="0.25">
      <c r="O52" s="83">
        <v>0.99</v>
      </c>
      <c r="P52" s="83">
        <f t="shared" si="49"/>
        <v>49.480199999999996</v>
      </c>
      <c r="Q52" s="2"/>
      <c r="T52" s="93" t="s">
        <v>106</v>
      </c>
      <c r="U52" s="130" t="s">
        <v>416</v>
      </c>
      <c r="W52" s="133">
        <v>42657</v>
      </c>
      <c r="X52" s="10">
        <v>41.6</v>
      </c>
      <c r="Y52" s="10">
        <v>42.41</v>
      </c>
      <c r="Z52" s="10">
        <v>41.11</v>
      </c>
      <c r="AA52" s="10">
        <v>41.32</v>
      </c>
      <c r="AB52" s="95">
        <v>7296800</v>
      </c>
      <c r="AC52" s="10">
        <v>41.23</v>
      </c>
      <c r="AD52">
        <f t="shared" si="2"/>
        <v>1.2999999999999972</v>
      </c>
      <c r="AE52" s="138">
        <f t="shared" si="3"/>
        <v>-1.4531363526277818E-3</v>
      </c>
    </row>
    <row r="53" spans="1:31" x14ac:dyDescent="0.25">
      <c r="O53" s="83">
        <v>0.98</v>
      </c>
      <c r="P53" s="83">
        <f t="shared" si="49"/>
        <v>48.980399999999996</v>
      </c>
      <c r="Q53" s="2"/>
      <c r="T53" s="93" t="s">
        <v>107</v>
      </c>
      <c r="U53" s="131">
        <v>1874248</v>
      </c>
      <c r="W53" s="133">
        <v>42656</v>
      </c>
      <c r="X53" s="10">
        <v>39.68</v>
      </c>
      <c r="Y53" s="10">
        <v>41.62</v>
      </c>
      <c r="Z53" s="10">
        <v>39.130000000000003</v>
      </c>
      <c r="AA53" s="10">
        <v>41.38</v>
      </c>
      <c r="AB53" s="95">
        <v>11107200</v>
      </c>
      <c r="AC53" s="10">
        <v>41.29</v>
      </c>
      <c r="AD53">
        <f t="shared" si="2"/>
        <v>2.4899999999999949</v>
      </c>
      <c r="AE53" s="138">
        <f t="shared" si="3"/>
        <v>3.431863727454898E-2</v>
      </c>
    </row>
    <row r="54" spans="1:31" x14ac:dyDescent="0.25">
      <c r="O54" s="83">
        <v>0.97</v>
      </c>
      <c r="P54" s="83">
        <f t="shared" si="49"/>
        <v>48.480599999999995</v>
      </c>
      <c r="T54" s="93" t="s">
        <v>110</v>
      </c>
      <c r="U54" s="131">
        <v>7683980</v>
      </c>
      <c r="W54" s="133">
        <v>42655</v>
      </c>
      <c r="X54" s="10">
        <v>40.15</v>
      </c>
      <c r="Y54" s="10">
        <v>40.380000000000003</v>
      </c>
      <c r="Z54" s="10">
        <v>39.729999999999997</v>
      </c>
      <c r="AA54" s="10">
        <v>40.01</v>
      </c>
      <c r="AB54" s="95">
        <v>6634800</v>
      </c>
      <c r="AC54" s="10">
        <v>39.92</v>
      </c>
      <c r="AD54">
        <f t="shared" si="2"/>
        <v>0.65000000000000568</v>
      </c>
      <c r="AE54" s="138">
        <f t="shared" si="3"/>
        <v>5.2883404683958801E-3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47.980799999999995</v>
      </c>
      <c r="T55" s="93" t="s">
        <v>108</v>
      </c>
      <c r="U55" s="130" t="s">
        <v>504</v>
      </c>
      <c r="W55" s="133">
        <v>42654</v>
      </c>
      <c r="X55" s="10">
        <v>40.03</v>
      </c>
      <c r="Y55" s="10">
        <v>40.33</v>
      </c>
      <c r="Z55" s="10">
        <v>39.51</v>
      </c>
      <c r="AA55" s="10">
        <v>39.79</v>
      </c>
      <c r="AB55" s="95">
        <v>9126600</v>
      </c>
      <c r="AC55" s="10">
        <v>39.71</v>
      </c>
      <c r="AD55">
        <f t="shared" si="2"/>
        <v>0.82000000000000028</v>
      </c>
      <c r="AE55" s="138">
        <f t="shared" si="3"/>
        <v>5.0390526581001183E-4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47.480999999999995</v>
      </c>
      <c r="T56" s="93" t="s">
        <v>111</v>
      </c>
      <c r="U56" s="130">
        <v>14.35</v>
      </c>
      <c r="W56" s="133">
        <v>42653</v>
      </c>
      <c r="X56" s="10">
        <v>38.5</v>
      </c>
      <c r="Y56" s="10">
        <v>39.950000000000003</v>
      </c>
      <c r="Z56" s="10">
        <v>38.46</v>
      </c>
      <c r="AA56" s="10">
        <v>39.770000000000003</v>
      </c>
      <c r="AB56" s="95">
        <v>7815100</v>
      </c>
      <c r="AC56" s="10">
        <v>39.69</v>
      </c>
      <c r="AD56">
        <f t="shared" si="2"/>
        <v>1.490000000000002</v>
      </c>
      <c r="AE56" s="138">
        <f t="shared" si="3"/>
        <v>3.3862985152383285E-2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46.981199999999994</v>
      </c>
      <c r="T57" s="93" t="s">
        <v>112</v>
      </c>
      <c r="U57" s="130">
        <v>3.52</v>
      </c>
      <c r="W57" s="133">
        <v>42650</v>
      </c>
      <c r="X57" s="10">
        <v>39.14</v>
      </c>
      <c r="Y57" s="10">
        <v>39.200000000000003</v>
      </c>
      <c r="Z57" s="10">
        <v>38.18</v>
      </c>
      <c r="AA57" s="10">
        <v>38.47</v>
      </c>
      <c r="AB57" s="95">
        <v>6932900</v>
      </c>
      <c r="AC57" s="10">
        <v>38.39</v>
      </c>
      <c r="AD57">
        <f t="shared" si="2"/>
        <v>1.0200000000000031</v>
      </c>
      <c r="AE57" s="138">
        <f t="shared" si="3"/>
        <v>-1.7907393195190635E-2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46.481400000000001</v>
      </c>
      <c r="T58" s="93" t="s">
        <v>109</v>
      </c>
      <c r="U58" s="130" t="s">
        <v>433</v>
      </c>
      <c r="W58" s="133">
        <v>42649</v>
      </c>
      <c r="X58" s="10">
        <v>39.049999999999997</v>
      </c>
      <c r="Y58" s="10">
        <v>39.32</v>
      </c>
      <c r="Z58" s="10">
        <v>38.69</v>
      </c>
      <c r="AA58" s="10">
        <v>39.17</v>
      </c>
      <c r="AB58" s="95">
        <v>4816400</v>
      </c>
      <c r="AC58" s="10">
        <v>39.090000000000003</v>
      </c>
      <c r="AD58">
        <f t="shared" si="2"/>
        <v>0.63000000000000256</v>
      </c>
      <c r="AE58" s="138">
        <f t="shared" si="3"/>
        <v>1.7939518195797532E-3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45.9816</v>
      </c>
      <c r="W59" s="133">
        <v>42648</v>
      </c>
      <c r="X59" s="10">
        <v>39.020000000000003</v>
      </c>
      <c r="Y59" s="10">
        <v>39.42</v>
      </c>
      <c r="Z59" s="10">
        <v>38.83</v>
      </c>
      <c r="AA59" s="10">
        <v>39.1</v>
      </c>
      <c r="AB59" s="95">
        <v>4221600</v>
      </c>
      <c r="AC59" s="10">
        <v>39.020000000000003</v>
      </c>
      <c r="AD59">
        <f t="shared" si="2"/>
        <v>0.59000000000000341</v>
      </c>
      <c r="AE59" s="138">
        <f t="shared" si="3"/>
        <v>-1.5353121801431335E-3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45.4818</v>
      </c>
      <c r="W60" s="133">
        <v>42647</v>
      </c>
      <c r="X60" s="10">
        <v>40.32</v>
      </c>
      <c r="Y60" s="10">
        <v>40.49</v>
      </c>
      <c r="Z60" s="10">
        <v>39.090000000000003</v>
      </c>
      <c r="AA60" s="10">
        <v>39.159999999999997</v>
      </c>
      <c r="AB60" s="95">
        <v>10682200</v>
      </c>
      <c r="AC60" s="10">
        <v>39.08</v>
      </c>
      <c r="AD60">
        <f t="shared" si="2"/>
        <v>1.3999999999999986</v>
      </c>
      <c r="AE60" s="138">
        <f t="shared" si="3"/>
        <v>-1.4624306606152215E-2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44.981999999999999</v>
      </c>
      <c r="W61" s="133">
        <v>42646</v>
      </c>
      <c r="X61" s="10">
        <v>38.85</v>
      </c>
      <c r="Y61" s="10">
        <v>39.74</v>
      </c>
      <c r="Z61" s="10">
        <v>38.700000000000003</v>
      </c>
      <c r="AA61" s="10">
        <v>39.74</v>
      </c>
      <c r="AB61" s="95">
        <v>8643600</v>
      </c>
      <c r="AC61" s="10">
        <v>39.659999999999997</v>
      </c>
      <c r="AD61">
        <f t="shared" si="2"/>
        <v>1.0399999999999991</v>
      </c>
      <c r="AE61" s="138">
        <f t="shared" si="3"/>
        <v>2.1901571759855631E-2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38.270000000000003</v>
      </c>
      <c r="Y62" s="10">
        <v>39.18</v>
      </c>
      <c r="Z62" s="10">
        <v>38.03</v>
      </c>
      <c r="AA62" s="10">
        <v>38.89</v>
      </c>
      <c r="AB62" s="95">
        <v>9364400</v>
      </c>
      <c r="AC62" s="10">
        <v>38.81</v>
      </c>
      <c r="AD62">
        <f t="shared" si="2"/>
        <v>1.1499999999999986</v>
      </c>
      <c r="AE62" s="138">
        <f t="shared" si="3"/>
        <v>1.9437877593905917E-2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38.020000000000003</v>
      </c>
      <c r="Y63" s="10">
        <v>38.54</v>
      </c>
      <c r="Z63" s="10">
        <v>37.950000000000003</v>
      </c>
      <c r="AA63" s="10">
        <v>38.15</v>
      </c>
      <c r="AB63" s="95">
        <v>5535000</v>
      </c>
      <c r="AC63" s="10">
        <v>38.07</v>
      </c>
      <c r="AD63">
        <f t="shared" si="2"/>
        <v>0.58999999999999631</v>
      </c>
      <c r="AE63" s="138">
        <f t="shared" si="3"/>
        <v>2.1058173203474251E-3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38.53</v>
      </c>
      <c r="Y64" s="10">
        <v>38.950000000000003</v>
      </c>
      <c r="Z64" s="10">
        <v>37.950000000000003</v>
      </c>
      <c r="AA64" s="10">
        <v>38.07</v>
      </c>
      <c r="AB64" s="95">
        <v>7121100</v>
      </c>
      <c r="AC64" s="10">
        <v>37.99</v>
      </c>
      <c r="AD64">
        <f t="shared" si="2"/>
        <v>1</v>
      </c>
      <c r="AE64" s="138">
        <f t="shared" si="3"/>
        <v>-1.2220488819552733E-2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42640</v>
      </c>
      <c r="X65" s="10">
        <v>36.78</v>
      </c>
      <c r="Y65" s="10">
        <v>38.57</v>
      </c>
      <c r="Z65" s="10">
        <v>36.78</v>
      </c>
      <c r="AA65" s="10">
        <v>38.54</v>
      </c>
      <c r="AB65" s="95">
        <v>10038200</v>
      </c>
      <c r="AC65" s="10">
        <v>38.46</v>
      </c>
      <c r="AD65">
        <f t="shared" si="2"/>
        <v>1.7899999999999991</v>
      </c>
      <c r="AE65" s="138">
        <f t="shared" si="3"/>
        <v>4.5392769774395214E-2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42639</v>
      </c>
      <c r="X66" s="10">
        <v>36.97</v>
      </c>
      <c r="Y66" s="10">
        <v>37.159999999999997</v>
      </c>
      <c r="Z66" s="10">
        <v>36.61</v>
      </c>
      <c r="AA66" s="10">
        <v>36.869999999999997</v>
      </c>
      <c r="AB66" s="95">
        <v>5718700</v>
      </c>
      <c r="AC66" s="10">
        <v>36.79</v>
      </c>
      <c r="AD66">
        <f t="shared" si="2"/>
        <v>0.54999999999999716</v>
      </c>
      <c r="AE66" s="138">
        <f t="shared" si="3"/>
        <v>-9.9569429494078543E-3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42636</v>
      </c>
      <c r="X67" s="10">
        <v>37.25</v>
      </c>
      <c r="Y67" s="10">
        <v>37.39</v>
      </c>
      <c r="Z67" s="10">
        <v>36.770000000000003</v>
      </c>
      <c r="AA67" s="10">
        <v>37.24</v>
      </c>
      <c r="AB67" s="95">
        <v>4628200</v>
      </c>
      <c r="AC67" s="10">
        <v>37.159999999999997</v>
      </c>
      <c r="AD67">
        <f t="shared" si="2"/>
        <v>0.61999999999999744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42635</v>
      </c>
      <c r="X68" s="10">
        <v>37.090000000000003</v>
      </c>
      <c r="Y68" s="10">
        <v>37.67</v>
      </c>
      <c r="Z68" s="10">
        <v>36.92</v>
      </c>
      <c r="AA68" s="10">
        <v>37.33</v>
      </c>
      <c r="AB68" s="95">
        <v>6559600</v>
      </c>
      <c r="AC68" s="10">
        <v>37.25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412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42727</v>
      </c>
      <c r="X2" s="9">
        <v>32.18</v>
      </c>
      <c r="Y2" s="9">
        <v>32.340000000000003</v>
      </c>
      <c r="Z2" s="9">
        <v>31.96</v>
      </c>
      <c r="AA2" s="9">
        <v>32.19</v>
      </c>
      <c r="AB2" s="104">
        <v>981400</v>
      </c>
      <c r="AC2" s="9">
        <v>32.19</v>
      </c>
      <c r="AD2" s="40">
        <f>Y2-Z2</f>
        <v>0.38000000000000256</v>
      </c>
      <c r="AE2" s="162">
        <f>AC2/AC3-1</f>
        <v>-3.0969340353050878E-3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42726</v>
      </c>
      <c r="X3" s="9">
        <v>32.299999999999997</v>
      </c>
      <c r="Y3" s="9">
        <v>32.39</v>
      </c>
      <c r="Z3" s="9">
        <v>32.21</v>
      </c>
      <c r="AA3" s="9">
        <v>32.29</v>
      </c>
      <c r="AB3" s="104">
        <v>947600</v>
      </c>
      <c r="AC3" s="9">
        <v>32.29</v>
      </c>
      <c r="AD3" s="40">
        <f t="shared" ref="AD3:AD66" si="1">Y3-Z3</f>
        <v>0.17999999999999972</v>
      </c>
      <c r="AE3" s="162">
        <f t="shared" ref="AE3:AE66" si="2">AC3/AC4-1</f>
        <v>-3.395061728395099E-3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31.37</v>
      </c>
      <c r="R4" s="505">
        <v>-1E-3</v>
      </c>
      <c r="T4" s="163"/>
      <c r="W4" s="110">
        <v>42725</v>
      </c>
      <c r="X4" s="9">
        <v>32.31</v>
      </c>
      <c r="Y4" s="9">
        <v>32.57</v>
      </c>
      <c r="Z4" s="9">
        <v>32.299999999999997</v>
      </c>
      <c r="AA4" s="9">
        <v>32.4</v>
      </c>
      <c r="AB4" s="104">
        <v>1117800</v>
      </c>
      <c r="AC4" s="9">
        <v>32.4</v>
      </c>
      <c r="AD4" s="40">
        <f t="shared" si="1"/>
        <v>0.27000000000000313</v>
      </c>
      <c r="AE4" s="162">
        <f t="shared" si="2"/>
        <v>4.9627791563273682E-3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3137</v>
      </c>
      <c r="W5" s="110">
        <v>42724</v>
      </c>
      <c r="X5" s="9">
        <v>32.200000000000003</v>
      </c>
      <c r="Y5" s="9">
        <v>32.369999999999997</v>
      </c>
      <c r="Z5" s="9">
        <v>32.08</v>
      </c>
      <c r="AA5" s="9">
        <v>32.24</v>
      </c>
      <c r="AB5" s="104">
        <v>1420100</v>
      </c>
      <c r="AC5" s="9">
        <v>32.24</v>
      </c>
      <c r="AD5" s="40">
        <f t="shared" si="1"/>
        <v>0.28999999999999915</v>
      </c>
      <c r="AE5" s="162">
        <f t="shared" si="2"/>
        <v>-5.2452946621411867E-3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42723</v>
      </c>
      <c r="X6" s="9">
        <v>32.18</v>
      </c>
      <c r="Y6" s="9">
        <v>32.56</v>
      </c>
      <c r="Z6" s="9">
        <v>32.17</v>
      </c>
      <c r="AA6" s="9">
        <v>32.409999999999997</v>
      </c>
      <c r="AB6" s="104">
        <v>1312600</v>
      </c>
      <c r="AC6" s="9">
        <v>32.409999999999997</v>
      </c>
      <c r="AD6" s="40">
        <f t="shared" si="1"/>
        <v>0.39000000000000057</v>
      </c>
      <c r="AE6" s="162">
        <f t="shared" si="2"/>
        <v>-1.8478595626733041E-3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19</v>
      </c>
      <c r="R7" s="30">
        <v>42751</v>
      </c>
      <c r="W7" s="110">
        <v>42720</v>
      </c>
      <c r="X7" s="9">
        <v>32.35</v>
      </c>
      <c r="Y7" s="9">
        <v>32.51</v>
      </c>
      <c r="Z7" s="9">
        <v>32.17</v>
      </c>
      <c r="AA7" s="9">
        <v>32.47</v>
      </c>
      <c r="AB7" s="104">
        <v>1325400</v>
      </c>
      <c r="AC7" s="9">
        <v>32.47</v>
      </c>
      <c r="AD7" s="40">
        <f t="shared" si="1"/>
        <v>0.33999999999999631</v>
      </c>
      <c r="AE7" s="162">
        <f t="shared" si="2"/>
        <v>9.953343701399664E-3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19</v>
      </c>
      <c r="W8" s="110">
        <v>42719</v>
      </c>
      <c r="X8" s="9">
        <v>31.18</v>
      </c>
      <c r="Y8" s="9">
        <v>32.36</v>
      </c>
      <c r="Z8" s="9">
        <v>31.01</v>
      </c>
      <c r="AA8" s="9">
        <v>32.15</v>
      </c>
      <c r="AB8" s="104">
        <v>1846400</v>
      </c>
      <c r="AC8" s="9">
        <v>32.15</v>
      </c>
      <c r="AD8" s="40">
        <f t="shared" si="1"/>
        <v>1.3499999999999979</v>
      </c>
      <c r="AE8" s="162">
        <f t="shared" si="2"/>
        <v>1.8049398353388257E-2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6.0936497754971132E-3</v>
      </c>
      <c r="W9" s="110">
        <v>42718</v>
      </c>
      <c r="X9" s="9">
        <v>32.020000000000003</v>
      </c>
      <c r="Y9" s="9">
        <v>32.11</v>
      </c>
      <c r="Z9" s="9">
        <v>31.58</v>
      </c>
      <c r="AA9" s="9">
        <v>31.58</v>
      </c>
      <c r="AB9" s="104">
        <v>1906400</v>
      </c>
      <c r="AC9" s="9">
        <v>31.58</v>
      </c>
      <c r="AD9" s="40">
        <f t="shared" si="1"/>
        <v>0.53000000000000114</v>
      </c>
      <c r="AE9" s="162">
        <f t="shared" si="2"/>
        <v>-7.8542255733584643E-3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42717</v>
      </c>
      <c r="X10" s="9">
        <v>32.159999999999997</v>
      </c>
      <c r="Y10" s="9">
        <v>32.159999999999997</v>
      </c>
      <c r="Z10" s="9">
        <v>31.48</v>
      </c>
      <c r="AA10" s="9">
        <v>31.83</v>
      </c>
      <c r="AB10" s="104">
        <v>1724400</v>
      </c>
      <c r="AC10" s="9">
        <v>31.83</v>
      </c>
      <c r="AD10" s="40">
        <f t="shared" si="1"/>
        <v>0.67999999999999616</v>
      </c>
      <c r="AE10" s="162">
        <f t="shared" si="2"/>
        <v>-9.3370681605976502E-3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42716</v>
      </c>
      <c r="X11" s="9">
        <v>32.380000000000003</v>
      </c>
      <c r="Y11" s="9">
        <v>32.729999999999997</v>
      </c>
      <c r="Z11" s="9">
        <v>32</v>
      </c>
      <c r="AA11" s="9">
        <v>32.130000000000003</v>
      </c>
      <c r="AB11" s="104">
        <v>2787800</v>
      </c>
      <c r="AC11" s="9">
        <v>32.130000000000003</v>
      </c>
      <c r="AD11" s="40">
        <f t="shared" si="1"/>
        <v>0.72999999999999687</v>
      </c>
      <c r="AE11" s="162">
        <f t="shared" si="2"/>
        <v>-5.2631578947366364E-3</v>
      </c>
    </row>
    <row r="12" spans="1:31" x14ac:dyDescent="0.25">
      <c r="W12" s="110">
        <v>42713</v>
      </c>
      <c r="X12" s="9">
        <v>31.65</v>
      </c>
      <c r="Y12" s="9">
        <v>32.54</v>
      </c>
      <c r="Z12" s="9">
        <v>31.65</v>
      </c>
      <c r="AA12" s="9">
        <v>32.299999999999997</v>
      </c>
      <c r="AB12" s="104">
        <v>2558000</v>
      </c>
      <c r="AC12" s="9">
        <v>32.299999999999997</v>
      </c>
      <c r="AD12" s="40">
        <f t="shared" si="1"/>
        <v>0.89000000000000057</v>
      </c>
      <c r="AE12" s="162">
        <f t="shared" si="2"/>
        <v>2.0859671302149163E-2</v>
      </c>
    </row>
    <row r="13" spans="1:31" x14ac:dyDescent="0.25">
      <c r="W13" s="110">
        <v>42712</v>
      </c>
      <c r="X13" s="9">
        <v>31.5</v>
      </c>
      <c r="Y13" s="9">
        <v>31.81</v>
      </c>
      <c r="Z13" s="9">
        <v>31.36</v>
      </c>
      <c r="AA13" s="9">
        <v>31.64</v>
      </c>
      <c r="AB13" s="104">
        <v>1829400</v>
      </c>
      <c r="AC13" s="9">
        <v>31.64</v>
      </c>
      <c r="AD13" s="40">
        <f t="shared" si="1"/>
        <v>0.44999999999999929</v>
      </c>
      <c r="AE13" s="162">
        <f t="shared" si="2"/>
        <v>-1.2792511700467912E-2</v>
      </c>
    </row>
    <row r="14" spans="1:31" x14ac:dyDescent="0.25">
      <c r="W14" s="110">
        <v>42711</v>
      </c>
      <c r="X14" s="9">
        <v>31.45</v>
      </c>
      <c r="Y14" s="9">
        <v>32.090000000000003</v>
      </c>
      <c r="Z14" s="9">
        <v>31.4</v>
      </c>
      <c r="AA14" s="9">
        <v>32.049999999999997</v>
      </c>
      <c r="AB14" s="104">
        <v>2881300</v>
      </c>
      <c r="AC14" s="9">
        <v>32.049999999999997</v>
      </c>
      <c r="AD14" s="40">
        <f t="shared" si="1"/>
        <v>0.69000000000000483</v>
      </c>
      <c r="AE14" s="162">
        <f t="shared" si="2"/>
        <v>2.3634621526668731E-2</v>
      </c>
    </row>
    <row r="15" spans="1:31" x14ac:dyDescent="0.25">
      <c r="W15" s="110">
        <v>42710</v>
      </c>
      <c r="X15" s="9">
        <v>31.35</v>
      </c>
      <c r="Y15" s="9">
        <v>31.43</v>
      </c>
      <c r="Z15" s="9">
        <v>30.55</v>
      </c>
      <c r="AA15" s="9">
        <v>31.31</v>
      </c>
      <c r="AB15" s="104">
        <v>9273100</v>
      </c>
      <c r="AC15" s="9">
        <v>31.31</v>
      </c>
      <c r="AD15" s="40">
        <f t="shared" si="1"/>
        <v>0.87999999999999901</v>
      </c>
      <c r="AE15" s="162">
        <f t="shared" si="2"/>
        <v>-8.8635644191200624E-3</v>
      </c>
    </row>
    <row r="16" spans="1:31" x14ac:dyDescent="0.25">
      <c r="W16" s="110">
        <v>42709</v>
      </c>
      <c r="X16" s="9">
        <v>31.9</v>
      </c>
      <c r="Y16" s="9">
        <v>31.96</v>
      </c>
      <c r="Z16" s="9">
        <v>31.48</v>
      </c>
      <c r="AA16" s="9">
        <v>31.59</v>
      </c>
      <c r="AB16" s="104">
        <v>2220500</v>
      </c>
      <c r="AC16" s="9">
        <v>31.59</v>
      </c>
      <c r="AD16" s="40">
        <f t="shared" si="1"/>
        <v>0.48000000000000043</v>
      </c>
      <c r="AE16" s="162">
        <f t="shared" si="2"/>
        <v>2.220812182741172E-3</v>
      </c>
    </row>
    <row r="17" spans="1:31" x14ac:dyDescent="0.25">
      <c r="H17" s="72"/>
      <c r="W17" s="110">
        <v>42706</v>
      </c>
      <c r="X17" s="9">
        <v>31.81</v>
      </c>
      <c r="Y17" s="9">
        <v>32</v>
      </c>
      <c r="Z17" s="9">
        <v>31.42</v>
      </c>
      <c r="AA17" s="9">
        <v>31.52</v>
      </c>
      <c r="AB17" s="104">
        <v>3702400</v>
      </c>
      <c r="AC17" s="9">
        <v>31.52</v>
      </c>
      <c r="AD17" s="40">
        <f t="shared" si="1"/>
        <v>0.57999999999999829</v>
      </c>
      <c r="AE17" s="162">
        <f t="shared" si="2"/>
        <v>3.8216560509554132E-3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42705</v>
      </c>
      <c r="X18" s="9">
        <v>32.57</v>
      </c>
      <c r="Y18" s="9">
        <v>32.57</v>
      </c>
      <c r="Z18" s="9">
        <v>31.37</v>
      </c>
      <c r="AA18" s="9">
        <v>31.4</v>
      </c>
      <c r="AB18" s="104">
        <v>2295200</v>
      </c>
      <c r="AC18" s="9">
        <v>31.4</v>
      </c>
      <c r="AD18" s="40">
        <f t="shared" si="1"/>
        <v>1.1999999999999993</v>
      </c>
      <c r="AE18" s="162">
        <f t="shared" si="2"/>
        <v>-3.2655576093653771E-2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8">
        <f>SumByColor($A$19,M2:M17)</f>
        <v>0</v>
      </c>
      <c r="W19" s="110">
        <v>42704</v>
      </c>
      <c r="X19" s="9">
        <v>33.200000000000003</v>
      </c>
      <c r="Y19" s="9">
        <v>33.24</v>
      </c>
      <c r="Z19" s="9">
        <v>32.450000000000003</v>
      </c>
      <c r="AA19" s="9">
        <v>32.46</v>
      </c>
      <c r="AB19" s="104">
        <v>2804000</v>
      </c>
      <c r="AC19" s="9">
        <v>32.46</v>
      </c>
      <c r="AD19" s="40">
        <f t="shared" si="1"/>
        <v>0.78999999999999915</v>
      </c>
      <c r="AE19" s="162">
        <f t="shared" si="2"/>
        <v>-1.6661617691608566E-2</v>
      </c>
    </row>
    <row r="20" spans="1:31" x14ac:dyDescent="0.25">
      <c r="W20" s="110">
        <v>42703</v>
      </c>
      <c r="X20" s="9">
        <v>33.53</v>
      </c>
      <c r="Y20" s="9">
        <v>33.549999999999997</v>
      </c>
      <c r="Z20" s="9">
        <v>32.94</v>
      </c>
      <c r="AA20" s="9">
        <v>33.01</v>
      </c>
      <c r="AB20" s="104">
        <v>1704700</v>
      </c>
      <c r="AC20" s="9">
        <v>33.01</v>
      </c>
      <c r="AD20" s="40">
        <f t="shared" si="1"/>
        <v>0.60999999999999943</v>
      </c>
      <c r="AE20" s="162">
        <f t="shared" si="2"/>
        <v>-1.3743651030773907E-2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42702</v>
      </c>
      <c r="X21" s="9">
        <v>33.65</v>
      </c>
      <c r="Y21" s="9">
        <v>33.71</v>
      </c>
      <c r="Z21" s="9">
        <v>33.380000000000003</v>
      </c>
      <c r="AA21" s="9">
        <v>33.47</v>
      </c>
      <c r="AB21" s="104">
        <v>1715600</v>
      </c>
      <c r="AC21" s="9">
        <v>33.47</v>
      </c>
      <c r="AD21" s="40">
        <f t="shared" si="1"/>
        <v>0.32999999999999829</v>
      </c>
      <c r="AE21" s="162">
        <f t="shared" si="2"/>
        <v>-5.9719319199769139E-4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42699</v>
      </c>
      <c r="X22" s="9">
        <v>33.78</v>
      </c>
      <c r="Y22" s="9">
        <v>33.82</v>
      </c>
      <c r="Z22" s="9">
        <v>33.33</v>
      </c>
      <c r="AA22" s="9">
        <v>33.49</v>
      </c>
      <c r="AB22" s="104">
        <v>1673000</v>
      </c>
      <c r="AC22" s="9">
        <v>33.49</v>
      </c>
      <c r="AD22" s="40">
        <f t="shared" si="1"/>
        <v>0.49000000000000199</v>
      </c>
      <c r="AE22" s="162">
        <f t="shared" si="2"/>
        <v>7.5210589651022453E-3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42697</v>
      </c>
      <c r="X23" s="9">
        <v>33.72</v>
      </c>
      <c r="Y23" s="9">
        <v>33.72</v>
      </c>
      <c r="Z23" s="9">
        <v>33.200000000000003</v>
      </c>
      <c r="AA23" s="9">
        <v>33.24</v>
      </c>
      <c r="AB23" s="104">
        <v>2028600</v>
      </c>
      <c r="AC23" s="9">
        <v>33.24</v>
      </c>
      <c r="AD23" s="40">
        <f t="shared" si="1"/>
        <v>0.51999999999999602</v>
      </c>
      <c r="AE23" s="162">
        <f t="shared" si="2"/>
        <v>-1.4527127186480748E-2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42696</v>
      </c>
      <c r="X24" s="9">
        <v>34.19</v>
      </c>
      <c r="Y24" s="9">
        <v>34.4</v>
      </c>
      <c r="Z24" s="9">
        <v>33.71</v>
      </c>
      <c r="AA24" s="9">
        <v>33.729999999999997</v>
      </c>
      <c r="AB24" s="104">
        <v>2335500</v>
      </c>
      <c r="AC24" s="9">
        <v>33.729999999999997</v>
      </c>
      <c r="AD24" s="40">
        <f t="shared" si="1"/>
        <v>0.68999999999999773</v>
      </c>
      <c r="AE24" s="162">
        <f t="shared" si="2"/>
        <v>-6.772673733804635E-3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42695</v>
      </c>
      <c r="X25" s="9">
        <v>33.74</v>
      </c>
      <c r="Y25" s="9">
        <v>34.24</v>
      </c>
      <c r="Z25" s="9">
        <v>33.61</v>
      </c>
      <c r="AA25" s="9">
        <v>33.96</v>
      </c>
      <c r="AB25" s="104">
        <v>1879300</v>
      </c>
      <c r="AC25" s="9">
        <v>33.96</v>
      </c>
      <c r="AD25" s="40">
        <f t="shared" si="1"/>
        <v>0.63000000000000256</v>
      </c>
      <c r="AE25" s="162">
        <f t="shared" si="2"/>
        <v>6.818855618144104E-3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42692</v>
      </c>
      <c r="X26" s="9">
        <v>34.04</v>
      </c>
      <c r="Y26" s="9">
        <v>34.17</v>
      </c>
      <c r="Z26" s="9">
        <v>33.69</v>
      </c>
      <c r="AA26" s="9">
        <v>33.729999999999997</v>
      </c>
      <c r="AB26" s="104">
        <v>2205300</v>
      </c>
      <c r="AC26" s="9">
        <v>33.729999999999997</v>
      </c>
      <c r="AD26" s="40">
        <f t="shared" si="1"/>
        <v>0.48000000000000398</v>
      </c>
      <c r="AE26" s="162">
        <f t="shared" si="2"/>
        <v>-9.9794540651600983E-3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42691</v>
      </c>
      <c r="X27" s="9">
        <v>34.53</v>
      </c>
      <c r="Y27" s="9">
        <v>34.94</v>
      </c>
      <c r="Z27" s="9">
        <v>34.03</v>
      </c>
      <c r="AA27" s="9">
        <v>34.07</v>
      </c>
      <c r="AB27" s="104">
        <v>2172600</v>
      </c>
      <c r="AC27" s="9">
        <v>34.07</v>
      </c>
      <c r="AD27" s="40">
        <f t="shared" si="1"/>
        <v>0.90999999999999659</v>
      </c>
      <c r="AE27" s="162">
        <f t="shared" si="2"/>
        <v>-1.8438490348602676E-2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42690</v>
      </c>
      <c r="X28" s="9">
        <v>34.85</v>
      </c>
      <c r="Y28" s="9">
        <v>35.11</v>
      </c>
      <c r="Z28" s="9">
        <v>34.68</v>
      </c>
      <c r="AA28" s="9">
        <v>34.71</v>
      </c>
      <c r="AB28" s="104">
        <v>1946200</v>
      </c>
      <c r="AC28" s="9">
        <v>34.71</v>
      </c>
      <c r="AD28" s="40">
        <f t="shared" si="1"/>
        <v>0.42999999999999972</v>
      </c>
      <c r="AE28" s="162">
        <f t="shared" si="2"/>
        <v>-1.1955593509820672E-2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42689</v>
      </c>
      <c r="X29" s="9">
        <v>34.979999999999997</v>
      </c>
      <c r="Y29" s="9">
        <v>35.229999999999997</v>
      </c>
      <c r="Z29" s="9">
        <v>34.82</v>
      </c>
      <c r="AA29" s="9">
        <v>35.130000000000003</v>
      </c>
      <c r="AB29" s="104">
        <v>2193600</v>
      </c>
      <c r="AC29" s="9">
        <v>35.130000000000003</v>
      </c>
      <c r="AD29" s="40">
        <f t="shared" si="1"/>
        <v>0.40999999999999659</v>
      </c>
      <c r="AE29" s="162">
        <f t="shared" si="2"/>
        <v>1.7108639863132602E-3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42688</v>
      </c>
      <c r="X30" s="9">
        <v>35.11</v>
      </c>
      <c r="Y30" s="9">
        <v>35.33</v>
      </c>
      <c r="Z30" s="9">
        <v>34.81</v>
      </c>
      <c r="AA30" s="9">
        <v>35.07</v>
      </c>
      <c r="AB30" s="104">
        <v>3034900</v>
      </c>
      <c r="AC30" s="9">
        <v>35.07</v>
      </c>
      <c r="AD30" s="40">
        <f t="shared" si="1"/>
        <v>0.51999999999999602</v>
      </c>
      <c r="AE30" s="162">
        <f t="shared" si="2"/>
        <v>-1.1277135607555611E-2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42685</v>
      </c>
      <c r="X31" s="9">
        <v>34.94</v>
      </c>
      <c r="Y31" s="9">
        <v>35.68</v>
      </c>
      <c r="Z31" s="9">
        <v>34.32</v>
      </c>
      <c r="AA31" s="9">
        <v>35.47</v>
      </c>
      <c r="AB31" s="104">
        <v>2641800</v>
      </c>
      <c r="AC31" s="9">
        <v>35.47</v>
      </c>
      <c r="AD31" s="40">
        <f t="shared" si="1"/>
        <v>1.3599999999999994</v>
      </c>
      <c r="AE31" s="162">
        <f t="shared" si="2"/>
        <v>1.5750286368843014E-2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42684</v>
      </c>
      <c r="X32" s="9">
        <v>37.119999999999997</v>
      </c>
      <c r="Y32" s="9">
        <v>37.14</v>
      </c>
      <c r="Z32" s="9">
        <v>34.76</v>
      </c>
      <c r="AA32" s="9">
        <v>34.92</v>
      </c>
      <c r="AB32" s="104">
        <v>5671000</v>
      </c>
      <c r="AC32" s="9">
        <v>34.92</v>
      </c>
      <c r="AD32" s="40">
        <f t="shared" si="1"/>
        <v>2.3800000000000026</v>
      </c>
      <c r="AE32" s="162">
        <f t="shared" si="2"/>
        <v>-8.7535928926051776E-2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42683</v>
      </c>
      <c r="X33" s="9">
        <v>38.5</v>
      </c>
      <c r="Y33" s="9">
        <v>38.590000000000003</v>
      </c>
      <c r="Z33" s="9">
        <v>38.01</v>
      </c>
      <c r="AA33" s="9">
        <v>38.270000000000003</v>
      </c>
      <c r="AB33" s="104">
        <v>1534600</v>
      </c>
      <c r="AC33" s="9">
        <v>38.270000000000003</v>
      </c>
      <c r="AD33" s="40">
        <f t="shared" si="1"/>
        <v>0.5800000000000054</v>
      </c>
      <c r="AE33" s="162">
        <f t="shared" si="2"/>
        <v>-1.9723360655737654E-2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42682</v>
      </c>
      <c r="X34" s="9">
        <v>38.31</v>
      </c>
      <c r="Y34" s="9">
        <v>39.35</v>
      </c>
      <c r="Z34" s="9">
        <v>38.31</v>
      </c>
      <c r="AA34" s="9">
        <v>39.04</v>
      </c>
      <c r="AB34" s="104">
        <v>1067900</v>
      </c>
      <c r="AC34" s="9">
        <v>39.04</v>
      </c>
      <c r="AD34" s="40">
        <f t="shared" si="1"/>
        <v>1.0399999999999991</v>
      </c>
      <c r="AE34" s="162">
        <f t="shared" si="2"/>
        <v>1.2448132780082943E-2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42681</v>
      </c>
      <c r="X35" s="9">
        <v>37.950000000000003</v>
      </c>
      <c r="Y35" s="9">
        <v>38.590000000000003</v>
      </c>
      <c r="Z35" s="9">
        <v>37.950000000000003</v>
      </c>
      <c r="AA35" s="9">
        <v>38.56</v>
      </c>
      <c r="AB35" s="104">
        <v>1236000</v>
      </c>
      <c r="AC35" s="9">
        <v>38.56</v>
      </c>
      <c r="AD35" s="40">
        <f t="shared" si="1"/>
        <v>0.64000000000000057</v>
      </c>
      <c r="AE35" s="162">
        <f t="shared" si="2"/>
        <v>1.6877637130801704E-2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42678</v>
      </c>
      <c r="X36" s="9">
        <v>38.159999999999997</v>
      </c>
      <c r="Y36" s="9">
        <v>38.36</v>
      </c>
      <c r="Z36" s="9">
        <v>37.82</v>
      </c>
      <c r="AA36" s="9">
        <v>37.92</v>
      </c>
      <c r="AB36" s="104">
        <v>1528900</v>
      </c>
      <c r="AC36" s="9">
        <v>37.92</v>
      </c>
      <c r="AD36" s="40">
        <f t="shared" si="1"/>
        <v>0.53999999999999915</v>
      </c>
      <c r="AE36" s="162">
        <f t="shared" si="2"/>
        <v>-2.1166752710376824E-2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42677</v>
      </c>
      <c r="X37" s="9">
        <v>38.61</v>
      </c>
      <c r="Y37" s="9">
        <v>38.94</v>
      </c>
      <c r="Z37" s="9">
        <v>38.53</v>
      </c>
      <c r="AA37" s="9">
        <v>38.74</v>
      </c>
      <c r="AB37" s="104">
        <v>1466900</v>
      </c>
      <c r="AC37" s="9">
        <v>38.74</v>
      </c>
      <c r="AD37" s="40">
        <f t="shared" si="1"/>
        <v>0.40999999999999659</v>
      </c>
      <c r="AE37" s="162">
        <f t="shared" si="2"/>
        <v>-2.5806451612897519E-4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42676</v>
      </c>
      <c r="X38" s="9">
        <v>38.43</v>
      </c>
      <c r="Y38" s="9">
        <v>38.880000000000003</v>
      </c>
      <c r="Z38" s="9">
        <v>38.369999999999997</v>
      </c>
      <c r="AA38" s="9">
        <v>38.75</v>
      </c>
      <c r="AB38" s="104">
        <v>969300</v>
      </c>
      <c r="AC38" s="9">
        <v>38.75</v>
      </c>
      <c r="AD38" s="40">
        <f t="shared" si="1"/>
        <v>0.51000000000000512</v>
      </c>
      <c r="AE38" s="162">
        <f t="shared" si="2"/>
        <v>5.7098364910459498E-3</v>
      </c>
    </row>
    <row r="39" spans="2:31" x14ac:dyDescent="0.25">
      <c r="W39" s="110">
        <v>42675</v>
      </c>
      <c r="X39" s="9">
        <v>38.19</v>
      </c>
      <c r="Y39" s="9">
        <v>38.54</v>
      </c>
      <c r="Z39" s="9">
        <v>38.08</v>
      </c>
      <c r="AA39" s="9">
        <v>38.53</v>
      </c>
      <c r="AB39" s="104">
        <v>1433100</v>
      </c>
      <c r="AC39" s="9">
        <v>38.53</v>
      </c>
      <c r="AD39" s="40">
        <f t="shared" si="1"/>
        <v>0.46000000000000085</v>
      </c>
      <c r="AE39" s="162">
        <f t="shared" si="2"/>
        <v>2.3413111342351911E-3</v>
      </c>
    </row>
    <row r="40" spans="2:31" ht="20.25" thickBot="1" x14ac:dyDescent="0.35">
      <c r="O40" s="613" t="s">
        <v>78</v>
      </c>
      <c r="P40" s="613"/>
      <c r="W40" s="110">
        <v>42674</v>
      </c>
      <c r="X40" s="9">
        <v>38.28</v>
      </c>
      <c r="Y40" s="9">
        <v>38.5</v>
      </c>
      <c r="Z40" s="9">
        <v>38.17</v>
      </c>
      <c r="AA40" s="9">
        <v>38.44</v>
      </c>
      <c r="AB40" s="104">
        <v>773500</v>
      </c>
      <c r="AC40" s="9">
        <v>38.44</v>
      </c>
      <c r="AD40" s="40">
        <f t="shared" si="1"/>
        <v>0.32999999999999829</v>
      </c>
      <c r="AE40" s="162">
        <f t="shared" si="2"/>
        <v>5.2301255230124966E-3</v>
      </c>
    </row>
    <row r="41" spans="2:31" ht="15.75" thickTop="1" x14ac:dyDescent="0.25">
      <c r="O41" s="83">
        <v>1.1000000000000001</v>
      </c>
      <c r="P41" s="83">
        <f>O41*$Q$4</f>
        <v>34.507000000000005</v>
      </c>
      <c r="Q41" s="2"/>
      <c r="W41" s="110">
        <v>42671</v>
      </c>
      <c r="X41" s="9">
        <v>38.26</v>
      </c>
      <c r="Y41" s="9">
        <v>38.369999999999997</v>
      </c>
      <c r="Z41" s="9">
        <v>37.97</v>
      </c>
      <c r="AA41" s="9">
        <v>38.24</v>
      </c>
      <c r="AB41" s="104">
        <v>828900</v>
      </c>
      <c r="AC41" s="9">
        <v>38.24</v>
      </c>
      <c r="AD41" s="40">
        <f t="shared" si="1"/>
        <v>0.39999999999999858</v>
      </c>
      <c r="AE41" s="162">
        <f t="shared" si="2"/>
        <v>5.7864281956865327E-3</v>
      </c>
    </row>
    <row r="42" spans="2:31" ht="20.25" thickBot="1" x14ac:dyDescent="0.35">
      <c r="O42" s="83">
        <v>1.0900000000000001</v>
      </c>
      <c r="P42" s="83">
        <f t="shared" ref="P42:P61" si="3">O42*$Q$4</f>
        <v>34.193300000000001</v>
      </c>
      <c r="Q42" s="2"/>
      <c r="T42" s="91" t="s">
        <v>113</v>
      </c>
      <c r="W42" s="110">
        <v>42670</v>
      </c>
      <c r="X42" s="9">
        <v>38</v>
      </c>
      <c r="Y42" s="9">
        <v>38.21</v>
      </c>
      <c r="Z42" s="9">
        <v>37.619999999999997</v>
      </c>
      <c r="AA42" s="9">
        <v>38.020000000000003</v>
      </c>
      <c r="AB42" s="104">
        <v>1738400</v>
      </c>
      <c r="AC42" s="9">
        <v>38.020000000000003</v>
      </c>
      <c r="AD42" s="40">
        <f t="shared" si="1"/>
        <v>0.59000000000000341</v>
      </c>
      <c r="AE42" s="162">
        <f t="shared" si="2"/>
        <v>-4.7120418848167755E-3</v>
      </c>
    </row>
    <row r="43" spans="2:31" ht="15.75" thickTop="1" x14ac:dyDescent="0.25">
      <c r="O43" s="83">
        <v>1.08</v>
      </c>
      <c r="P43" s="83">
        <f t="shared" si="3"/>
        <v>33.879600000000003</v>
      </c>
      <c r="Q43" s="2"/>
      <c r="T43" s="128" t="s">
        <v>98</v>
      </c>
      <c r="U43" s="129">
        <v>32.19</v>
      </c>
      <c r="W43" s="110">
        <v>42669</v>
      </c>
      <c r="X43" s="9">
        <v>37.76</v>
      </c>
      <c r="Y43" s="9">
        <v>38.58</v>
      </c>
      <c r="Z43" s="9">
        <v>37.71</v>
      </c>
      <c r="AA43" s="9">
        <v>38.200000000000003</v>
      </c>
      <c r="AB43" s="104">
        <v>1719300</v>
      </c>
      <c r="AC43" s="9">
        <v>38.200000000000003</v>
      </c>
      <c r="AD43" s="40">
        <f t="shared" si="1"/>
        <v>0.86999999999999744</v>
      </c>
      <c r="AE43" s="162">
        <f t="shared" si="2"/>
        <v>7.9155672823221224E-3</v>
      </c>
    </row>
    <row r="44" spans="2:31" x14ac:dyDescent="0.25">
      <c r="O44" s="83">
        <v>1.07</v>
      </c>
      <c r="P44" s="83">
        <f t="shared" si="3"/>
        <v>33.565900000000006</v>
      </c>
      <c r="Q44" s="2"/>
      <c r="T44" s="93" t="s">
        <v>99</v>
      </c>
      <c r="U44" s="130">
        <v>32.19</v>
      </c>
      <c r="W44" s="110">
        <v>42668</v>
      </c>
      <c r="X44" s="9">
        <v>37.9</v>
      </c>
      <c r="Y44" s="9">
        <v>38.06</v>
      </c>
      <c r="Z44" s="9">
        <v>37.42</v>
      </c>
      <c r="AA44" s="9">
        <v>37.9</v>
      </c>
      <c r="AB44" s="104">
        <v>1025900</v>
      </c>
      <c r="AC44" s="9">
        <v>37.9</v>
      </c>
      <c r="AD44" s="40">
        <f t="shared" si="1"/>
        <v>0.64000000000000057</v>
      </c>
      <c r="AE44" s="162">
        <f t="shared" si="2"/>
        <v>-2.6315789473684292E-3</v>
      </c>
    </row>
    <row r="45" spans="2:31" x14ac:dyDescent="0.25">
      <c r="O45" s="83">
        <v>1.06</v>
      </c>
      <c r="P45" s="83">
        <f t="shared" si="3"/>
        <v>33.252200000000002</v>
      </c>
      <c r="Q45" s="2"/>
      <c r="T45" s="93" t="s">
        <v>100</v>
      </c>
      <c r="U45" s="130" t="s">
        <v>129</v>
      </c>
      <c r="W45" s="110">
        <v>42667</v>
      </c>
      <c r="X45" s="9">
        <v>38</v>
      </c>
      <c r="Y45" s="9">
        <v>38.26</v>
      </c>
      <c r="Z45" s="9">
        <v>37.86</v>
      </c>
      <c r="AA45" s="9">
        <v>38</v>
      </c>
      <c r="AB45" s="104">
        <v>542700</v>
      </c>
      <c r="AC45" s="9">
        <v>38</v>
      </c>
      <c r="AD45" s="40">
        <f t="shared" si="1"/>
        <v>0.39999999999999858</v>
      </c>
      <c r="AE45" s="162">
        <f t="shared" si="2"/>
        <v>4.4937879989426222E-3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32.938500000000005</v>
      </c>
      <c r="Q46" s="2"/>
      <c r="T46" s="93" t="s">
        <v>101</v>
      </c>
      <c r="U46" s="130" t="s">
        <v>129</v>
      </c>
      <c r="W46" s="110">
        <v>42664</v>
      </c>
      <c r="X46" s="9">
        <v>37.880000000000003</v>
      </c>
      <c r="Y46" s="9">
        <v>37.979999999999997</v>
      </c>
      <c r="Z46" s="9">
        <v>37.65</v>
      </c>
      <c r="AA46" s="9">
        <v>37.83</v>
      </c>
      <c r="AB46" s="104">
        <v>635800</v>
      </c>
      <c r="AC46" s="9">
        <v>37.83</v>
      </c>
      <c r="AD46" s="40">
        <f t="shared" si="1"/>
        <v>0.32999999999999829</v>
      </c>
      <c r="AE46" s="162">
        <f t="shared" si="2"/>
        <v>-1.8469656992085026E-3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32.6248</v>
      </c>
      <c r="Q47" s="2"/>
      <c r="T47" s="93" t="s">
        <v>102</v>
      </c>
      <c r="U47" s="130">
        <v>38.17</v>
      </c>
      <c r="W47" s="110">
        <v>42663</v>
      </c>
      <c r="X47" s="9">
        <v>37.97</v>
      </c>
      <c r="Y47" s="9">
        <v>38.159999999999997</v>
      </c>
      <c r="Z47" s="9">
        <v>37.76</v>
      </c>
      <c r="AA47" s="9">
        <v>37.9</v>
      </c>
      <c r="AB47" s="104">
        <v>846000</v>
      </c>
      <c r="AC47" s="9">
        <v>37.9</v>
      </c>
      <c r="AD47" s="40">
        <f t="shared" si="1"/>
        <v>0.39999999999999858</v>
      </c>
      <c r="AE47" s="162">
        <f t="shared" si="2"/>
        <v>-4.7268907563025042E-3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32.311100000000003</v>
      </c>
      <c r="Q48" s="2"/>
      <c r="T48" s="93" t="s">
        <v>103</v>
      </c>
      <c r="U48" s="130">
        <v>0.90102199999999999</v>
      </c>
      <c r="W48" s="110">
        <v>42662</v>
      </c>
      <c r="X48" s="9">
        <v>37.9</v>
      </c>
      <c r="Y48" s="9">
        <v>38.159999999999997</v>
      </c>
      <c r="Z48" s="9">
        <v>37.75</v>
      </c>
      <c r="AA48" s="9">
        <v>38.08</v>
      </c>
      <c r="AB48" s="104">
        <v>957600</v>
      </c>
      <c r="AC48" s="9">
        <v>38.08</v>
      </c>
      <c r="AD48" s="40">
        <f t="shared" si="1"/>
        <v>0.40999999999999659</v>
      </c>
      <c r="AE48" s="162">
        <f t="shared" si="2"/>
        <v>1.3147515119642517E-3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31.997400000000003</v>
      </c>
      <c r="Q49" s="2"/>
      <c r="T49" s="93" t="s">
        <v>104</v>
      </c>
      <c r="U49" s="130" t="s">
        <v>129</v>
      </c>
      <c r="W49" s="110">
        <v>42661</v>
      </c>
      <c r="X49" s="9">
        <v>37.49</v>
      </c>
      <c r="Y49" s="9">
        <v>38.17</v>
      </c>
      <c r="Z49" s="9">
        <v>37.43</v>
      </c>
      <c r="AA49" s="9">
        <v>38.03</v>
      </c>
      <c r="AB49" s="104">
        <v>926100</v>
      </c>
      <c r="AC49" s="9">
        <v>38.03</v>
      </c>
      <c r="AD49" s="40">
        <f t="shared" si="1"/>
        <v>0.74000000000000199</v>
      </c>
      <c r="AE49" s="162">
        <f t="shared" si="2"/>
        <v>1.1705240755520041E-2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31.683700000000002</v>
      </c>
      <c r="Q50" s="2"/>
      <c r="T50" s="93"/>
      <c r="U50" s="130"/>
      <c r="W50" s="110">
        <v>42660</v>
      </c>
      <c r="X50" s="9">
        <v>37.909999999999997</v>
      </c>
      <c r="Y50" s="9">
        <v>38.04</v>
      </c>
      <c r="Z50" s="9">
        <v>37.590000000000003</v>
      </c>
      <c r="AA50" s="9">
        <v>37.590000000000003</v>
      </c>
      <c r="AB50" s="104">
        <v>601500</v>
      </c>
      <c r="AC50" s="9">
        <v>37.590000000000003</v>
      </c>
      <c r="AD50" s="40">
        <f t="shared" si="1"/>
        <v>0.44999999999999574</v>
      </c>
      <c r="AE50" s="162">
        <f t="shared" si="2"/>
        <v>-1.0007900974453365E-2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31.37</v>
      </c>
      <c r="Q51" s="2"/>
      <c r="T51" s="93" t="s">
        <v>105</v>
      </c>
      <c r="U51" s="130" t="s">
        <v>505</v>
      </c>
      <c r="W51" s="110">
        <v>42657</v>
      </c>
      <c r="X51" s="9">
        <v>37.86</v>
      </c>
      <c r="Y51" s="9">
        <v>38.11</v>
      </c>
      <c r="Z51" s="9">
        <v>37.75</v>
      </c>
      <c r="AA51" s="9">
        <v>37.97</v>
      </c>
      <c r="AB51" s="104">
        <v>1297900</v>
      </c>
      <c r="AC51" s="9">
        <v>37.97</v>
      </c>
      <c r="AD51" s="40">
        <f t="shared" si="1"/>
        <v>0.35999999999999943</v>
      </c>
      <c r="AE51" s="162">
        <f t="shared" si="2"/>
        <v>-7.8947368421056208E-4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31.0563</v>
      </c>
      <c r="Q52" s="2"/>
      <c r="T52" s="93" t="s">
        <v>106</v>
      </c>
      <c r="U52" s="130" t="s">
        <v>413</v>
      </c>
      <c r="W52" s="110">
        <v>42656</v>
      </c>
      <c r="X52" s="9">
        <v>37.72</v>
      </c>
      <c r="Y52" s="9">
        <v>38.159999999999997</v>
      </c>
      <c r="Z52" s="9">
        <v>37.44</v>
      </c>
      <c r="AA52" s="9">
        <v>38</v>
      </c>
      <c r="AB52" s="104">
        <v>1123400</v>
      </c>
      <c r="AC52" s="9">
        <v>38</v>
      </c>
      <c r="AD52" s="40">
        <f t="shared" si="1"/>
        <v>0.71999999999999886</v>
      </c>
      <c r="AE52" s="162">
        <f t="shared" si="2"/>
        <v>-2.8863815271582549E-3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30.742599999999999</v>
      </c>
      <c r="Q53" s="2"/>
      <c r="T53" s="93" t="s">
        <v>107</v>
      </c>
      <c r="U53" s="131">
        <v>632702</v>
      </c>
      <c r="W53" s="110">
        <v>42655</v>
      </c>
      <c r="X53" s="9">
        <v>37.74</v>
      </c>
      <c r="Y53" s="9">
        <v>38.14</v>
      </c>
      <c r="Z53" s="9">
        <v>37.53</v>
      </c>
      <c r="AA53" s="9">
        <v>38.11</v>
      </c>
      <c r="AB53" s="104">
        <v>1306900</v>
      </c>
      <c r="AC53" s="9">
        <v>38.11</v>
      </c>
      <c r="AD53" s="40">
        <f t="shared" si="1"/>
        <v>0.60999999999999943</v>
      </c>
      <c r="AE53" s="162">
        <f t="shared" si="2"/>
        <v>6.3374702931080495E-3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30.428899999999999</v>
      </c>
      <c r="T54" s="93" t="s">
        <v>110</v>
      </c>
      <c r="U54" s="131">
        <v>1930950</v>
      </c>
      <c r="W54" s="110">
        <v>42654</v>
      </c>
      <c r="X54" s="9">
        <v>37.64</v>
      </c>
      <c r="Y54" s="9">
        <v>37.880000000000003</v>
      </c>
      <c r="Z54" s="9">
        <v>37.450000000000003</v>
      </c>
      <c r="AA54" s="9">
        <v>37.869999999999997</v>
      </c>
      <c r="AB54" s="104">
        <v>2622000</v>
      </c>
      <c r="AC54" s="9">
        <v>37.869999999999997</v>
      </c>
      <c r="AD54" s="40">
        <f t="shared" si="1"/>
        <v>0.42999999999999972</v>
      </c>
      <c r="AE54" s="162">
        <f t="shared" si="2"/>
        <v>0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30.115200000000002</v>
      </c>
      <c r="T55" s="93" t="s">
        <v>108</v>
      </c>
      <c r="U55" s="130" t="s">
        <v>506</v>
      </c>
      <c r="W55" s="110">
        <v>42653</v>
      </c>
      <c r="X55" s="9">
        <v>38.29</v>
      </c>
      <c r="Y55" s="9">
        <v>38.479999999999997</v>
      </c>
      <c r="Z55" s="9">
        <v>37.83</v>
      </c>
      <c r="AA55" s="9">
        <v>37.869999999999997</v>
      </c>
      <c r="AB55" s="104">
        <v>3238600</v>
      </c>
      <c r="AC55" s="9">
        <v>37.869999999999997</v>
      </c>
      <c r="AD55" s="40">
        <f t="shared" si="1"/>
        <v>0.64999999999999858</v>
      </c>
      <c r="AE55" s="162">
        <f t="shared" si="2"/>
        <v>-2.5225225225225301E-2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29.801500000000001</v>
      </c>
      <c r="T56" s="93" t="s">
        <v>111</v>
      </c>
      <c r="U56" s="130">
        <v>24.06</v>
      </c>
      <c r="W56" s="110">
        <v>42650</v>
      </c>
      <c r="X56" s="9">
        <v>38.93</v>
      </c>
      <c r="Y56" s="9">
        <v>39.049999999999997</v>
      </c>
      <c r="Z56" s="9">
        <v>38.549999999999997</v>
      </c>
      <c r="AA56" s="9">
        <v>38.85</v>
      </c>
      <c r="AB56" s="104">
        <v>2277000</v>
      </c>
      <c r="AC56" s="9">
        <v>38.85</v>
      </c>
      <c r="AD56" s="40">
        <f t="shared" si="1"/>
        <v>0.5</v>
      </c>
      <c r="AE56" s="162">
        <f t="shared" si="2"/>
        <v>-1.0191082802547768E-2</v>
      </c>
    </row>
    <row r="57" spans="2:31" x14ac:dyDescent="0.25">
      <c r="O57" s="83">
        <v>0.94</v>
      </c>
      <c r="P57" s="83">
        <f t="shared" si="3"/>
        <v>29.4878</v>
      </c>
      <c r="T57" s="93" t="s">
        <v>112</v>
      </c>
      <c r="U57" s="130">
        <v>1.33</v>
      </c>
      <c r="W57" s="110">
        <v>42649</v>
      </c>
      <c r="X57" s="9">
        <v>38.869999999999997</v>
      </c>
      <c r="Y57" s="9">
        <v>39.270000000000003</v>
      </c>
      <c r="Z57" s="9">
        <v>38.799999999999997</v>
      </c>
      <c r="AA57" s="9">
        <v>39.25</v>
      </c>
      <c r="AB57" s="104">
        <v>670400</v>
      </c>
      <c r="AC57" s="9">
        <v>39.25</v>
      </c>
      <c r="AD57" s="40">
        <f t="shared" si="1"/>
        <v>0.47000000000000597</v>
      </c>
      <c r="AE57" s="162">
        <f t="shared" si="2"/>
        <v>6.1522686490644851E-3</v>
      </c>
    </row>
    <row r="58" spans="2:31" x14ac:dyDescent="0.25">
      <c r="O58" s="83">
        <v>0.93</v>
      </c>
      <c r="P58" s="83">
        <f t="shared" si="3"/>
        <v>29.174100000000003</v>
      </c>
      <c r="T58" s="93" t="s">
        <v>109</v>
      </c>
      <c r="U58" s="130" t="s">
        <v>414</v>
      </c>
      <c r="W58" s="110">
        <v>42648</v>
      </c>
      <c r="X58" s="9">
        <v>38.75</v>
      </c>
      <c r="Y58" s="9">
        <v>39.1</v>
      </c>
      <c r="Z58" s="9">
        <v>38.630000000000003</v>
      </c>
      <c r="AA58" s="9">
        <v>39.01</v>
      </c>
      <c r="AB58" s="104">
        <v>1797500</v>
      </c>
      <c r="AC58" s="9">
        <v>39.01</v>
      </c>
      <c r="AD58" s="40">
        <f t="shared" si="1"/>
        <v>0.46999999999999886</v>
      </c>
      <c r="AE58" s="162">
        <f t="shared" si="2"/>
        <v>1.0098394614189488E-2</v>
      </c>
    </row>
    <row r="59" spans="2:31" x14ac:dyDescent="0.25">
      <c r="O59" s="83">
        <v>0.92</v>
      </c>
      <c r="P59" s="83">
        <f t="shared" si="3"/>
        <v>28.860400000000002</v>
      </c>
      <c r="W59" s="110">
        <v>42647</v>
      </c>
      <c r="X59" s="9">
        <v>38.9</v>
      </c>
      <c r="Y59" s="9">
        <v>38.97</v>
      </c>
      <c r="Z59" s="9">
        <v>38.479999999999997</v>
      </c>
      <c r="AA59" s="9">
        <v>38.619999999999997</v>
      </c>
      <c r="AB59" s="104">
        <v>2034300</v>
      </c>
      <c r="AC59" s="9">
        <v>38.619999999999997</v>
      </c>
      <c r="AD59" s="40">
        <f t="shared" si="1"/>
        <v>0.49000000000000199</v>
      </c>
      <c r="AE59" s="162">
        <f t="shared" si="2"/>
        <v>-9.7435897435897978E-3</v>
      </c>
    </row>
    <row r="60" spans="2:31" x14ac:dyDescent="0.25">
      <c r="O60" s="83">
        <v>0.91</v>
      </c>
      <c r="P60" s="83">
        <f t="shared" si="3"/>
        <v>28.546700000000001</v>
      </c>
      <c r="W60" s="110">
        <v>42646</v>
      </c>
      <c r="X60" s="9">
        <v>39.950000000000003</v>
      </c>
      <c r="Y60" s="9">
        <v>40.01</v>
      </c>
      <c r="Z60" s="9">
        <v>38.93</v>
      </c>
      <c r="AA60" s="9">
        <v>39</v>
      </c>
      <c r="AB60" s="104">
        <v>2032600</v>
      </c>
      <c r="AC60" s="9">
        <v>39</v>
      </c>
      <c r="AD60" s="40">
        <f t="shared" si="1"/>
        <v>1.0799999999999983</v>
      </c>
      <c r="AE60" s="162">
        <f t="shared" si="2"/>
        <v>-2.2556390977443552E-2</v>
      </c>
    </row>
    <row r="61" spans="2:31" x14ac:dyDescent="0.25">
      <c r="O61" s="83">
        <v>0.9</v>
      </c>
      <c r="P61" s="83">
        <f t="shared" si="3"/>
        <v>28.233000000000001</v>
      </c>
      <c r="W61" s="110">
        <v>42643</v>
      </c>
      <c r="X61" s="9">
        <v>39.31</v>
      </c>
      <c r="Y61" s="9">
        <v>40.17</v>
      </c>
      <c r="Z61" s="9">
        <v>39.020000000000003</v>
      </c>
      <c r="AA61" s="9">
        <v>39.9</v>
      </c>
      <c r="AB61" s="104">
        <v>2329600</v>
      </c>
      <c r="AC61" s="9">
        <v>39.9</v>
      </c>
      <c r="AD61" s="40">
        <f t="shared" si="1"/>
        <v>1.1499999999999986</v>
      </c>
      <c r="AE61" s="162">
        <f t="shared" si="2"/>
        <v>2.229054573405076E-2</v>
      </c>
    </row>
    <row r="62" spans="2:31" x14ac:dyDescent="0.25">
      <c r="W62" s="110">
        <v>42642</v>
      </c>
      <c r="X62" s="9">
        <v>39.42</v>
      </c>
      <c r="Y62" s="9">
        <v>39.520000000000003</v>
      </c>
      <c r="Z62" s="9">
        <v>39.03</v>
      </c>
      <c r="AA62" s="9">
        <v>39.03</v>
      </c>
      <c r="AB62" s="104">
        <v>1538900</v>
      </c>
      <c r="AC62" s="9">
        <v>39.03</v>
      </c>
      <c r="AD62" s="40">
        <f t="shared" si="1"/>
        <v>0.49000000000000199</v>
      </c>
      <c r="AE62" s="162" t="e">
        <f t="shared" si="2"/>
        <v>#DIV/0!</v>
      </c>
    </row>
    <row r="63" spans="2:31" x14ac:dyDescent="0.25">
      <c r="W63" s="110">
        <v>42642</v>
      </c>
      <c r="X63" s="9" t="s">
        <v>181</v>
      </c>
      <c r="Y63" s="9"/>
      <c r="Z63" s="9"/>
      <c r="AA63" s="9"/>
      <c r="AB63" s="104"/>
      <c r="AC63" s="9"/>
      <c r="AD63" s="40">
        <f t="shared" si="1"/>
        <v>0</v>
      </c>
      <c r="AE63" s="162">
        <f t="shared" si="2"/>
        <v>-1</v>
      </c>
    </row>
    <row r="64" spans="2:31" x14ac:dyDescent="0.25">
      <c r="W64" s="110">
        <v>42641</v>
      </c>
      <c r="X64" s="9">
        <v>39.56</v>
      </c>
      <c r="Y64" s="9">
        <v>39.65</v>
      </c>
      <c r="Z64" s="9">
        <v>39.08</v>
      </c>
      <c r="AA64" s="9">
        <v>39.35</v>
      </c>
      <c r="AB64" s="104">
        <v>2514300</v>
      </c>
      <c r="AC64" s="9">
        <v>39.159999999999997</v>
      </c>
      <c r="AD64" s="40">
        <f t="shared" si="1"/>
        <v>0.57000000000000028</v>
      </c>
      <c r="AE64" s="162">
        <f t="shared" si="2"/>
        <v>-1.2751849018108885E-3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42640</v>
      </c>
      <c r="X65" s="9">
        <v>39.11</v>
      </c>
      <c r="Y65" s="9">
        <v>39.590000000000003</v>
      </c>
      <c r="Z65" s="9">
        <v>38.950000000000003</v>
      </c>
      <c r="AA65" s="9">
        <v>39.4</v>
      </c>
      <c r="AB65" s="104">
        <v>1657900</v>
      </c>
      <c r="AC65" s="9">
        <v>39.21</v>
      </c>
      <c r="AD65" s="40">
        <f t="shared" si="1"/>
        <v>0.64000000000000057</v>
      </c>
      <c r="AE65" s="162">
        <f t="shared" si="2"/>
        <v>-3.0511060259343914E-3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42639</v>
      </c>
      <c r="X66" s="9">
        <v>39.950000000000003</v>
      </c>
      <c r="Y66" s="9">
        <v>40.07</v>
      </c>
      <c r="Z66" s="9">
        <v>39.39</v>
      </c>
      <c r="AA66" s="9">
        <v>39.520000000000003</v>
      </c>
      <c r="AB66" s="104">
        <v>3069300</v>
      </c>
      <c r="AC66" s="9">
        <v>39.33</v>
      </c>
      <c r="AD66" s="40">
        <f t="shared" si="1"/>
        <v>0.67999999999999972</v>
      </c>
      <c r="AE66" s="162">
        <f t="shared" si="2"/>
        <v>-1.773226773226777E-2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42636</v>
      </c>
      <c r="X67" s="9">
        <v>39.56</v>
      </c>
      <c r="Y67" s="9">
        <v>40.29</v>
      </c>
      <c r="Z67" s="9">
        <v>39.520000000000003</v>
      </c>
      <c r="AA67" s="9">
        <v>40.229999999999997</v>
      </c>
      <c r="AB67" s="104">
        <v>3149400</v>
      </c>
      <c r="AC67" s="9">
        <v>40.04</v>
      </c>
      <c r="AD67" s="40">
        <f>Y67-Z67</f>
        <v>0.76999999999999602</v>
      </c>
      <c r="AE67" s="162">
        <f>AC67/AC68-1</f>
        <v>2.4981264051948671E-4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42635</v>
      </c>
      <c r="X68" s="9">
        <v>40.4</v>
      </c>
      <c r="Y68" s="9">
        <v>40.96</v>
      </c>
      <c r="Z68" s="9">
        <v>40.1</v>
      </c>
      <c r="AA68" s="9">
        <v>40.22</v>
      </c>
      <c r="AB68" s="104">
        <v>2690500</v>
      </c>
      <c r="AC68" s="9">
        <v>40.03</v>
      </c>
      <c r="AD68" s="40">
        <f>Y68-Z68</f>
        <v>0.85999999999999943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42727</v>
      </c>
      <c r="X2" s="10">
        <v>58.85</v>
      </c>
      <c r="Y2" s="10">
        <v>59.93</v>
      </c>
      <c r="Z2" s="10">
        <v>58.77</v>
      </c>
      <c r="AA2" s="10">
        <v>59.61</v>
      </c>
      <c r="AB2" s="95">
        <v>5397100</v>
      </c>
      <c r="AC2" s="10">
        <v>59.61</v>
      </c>
      <c r="AD2" s="2">
        <f>Y2-Z2</f>
        <v>1.1599999999999966</v>
      </c>
      <c r="AE2" s="138">
        <f>AC2/AC3-1</f>
        <v>1.4465622872702477E-2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42726</v>
      </c>
      <c r="X3" s="10">
        <v>58.74</v>
      </c>
      <c r="Y3" s="10">
        <v>58.98</v>
      </c>
      <c r="Z3" s="10">
        <v>58.52</v>
      </c>
      <c r="AA3" s="10">
        <v>58.76</v>
      </c>
      <c r="AB3" s="95">
        <v>4812000</v>
      </c>
      <c r="AC3" s="10">
        <v>58.76</v>
      </c>
      <c r="AD3" s="2">
        <f t="shared" ref="AD3:AD66" si="0">Y3-Z3</f>
        <v>0.45999999999999375</v>
      </c>
      <c r="AE3" s="138">
        <f t="shared" ref="AE3:AE66" si="1">AC3/AC4-1</f>
        <v>1.1927074459021636E-3</v>
      </c>
    </row>
    <row r="4" spans="1:31" x14ac:dyDescent="0.25">
      <c r="B4" s="503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59.45</v>
      </c>
      <c r="R4" s="505">
        <v>1.7299999999999999E-2</v>
      </c>
      <c r="T4" s="163"/>
      <c r="U4" s="1"/>
      <c r="W4" s="133">
        <v>42725</v>
      </c>
      <c r="X4" s="10">
        <v>59.23</v>
      </c>
      <c r="Y4" s="10">
        <v>59.58</v>
      </c>
      <c r="Z4" s="10">
        <v>58.68</v>
      </c>
      <c r="AA4" s="10">
        <v>58.69</v>
      </c>
      <c r="AB4" s="95">
        <v>4424800</v>
      </c>
      <c r="AC4" s="10">
        <v>58.69</v>
      </c>
      <c r="AD4" s="2">
        <f t="shared" si="0"/>
        <v>0.89999999999999858</v>
      </c>
      <c r="AE4" s="138">
        <f t="shared" si="1"/>
        <v>-7.273342354533141E-3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1189</v>
      </c>
      <c r="W5" s="133">
        <v>42724</v>
      </c>
      <c r="X5" s="10">
        <v>59.3</v>
      </c>
      <c r="Y5" s="10">
        <v>59.53</v>
      </c>
      <c r="Z5" s="10">
        <v>58.94</v>
      </c>
      <c r="AA5" s="10">
        <v>59.12</v>
      </c>
      <c r="AB5" s="95">
        <v>3897700</v>
      </c>
      <c r="AC5" s="10">
        <v>59.12</v>
      </c>
      <c r="AD5" s="2">
        <f t="shared" si="0"/>
        <v>0.59000000000000341</v>
      </c>
      <c r="AE5" s="138">
        <f t="shared" si="1"/>
        <v>-5.0488051161226011E-3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42723</v>
      </c>
      <c r="X6" s="10">
        <v>59.04</v>
      </c>
      <c r="Y6" s="10">
        <v>59.85</v>
      </c>
      <c r="Z6" s="10">
        <v>59.02</v>
      </c>
      <c r="AA6" s="10">
        <v>59.42</v>
      </c>
      <c r="AB6" s="95">
        <v>7992000</v>
      </c>
      <c r="AC6" s="10">
        <v>59.42</v>
      </c>
      <c r="AD6" s="2">
        <f t="shared" si="0"/>
        <v>0.82999999999999829</v>
      </c>
      <c r="AE6" s="138">
        <f t="shared" si="1"/>
        <v>1.3647219379051556E-2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434.74000000000069</v>
      </c>
      <c r="R7" s="30">
        <v>42744</v>
      </c>
      <c r="W7" s="133">
        <v>42720</v>
      </c>
      <c r="X7" s="10">
        <v>58.92</v>
      </c>
      <c r="Y7" s="10">
        <v>59.05</v>
      </c>
      <c r="Z7" s="10">
        <v>58.2</v>
      </c>
      <c r="AA7" s="10">
        <v>58.62</v>
      </c>
      <c r="AB7" s="95">
        <v>11721600</v>
      </c>
      <c r="AC7" s="10">
        <v>58.62</v>
      </c>
      <c r="AD7" s="2">
        <f t="shared" si="0"/>
        <v>0.84999999999999432</v>
      </c>
      <c r="AE7" s="138">
        <f t="shared" si="1"/>
        <v>-5.1150895140661401E-4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434.74000000000069</v>
      </c>
      <c r="W8" s="133">
        <v>42719</v>
      </c>
      <c r="X8" s="10">
        <v>58.51</v>
      </c>
      <c r="Y8" s="10">
        <v>59.8</v>
      </c>
      <c r="Z8" s="10">
        <v>58.28</v>
      </c>
      <c r="AA8" s="10">
        <v>58.65</v>
      </c>
      <c r="AB8" s="95">
        <v>13113000</v>
      </c>
      <c r="AC8" s="10">
        <v>58.65</v>
      </c>
      <c r="AD8" s="2">
        <f t="shared" si="0"/>
        <v>1.519999999999996</v>
      </c>
      <c r="AE8" s="138">
        <f t="shared" si="1"/>
        <v>2.564102564102555E-3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0.5763794977859108</v>
      </c>
      <c r="W9" s="133">
        <v>42718</v>
      </c>
      <c r="X9" s="10">
        <v>57.3</v>
      </c>
      <c r="Y9" s="10">
        <v>58.52</v>
      </c>
      <c r="Z9" s="10">
        <v>57.27</v>
      </c>
      <c r="AA9" s="10">
        <v>58.5</v>
      </c>
      <c r="AB9" s="95">
        <v>12421200</v>
      </c>
      <c r="AC9" s="10">
        <v>58.5</v>
      </c>
      <c r="AD9" s="2">
        <f t="shared" si="0"/>
        <v>1.25</v>
      </c>
      <c r="AE9" s="138">
        <f t="shared" si="1"/>
        <v>2.3263949623928637E-2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42717</v>
      </c>
      <c r="X10" s="10">
        <v>57</v>
      </c>
      <c r="Y10" s="10">
        <v>57.34</v>
      </c>
      <c r="Z10" s="10">
        <v>56.7</v>
      </c>
      <c r="AA10" s="10">
        <v>57.17</v>
      </c>
      <c r="AB10" s="95">
        <v>6738100</v>
      </c>
      <c r="AC10" s="10">
        <v>57.17</v>
      </c>
      <c r="AD10" s="2">
        <f t="shared" si="0"/>
        <v>0.64000000000000057</v>
      </c>
      <c r="AE10" s="138">
        <f t="shared" si="1"/>
        <v>1.0963748894783354E-2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42716</v>
      </c>
      <c r="X11" s="10">
        <v>56.83</v>
      </c>
      <c r="Y11" s="10">
        <v>56.97</v>
      </c>
      <c r="Z11" s="10">
        <v>56.4</v>
      </c>
      <c r="AA11" s="10">
        <v>56.55</v>
      </c>
      <c r="AB11" s="95">
        <v>8814100</v>
      </c>
      <c r="AC11" s="10">
        <v>56.55</v>
      </c>
      <c r="AD11" s="2">
        <f t="shared" si="0"/>
        <v>0.57000000000000028</v>
      </c>
      <c r="AE11" s="138">
        <f t="shared" si="1"/>
        <v>-8.5904628330996102E-3</v>
      </c>
    </row>
    <row r="12" spans="1:31" x14ac:dyDescent="0.25">
      <c r="H12" s="72"/>
      <c r="W12" s="133">
        <v>42713</v>
      </c>
      <c r="X12" s="10">
        <v>55.16</v>
      </c>
      <c r="Y12" s="10">
        <v>57.18</v>
      </c>
      <c r="Z12" s="10">
        <v>55.1</v>
      </c>
      <c r="AA12" s="10">
        <v>57.04</v>
      </c>
      <c r="AB12" s="95">
        <v>11750800</v>
      </c>
      <c r="AC12" s="10">
        <v>57.04</v>
      </c>
      <c r="AD12" s="2">
        <f t="shared" si="0"/>
        <v>2.0799999999999983</v>
      </c>
      <c r="AE12" s="138">
        <f t="shared" si="1"/>
        <v>3.2772044178888349E-2</v>
      </c>
    </row>
    <row r="13" spans="1:31" x14ac:dyDescent="0.25">
      <c r="H13" s="72"/>
      <c r="W13" s="133">
        <v>42712</v>
      </c>
      <c r="X13" s="10">
        <v>54.93</v>
      </c>
      <c r="Y13" s="10">
        <v>55.42</v>
      </c>
      <c r="Z13" s="10">
        <v>54.78</v>
      </c>
      <c r="AA13" s="10">
        <v>55.23</v>
      </c>
      <c r="AB13" s="95">
        <v>8143400</v>
      </c>
      <c r="AC13" s="10">
        <v>55.23</v>
      </c>
      <c r="AD13" s="2">
        <f t="shared" si="0"/>
        <v>0.64000000000000057</v>
      </c>
      <c r="AE13" s="138">
        <f t="shared" si="1"/>
        <v>-1.8102824040555632E-4</v>
      </c>
    </row>
    <row r="14" spans="1:31" x14ac:dyDescent="0.25">
      <c r="H14" s="72"/>
      <c r="W14" s="133">
        <v>42711</v>
      </c>
      <c r="X14" s="10">
        <v>55.55</v>
      </c>
      <c r="Y14" s="10">
        <v>55.68</v>
      </c>
      <c r="Z14" s="10">
        <v>54.36</v>
      </c>
      <c r="AA14" s="10">
        <v>55.24</v>
      </c>
      <c r="AB14" s="95">
        <v>12098200</v>
      </c>
      <c r="AC14" s="10">
        <v>55.24</v>
      </c>
      <c r="AD14" s="2">
        <f t="shared" si="0"/>
        <v>1.3200000000000003</v>
      </c>
      <c r="AE14" s="138">
        <f t="shared" si="1"/>
        <v>-1.4099589505621957E-2</v>
      </c>
    </row>
    <row r="15" spans="1:31" x14ac:dyDescent="0.25">
      <c r="H15" s="72"/>
      <c r="W15" s="133">
        <v>42710</v>
      </c>
      <c r="X15" s="10">
        <v>55.71</v>
      </c>
      <c r="Y15" s="10">
        <v>56.04</v>
      </c>
      <c r="Z15" s="10">
        <v>55.56</v>
      </c>
      <c r="AA15" s="10">
        <v>56.03</v>
      </c>
      <c r="AB15" s="95">
        <v>5839700</v>
      </c>
      <c r="AC15" s="10">
        <v>56.03</v>
      </c>
      <c r="AD15" s="2">
        <f t="shared" si="0"/>
        <v>0.47999999999999687</v>
      </c>
      <c r="AE15" s="138">
        <f t="shared" si="1"/>
        <v>8.6408640864086284E-3</v>
      </c>
    </row>
    <row r="16" spans="1:31" x14ac:dyDescent="0.25">
      <c r="H16" s="72"/>
      <c r="W16" s="133">
        <v>42709</v>
      </c>
      <c r="X16" s="10">
        <v>55.86</v>
      </c>
      <c r="Y16" s="10">
        <v>55.96</v>
      </c>
      <c r="Z16" s="10">
        <v>55.23</v>
      </c>
      <c r="AA16" s="10">
        <v>55.55</v>
      </c>
      <c r="AB16" s="95">
        <v>9865000</v>
      </c>
      <c r="AC16" s="10">
        <v>55.55</v>
      </c>
      <c r="AD16" s="2">
        <f t="shared" si="0"/>
        <v>0.73000000000000398</v>
      </c>
      <c r="AE16" s="138">
        <f t="shared" si="1"/>
        <v>-7.3266619013582224E-3</v>
      </c>
    </row>
    <row r="17" spans="1:31" x14ac:dyDescent="0.25">
      <c r="W17" s="133">
        <v>42706</v>
      </c>
      <c r="X17" s="10">
        <v>55.69</v>
      </c>
      <c r="Y17" s="10">
        <v>56.11</v>
      </c>
      <c r="Z17" s="10">
        <v>55.3</v>
      </c>
      <c r="AA17" s="10">
        <v>55.96</v>
      </c>
      <c r="AB17" s="95">
        <v>9278900</v>
      </c>
      <c r="AC17" s="10">
        <v>55.96</v>
      </c>
      <c r="AD17" s="2">
        <f t="shared" si="0"/>
        <v>0.81000000000000227</v>
      </c>
      <c r="AE17" s="138">
        <f t="shared" si="1"/>
        <v>2.8673835125447855E-3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42705</v>
      </c>
      <c r="X18" s="10">
        <v>55.94</v>
      </c>
      <c r="Y18" s="10">
        <v>56.27</v>
      </c>
      <c r="Z18" s="10">
        <v>55.44</v>
      </c>
      <c r="AA18" s="10">
        <v>55.8</v>
      </c>
      <c r="AB18" s="95">
        <v>12706100</v>
      </c>
      <c r="AC18" s="10">
        <v>55.8</v>
      </c>
      <c r="AD18" s="2">
        <f t="shared" si="0"/>
        <v>0.8300000000000054</v>
      </c>
      <c r="AE18" s="138">
        <f t="shared" si="1"/>
        <v>-1.1339475549255851E-2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42704</v>
      </c>
      <c r="X19" s="10">
        <v>56.29</v>
      </c>
      <c r="Y19" s="10">
        <v>56.69</v>
      </c>
      <c r="Z19" s="10">
        <v>56</v>
      </c>
      <c r="AA19" s="10">
        <v>56.44</v>
      </c>
      <c r="AB19" s="95">
        <v>15287800</v>
      </c>
      <c r="AC19" s="10">
        <v>56.44</v>
      </c>
      <c r="AD19" s="2">
        <f t="shared" si="0"/>
        <v>0.68999999999999773</v>
      </c>
      <c r="AE19" s="138">
        <f t="shared" si="1"/>
        <v>1.4194464158978626E-3</v>
      </c>
    </row>
    <row r="20" spans="1:31" x14ac:dyDescent="0.25">
      <c r="W20" s="133">
        <v>42703</v>
      </c>
      <c r="X20" s="10">
        <v>56.62</v>
      </c>
      <c r="Y20" s="10">
        <v>56.89</v>
      </c>
      <c r="Z20" s="10">
        <v>56.14</v>
      </c>
      <c r="AA20" s="10">
        <v>56.36</v>
      </c>
      <c r="AB20" s="95">
        <v>9760600</v>
      </c>
      <c r="AC20" s="10">
        <v>56.36</v>
      </c>
      <c r="AD20" s="2">
        <f t="shared" si="0"/>
        <v>0.75</v>
      </c>
      <c r="AE20" s="138">
        <f t="shared" si="1"/>
        <v>-2.654397451778423E-3</v>
      </c>
    </row>
    <row r="21" spans="1:31" x14ac:dyDescent="0.25">
      <c r="W21" s="133">
        <v>42702</v>
      </c>
      <c r="X21" s="10">
        <v>56.92</v>
      </c>
      <c r="Y21" s="10">
        <v>56.96</v>
      </c>
      <c r="Z21" s="10">
        <v>56.25</v>
      </c>
      <c r="AA21" s="10">
        <v>56.51</v>
      </c>
      <c r="AB21" s="95">
        <v>8240800</v>
      </c>
      <c r="AC21" s="10">
        <v>56.51</v>
      </c>
      <c r="AD21" s="2">
        <f t="shared" si="0"/>
        <v>0.71000000000000085</v>
      </c>
      <c r="AE21" s="138">
        <f t="shared" si="1"/>
        <v>-8.2485082485082017E-3</v>
      </c>
    </row>
    <row r="22" spans="1:31" x14ac:dyDescent="0.25">
      <c r="W22" s="133">
        <v>42699</v>
      </c>
      <c r="X22" s="10">
        <v>56.85</v>
      </c>
      <c r="Y22" s="10">
        <v>57.14</v>
      </c>
      <c r="Z22" s="10">
        <v>56.71</v>
      </c>
      <c r="AA22" s="10">
        <v>56.98</v>
      </c>
      <c r="AB22" s="95">
        <v>6226300</v>
      </c>
      <c r="AC22" s="10">
        <v>56.98</v>
      </c>
      <c r="AD22" s="2">
        <f t="shared" si="0"/>
        <v>0.42999999999999972</v>
      </c>
      <c r="AE22" s="138">
        <f t="shared" si="1"/>
        <v>4.0528634361232108E-3</v>
      </c>
    </row>
    <row r="23" spans="1:31" x14ac:dyDescent="0.25">
      <c r="W23" s="133">
        <v>42697</v>
      </c>
      <c r="X23" s="10">
        <v>56.05</v>
      </c>
      <c r="Y23" s="10">
        <v>56.78</v>
      </c>
      <c r="Z23" s="10">
        <v>55.78</v>
      </c>
      <c r="AA23" s="10">
        <v>56.75</v>
      </c>
      <c r="AB23" s="95">
        <v>10151000</v>
      </c>
      <c r="AC23" s="10">
        <v>56.75</v>
      </c>
      <c r="AD23" s="2">
        <f t="shared" si="0"/>
        <v>1</v>
      </c>
      <c r="AE23" s="138">
        <f t="shared" si="1"/>
        <v>3.5366931918656697E-3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56.66</v>
      </c>
      <c r="Y24" s="10">
        <v>56.9</v>
      </c>
      <c r="Z24" s="10">
        <v>56.26</v>
      </c>
      <c r="AA24" s="10">
        <v>56.55</v>
      </c>
      <c r="AB24" s="95">
        <v>10336500</v>
      </c>
      <c r="AC24" s="10">
        <v>56.55</v>
      </c>
      <c r="AD24" s="2">
        <f t="shared" si="0"/>
        <v>0.64000000000000057</v>
      </c>
      <c r="AE24" s="138">
        <f t="shared" si="1"/>
        <v>-3.1729243786355887E-3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42695</v>
      </c>
      <c r="X25" s="10">
        <v>56.71</v>
      </c>
      <c r="Y25" s="10">
        <v>56.85</v>
      </c>
      <c r="Z25" s="10">
        <v>56.4</v>
      </c>
      <c r="AA25" s="10">
        <v>56.73</v>
      </c>
      <c r="AB25" s="95">
        <v>11276400</v>
      </c>
      <c r="AC25" s="10">
        <v>56.73</v>
      </c>
      <c r="AD25" s="2">
        <f t="shared" si="0"/>
        <v>0.45000000000000284</v>
      </c>
      <c r="AE25" s="138">
        <f t="shared" si="1"/>
        <v>-5.2854122621570632E-4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42692</v>
      </c>
      <c r="X26" s="10">
        <v>56.58</v>
      </c>
      <c r="Y26" s="10">
        <v>56.84</v>
      </c>
      <c r="Z26" s="10">
        <v>56.25</v>
      </c>
      <c r="AA26" s="10">
        <v>56.76</v>
      </c>
      <c r="AB26" s="95">
        <v>6818900</v>
      </c>
      <c r="AC26" s="10">
        <v>56.76</v>
      </c>
      <c r="AD26" s="2">
        <f t="shared" si="0"/>
        <v>0.59000000000000341</v>
      </c>
      <c r="AE26" s="138">
        <f t="shared" si="1"/>
        <v>1.4114326040930436E-3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42691</v>
      </c>
      <c r="X27" s="10">
        <v>56.75</v>
      </c>
      <c r="Y27" s="10">
        <v>57.1</v>
      </c>
      <c r="Z27" s="10">
        <v>56.06</v>
      </c>
      <c r="AA27" s="10">
        <v>56.68</v>
      </c>
      <c r="AB27" s="95">
        <v>6802500</v>
      </c>
      <c r="AC27" s="10">
        <v>56.68</v>
      </c>
      <c r="AD27" s="2">
        <f t="shared" si="0"/>
        <v>1.0399999999999991</v>
      </c>
      <c r="AE27" s="138">
        <f t="shared" si="1"/>
        <v>8.5409252669037539E-3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42690</v>
      </c>
      <c r="X28" s="10">
        <v>56.7</v>
      </c>
      <c r="Y28" s="10">
        <v>56.72</v>
      </c>
      <c r="Z28" s="10">
        <v>55.93</v>
      </c>
      <c r="AA28" s="10">
        <v>56.2</v>
      </c>
      <c r="AB28" s="95">
        <v>8331400</v>
      </c>
      <c r="AC28" s="10">
        <v>56.2</v>
      </c>
      <c r="AD28" s="2">
        <f t="shared" si="0"/>
        <v>0.78999999999999915</v>
      </c>
      <c r="AE28" s="138">
        <f t="shared" si="1"/>
        <v>-8.6434997354030152E-3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42689</v>
      </c>
      <c r="X29" s="10">
        <v>56.73</v>
      </c>
      <c r="Y29" s="10">
        <v>56.79</v>
      </c>
      <c r="Z29" s="10">
        <v>55.76</v>
      </c>
      <c r="AA29" s="10">
        <v>56.69</v>
      </c>
      <c r="AB29" s="95">
        <v>9300400</v>
      </c>
      <c r="AC29" s="10">
        <v>56.69</v>
      </c>
      <c r="AD29" s="2">
        <f t="shared" si="0"/>
        <v>1.0300000000000011</v>
      </c>
      <c r="AE29" s="138">
        <f t="shared" si="1"/>
        <v>2.2984441301272529E-3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42688</v>
      </c>
      <c r="X30" s="10">
        <v>56.66</v>
      </c>
      <c r="Y30" s="10">
        <v>56.85</v>
      </c>
      <c r="Z30" s="10">
        <v>56.02</v>
      </c>
      <c r="AA30" s="10">
        <v>56.56</v>
      </c>
      <c r="AB30" s="95">
        <v>7226100</v>
      </c>
      <c r="AC30" s="10">
        <v>56.56</v>
      </c>
      <c r="AD30" s="2">
        <f t="shared" si="0"/>
        <v>0.82999999999999829</v>
      </c>
      <c r="AE30" s="138">
        <f t="shared" si="1"/>
        <v>3.370587191768859E-3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56.31</v>
      </c>
      <c r="Y31" s="10">
        <v>56.73</v>
      </c>
      <c r="Z31" s="10">
        <v>55.88</v>
      </c>
      <c r="AA31" s="10">
        <v>56.37</v>
      </c>
      <c r="AB31" s="95">
        <v>12418200</v>
      </c>
      <c r="AC31" s="10">
        <v>56.37</v>
      </c>
      <c r="AD31" s="2">
        <f t="shared" si="0"/>
        <v>0.84999999999999432</v>
      </c>
      <c r="AE31" s="138">
        <f t="shared" si="1"/>
        <v>-5.1182492057888496E-3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57</v>
      </c>
      <c r="Y32" s="10">
        <v>57.55</v>
      </c>
      <c r="Z32" s="10">
        <v>56.22</v>
      </c>
      <c r="AA32" s="10">
        <v>56.66</v>
      </c>
      <c r="AB32" s="95">
        <v>17744300</v>
      </c>
      <c r="AC32" s="10">
        <v>56.66</v>
      </c>
      <c r="AD32" s="2">
        <f t="shared" si="0"/>
        <v>1.3299999999999983</v>
      </c>
      <c r="AE32" s="138">
        <f t="shared" si="1"/>
        <v>6.3943161634103518E-3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55.25</v>
      </c>
      <c r="Y33" s="10">
        <v>57.3</v>
      </c>
      <c r="Z33" s="10">
        <v>54.9</v>
      </c>
      <c r="AA33" s="10">
        <v>56.3</v>
      </c>
      <c r="AB33" s="95">
        <v>28625600</v>
      </c>
      <c r="AC33" s="10">
        <v>56.3</v>
      </c>
      <c r="AD33" s="2">
        <f t="shared" si="0"/>
        <v>2.3999999999999986</v>
      </c>
      <c r="AE33" s="138">
        <f t="shared" si="1"/>
        <v>5.9066967644845869E-2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52.29</v>
      </c>
      <c r="Y34" s="10">
        <v>53.34</v>
      </c>
      <c r="Z34" s="10">
        <v>52.02</v>
      </c>
      <c r="AA34" s="10">
        <v>53.16</v>
      </c>
      <c r="AB34" s="95">
        <v>10072700</v>
      </c>
      <c r="AC34" s="10">
        <v>53.16</v>
      </c>
      <c r="AD34" s="2">
        <f t="shared" si="0"/>
        <v>1.3200000000000003</v>
      </c>
      <c r="AE34" s="138">
        <f t="shared" si="1"/>
        <v>1.0262257696693311E-2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51.7</v>
      </c>
      <c r="Y35" s="10">
        <v>53.1</v>
      </c>
      <c r="Z35" s="10">
        <v>51.59</v>
      </c>
      <c r="AA35" s="10">
        <v>52.62</v>
      </c>
      <c r="AB35" s="95">
        <v>12825300</v>
      </c>
      <c r="AC35" s="10">
        <v>52.62</v>
      </c>
      <c r="AD35" s="2">
        <f t="shared" si="0"/>
        <v>1.509999999999998</v>
      </c>
      <c r="AE35" s="138">
        <f t="shared" si="1"/>
        <v>3.1562438737502418E-2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50.5</v>
      </c>
      <c r="Y36" s="10">
        <v>51.45</v>
      </c>
      <c r="Z36" s="10">
        <v>50.46</v>
      </c>
      <c r="AA36" s="10">
        <v>51.01</v>
      </c>
      <c r="AB36" s="95">
        <v>12818000</v>
      </c>
      <c r="AC36" s="10">
        <v>51.01</v>
      </c>
      <c r="AD36" s="2">
        <f t="shared" si="0"/>
        <v>0.99000000000000199</v>
      </c>
      <c r="AE36" s="138">
        <f t="shared" si="1"/>
        <v>1.5933081059549936E-2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50.51</v>
      </c>
      <c r="Y37" s="10">
        <v>50.88</v>
      </c>
      <c r="Z37" s="10">
        <v>50.1</v>
      </c>
      <c r="AA37" s="10">
        <v>50.21</v>
      </c>
      <c r="AB37" s="95">
        <v>14924800</v>
      </c>
      <c r="AC37" s="10">
        <v>50.21</v>
      </c>
      <c r="AD37" s="2">
        <f t="shared" si="0"/>
        <v>0.78000000000000114</v>
      </c>
      <c r="AE37" s="138">
        <f t="shared" si="1"/>
        <v>-7.1188451651176265E-3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50.93</v>
      </c>
      <c r="Y38" s="10">
        <v>50.98</v>
      </c>
      <c r="Z38" s="10">
        <v>50.53</v>
      </c>
      <c r="AA38" s="10">
        <v>50.57</v>
      </c>
      <c r="AB38" s="95">
        <v>8197300</v>
      </c>
      <c r="AC38" s="10">
        <v>50.57</v>
      </c>
      <c r="AD38" s="2">
        <f t="shared" si="0"/>
        <v>0.44999999999999574</v>
      </c>
      <c r="AE38" s="138">
        <f t="shared" si="1"/>
        <v>-4.5275590551180356E-3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50.93</v>
      </c>
      <c r="Y39" s="10">
        <v>51.36</v>
      </c>
      <c r="Z39" s="10">
        <v>50.38</v>
      </c>
      <c r="AA39" s="10">
        <v>50.8</v>
      </c>
      <c r="AB39" s="95">
        <v>8740800</v>
      </c>
      <c r="AC39" s="10">
        <v>50.8</v>
      </c>
      <c r="AD39" s="2">
        <f t="shared" si="0"/>
        <v>0.97999999999999687</v>
      </c>
      <c r="AE39" s="138">
        <f t="shared" si="1"/>
        <v>-2.1606757022195611E-3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51.05</v>
      </c>
      <c r="Y40" s="10">
        <v>51.62</v>
      </c>
      <c r="Z40" s="10">
        <v>50.65</v>
      </c>
      <c r="AA40" s="10">
        <v>50.91</v>
      </c>
      <c r="AB40" s="95">
        <v>11326200</v>
      </c>
      <c r="AC40" s="10">
        <v>50.91</v>
      </c>
      <c r="AD40" s="2">
        <f t="shared" si="0"/>
        <v>0.96999999999999886</v>
      </c>
      <c r="AE40" s="138">
        <f t="shared" si="1"/>
        <v>-1.7647058823530015E-3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65.39500000000001</v>
      </c>
      <c r="Q41" s="2"/>
      <c r="W41" s="133">
        <v>42671</v>
      </c>
      <c r="X41" s="10">
        <v>52.11</v>
      </c>
      <c r="Y41" s="10">
        <v>52.22</v>
      </c>
      <c r="Z41" s="10">
        <v>50.66</v>
      </c>
      <c r="AA41" s="10">
        <v>51</v>
      </c>
      <c r="AB41" s="95">
        <v>13798700</v>
      </c>
      <c r="AC41" s="10">
        <v>51</v>
      </c>
      <c r="AD41" s="2">
        <f t="shared" si="0"/>
        <v>1.5600000000000023</v>
      </c>
      <c r="AE41" s="138">
        <f t="shared" si="1"/>
        <v>-1.8475750577367167E-2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64.800500000000014</v>
      </c>
      <c r="Q42" s="2"/>
      <c r="T42" s="91" t="s">
        <v>113</v>
      </c>
      <c r="W42" s="133">
        <v>42670</v>
      </c>
      <c r="X42" s="10">
        <v>52.42</v>
      </c>
      <c r="Y42" s="10">
        <v>53.17</v>
      </c>
      <c r="Z42" s="10">
        <v>50.66</v>
      </c>
      <c r="AA42" s="10">
        <v>51.96</v>
      </c>
      <c r="AB42" s="95">
        <v>31896700</v>
      </c>
      <c r="AC42" s="10">
        <v>51.96</v>
      </c>
      <c r="AD42" s="2">
        <f t="shared" si="0"/>
        <v>2.5100000000000051</v>
      </c>
      <c r="AE42" s="138">
        <f t="shared" si="1"/>
        <v>5.416920267802805E-2</v>
      </c>
    </row>
    <row r="43" spans="2:31" ht="15.75" thickTop="1" x14ac:dyDescent="0.25">
      <c r="O43" s="83">
        <v>1.08</v>
      </c>
      <c r="P43" s="83">
        <f t="shared" si="15"/>
        <v>64.206000000000003</v>
      </c>
      <c r="Q43" s="2"/>
      <c r="T43" s="128" t="s">
        <v>98</v>
      </c>
      <c r="U43" s="129">
        <v>59.61</v>
      </c>
      <c r="V43" s="553"/>
      <c r="W43" s="133">
        <v>42669</v>
      </c>
      <c r="X43" s="10">
        <v>49.58</v>
      </c>
      <c r="Y43" s="10">
        <v>49.76</v>
      </c>
      <c r="Z43" s="10">
        <v>49.07</v>
      </c>
      <c r="AA43" s="10">
        <v>49.29</v>
      </c>
      <c r="AB43" s="95">
        <v>8331100</v>
      </c>
      <c r="AC43" s="10">
        <v>49.29</v>
      </c>
      <c r="AD43" s="2">
        <f t="shared" si="0"/>
        <v>0.68999999999999773</v>
      </c>
      <c r="AE43" s="138">
        <f t="shared" si="1"/>
        <v>-5.2472250252270092E-3</v>
      </c>
    </row>
    <row r="44" spans="2:31" x14ac:dyDescent="0.25">
      <c r="O44" s="83">
        <v>1.07</v>
      </c>
      <c r="P44" s="83">
        <f t="shared" si="15"/>
        <v>63.611500000000007</v>
      </c>
      <c r="Q44" s="2"/>
      <c r="T44" s="93" t="s">
        <v>99</v>
      </c>
      <c r="U44" s="130">
        <v>59.61</v>
      </c>
      <c r="W44" s="133">
        <v>42668</v>
      </c>
      <c r="X44" s="10">
        <v>49.22</v>
      </c>
      <c r="Y44" s="10">
        <v>50.13</v>
      </c>
      <c r="Z44" s="10">
        <v>49.03</v>
      </c>
      <c r="AA44" s="10">
        <v>49.55</v>
      </c>
      <c r="AB44" s="95">
        <v>10212800</v>
      </c>
      <c r="AC44" s="10">
        <v>49.55</v>
      </c>
      <c r="AD44" s="2">
        <f t="shared" si="0"/>
        <v>1.1000000000000014</v>
      </c>
      <c r="AE44" s="138">
        <f t="shared" si="1"/>
        <v>6.5001015640868687E-3</v>
      </c>
    </row>
    <row r="45" spans="2:31" x14ac:dyDescent="0.25">
      <c r="O45" s="83">
        <v>1.06</v>
      </c>
      <c r="P45" s="83">
        <f t="shared" si="15"/>
        <v>63.017000000000003</v>
      </c>
      <c r="Q45" s="2"/>
      <c r="T45" s="93" t="s">
        <v>100</v>
      </c>
      <c r="U45" s="130" t="s">
        <v>129</v>
      </c>
      <c r="W45" s="133">
        <v>42667</v>
      </c>
      <c r="X45" s="10">
        <v>50.11</v>
      </c>
      <c r="Y45" s="10">
        <v>50.17</v>
      </c>
      <c r="Z45" s="10">
        <v>49.04</v>
      </c>
      <c r="AA45" s="10">
        <v>49.23</v>
      </c>
      <c r="AB45" s="95">
        <v>12107600</v>
      </c>
      <c r="AC45" s="10">
        <v>49.23</v>
      </c>
      <c r="AD45" s="2">
        <f t="shared" si="0"/>
        <v>1.1300000000000026</v>
      </c>
      <c r="AE45" s="138">
        <f t="shared" si="1"/>
        <v>-1.5793682526989317E-2</v>
      </c>
    </row>
    <row r="46" spans="2:31" x14ac:dyDescent="0.25">
      <c r="O46" s="83">
        <v>1.05</v>
      </c>
      <c r="P46" s="83">
        <f t="shared" si="15"/>
        <v>62.422500000000007</v>
      </c>
      <c r="Q46" s="2"/>
      <c r="T46" s="93" t="s">
        <v>101</v>
      </c>
      <c r="U46" s="130" t="s">
        <v>129</v>
      </c>
      <c r="W46" s="133">
        <v>42664</v>
      </c>
      <c r="X46" s="10">
        <v>50.11</v>
      </c>
      <c r="Y46" s="10">
        <v>50.45</v>
      </c>
      <c r="Z46" s="10">
        <v>49.88</v>
      </c>
      <c r="AA46" s="10">
        <v>50.02</v>
      </c>
      <c r="AB46" s="95">
        <v>8558700</v>
      </c>
      <c r="AC46" s="10">
        <v>50.02</v>
      </c>
      <c r="AD46" s="2">
        <f t="shared" si="0"/>
        <v>0.57000000000000028</v>
      </c>
      <c r="AE46" s="138">
        <f t="shared" si="1"/>
        <v>-6.7513899920571552E-3</v>
      </c>
    </row>
    <row r="47" spans="2:31" x14ac:dyDescent="0.25">
      <c r="O47" s="83">
        <v>1.04</v>
      </c>
      <c r="P47" s="83">
        <f t="shared" si="15"/>
        <v>61.828000000000003</v>
      </c>
      <c r="Q47" s="2"/>
      <c r="T47" s="93" t="s">
        <v>102</v>
      </c>
      <c r="U47" s="130">
        <v>62.53</v>
      </c>
      <c r="W47" s="133">
        <v>42663</v>
      </c>
      <c r="X47" s="10">
        <v>49.81</v>
      </c>
      <c r="Y47" s="10">
        <v>50.48</v>
      </c>
      <c r="Z47" s="10">
        <v>49.76</v>
      </c>
      <c r="AA47" s="10">
        <v>50.36</v>
      </c>
      <c r="AB47" s="95">
        <v>9310200</v>
      </c>
      <c r="AC47" s="10">
        <v>50.36</v>
      </c>
      <c r="AD47" s="2">
        <f t="shared" si="0"/>
        <v>0.71999999999999886</v>
      </c>
      <c r="AE47" s="138">
        <f t="shared" si="1"/>
        <v>9.8255464206937759E-3</v>
      </c>
    </row>
    <row r="48" spans="2:31" x14ac:dyDescent="0.25">
      <c r="O48" s="83">
        <v>1.03</v>
      </c>
      <c r="P48" s="83">
        <f t="shared" si="15"/>
        <v>61.233500000000006</v>
      </c>
      <c r="Q48" s="2"/>
      <c r="T48" s="93" t="s">
        <v>103</v>
      </c>
      <c r="U48" s="130">
        <v>0.982873</v>
      </c>
      <c r="W48" s="133">
        <v>42662</v>
      </c>
      <c r="X48" s="10">
        <v>49.95</v>
      </c>
      <c r="Y48" s="10">
        <v>50.18</v>
      </c>
      <c r="Z48" s="10">
        <v>49.8</v>
      </c>
      <c r="AA48" s="10">
        <v>49.87</v>
      </c>
      <c r="AB48" s="95">
        <v>7636200</v>
      </c>
      <c r="AC48" s="10">
        <v>49.87</v>
      </c>
      <c r="AD48" s="2">
        <f t="shared" si="0"/>
        <v>0.38000000000000256</v>
      </c>
      <c r="AE48" s="138">
        <f t="shared" si="1"/>
        <v>-3.5964035964035634E-3</v>
      </c>
    </row>
    <row r="49" spans="15:31" x14ac:dyDescent="0.25">
      <c r="O49" s="83">
        <v>1.02</v>
      </c>
      <c r="P49" s="83">
        <f t="shared" si="15"/>
        <v>60.639000000000003</v>
      </c>
      <c r="Q49" s="2"/>
      <c r="T49" s="93" t="s">
        <v>104</v>
      </c>
      <c r="U49" s="130" t="s">
        <v>395</v>
      </c>
      <c r="W49" s="133">
        <v>42661</v>
      </c>
      <c r="X49" s="10">
        <v>49.48</v>
      </c>
      <c r="Y49" s="10">
        <v>50.35</v>
      </c>
      <c r="Z49" s="10">
        <v>49.34</v>
      </c>
      <c r="AA49" s="10">
        <v>50.05</v>
      </c>
      <c r="AB49" s="95">
        <v>8773300</v>
      </c>
      <c r="AC49" s="10">
        <v>50.05</v>
      </c>
      <c r="AD49" s="2">
        <f t="shared" si="0"/>
        <v>1.009999999999998</v>
      </c>
      <c r="AE49" s="138">
        <f t="shared" si="1"/>
        <v>1.4389947304418227E-2</v>
      </c>
    </row>
    <row r="50" spans="15:31" x14ac:dyDescent="0.25">
      <c r="O50" s="83">
        <v>1.01</v>
      </c>
      <c r="P50" s="83">
        <f t="shared" si="15"/>
        <v>60.044500000000006</v>
      </c>
      <c r="Q50" s="2"/>
      <c r="T50" s="93"/>
      <c r="U50" s="130"/>
      <c r="W50" s="133">
        <v>42660</v>
      </c>
      <c r="X50" s="10">
        <v>49.69</v>
      </c>
      <c r="Y50" s="10">
        <v>49.79</v>
      </c>
      <c r="Z50" s="10">
        <v>49.1</v>
      </c>
      <c r="AA50" s="10">
        <v>49.34</v>
      </c>
      <c r="AB50" s="95">
        <v>11578000</v>
      </c>
      <c r="AC50" s="10">
        <v>49.34</v>
      </c>
      <c r="AD50" s="2">
        <f t="shared" si="0"/>
        <v>0.68999999999999773</v>
      </c>
      <c r="AE50" s="138">
        <f t="shared" si="1"/>
        <v>-8.6397428169580071E-3</v>
      </c>
    </row>
    <row r="51" spans="15:31" x14ac:dyDescent="0.25">
      <c r="O51" s="83">
        <v>1</v>
      </c>
      <c r="P51" s="83">
        <f t="shared" si="15"/>
        <v>59.45</v>
      </c>
      <c r="Q51" s="2"/>
      <c r="T51" s="93" t="s">
        <v>105</v>
      </c>
      <c r="U51" s="130" t="s">
        <v>507</v>
      </c>
      <c r="W51" s="133">
        <v>42657</v>
      </c>
      <c r="X51" s="10">
        <v>50.35</v>
      </c>
      <c r="Y51" s="10">
        <v>50.65</v>
      </c>
      <c r="Z51" s="10">
        <v>49.76</v>
      </c>
      <c r="AA51" s="10">
        <v>49.77</v>
      </c>
      <c r="AB51" s="95">
        <v>13848400</v>
      </c>
      <c r="AC51" s="10">
        <v>49.77</v>
      </c>
      <c r="AD51" s="2">
        <f t="shared" si="0"/>
        <v>0.89000000000000057</v>
      </c>
      <c r="AE51" s="138">
        <f t="shared" si="1"/>
        <v>-9.3550955414012371E-3</v>
      </c>
    </row>
    <row r="52" spans="15:31" x14ac:dyDescent="0.25">
      <c r="O52" s="83">
        <v>0.99</v>
      </c>
      <c r="P52" s="83">
        <f t="shared" si="15"/>
        <v>58.855499999999999</v>
      </c>
      <c r="Q52" s="2"/>
      <c r="T52" s="93" t="s">
        <v>106</v>
      </c>
      <c r="U52" s="130" t="s">
        <v>349</v>
      </c>
      <c r="W52" s="133">
        <v>42656</v>
      </c>
      <c r="X52" s="10">
        <v>49.63</v>
      </c>
      <c r="Y52" s="10">
        <v>50.49</v>
      </c>
      <c r="Z52" s="10">
        <v>49.12</v>
      </c>
      <c r="AA52" s="10">
        <v>50.24</v>
      </c>
      <c r="AB52" s="95">
        <v>15096000</v>
      </c>
      <c r="AC52" s="10">
        <v>50.24</v>
      </c>
      <c r="AD52" s="2">
        <f t="shared" si="0"/>
        <v>1.3700000000000045</v>
      </c>
      <c r="AE52" s="138">
        <f t="shared" si="1"/>
        <v>4.5990801839632667E-3</v>
      </c>
    </row>
    <row r="53" spans="15:31" x14ac:dyDescent="0.25">
      <c r="O53" s="83">
        <v>0.98</v>
      </c>
      <c r="P53" s="83">
        <f t="shared" si="15"/>
        <v>58.261000000000003</v>
      </c>
      <c r="Q53" s="2"/>
      <c r="T53" s="93" t="s">
        <v>107</v>
      </c>
      <c r="U53" s="131">
        <v>4251889</v>
      </c>
      <c r="W53" s="133">
        <v>42655</v>
      </c>
      <c r="X53" s="10">
        <v>49.82</v>
      </c>
      <c r="Y53" s="10">
        <v>50.97</v>
      </c>
      <c r="Z53" s="10">
        <v>49.74</v>
      </c>
      <c r="AA53" s="10">
        <v>50.01</v>
      </c>
      <c r="AB53" s="95">
        <v>18137500</v>
      </c>
      <c r="AC53" s="10">
        <v>50.01</v>
      </c>
      <c r="AD53" s="2">
        <f t="shared" si="0"/>
        <v>1.2299999999999969</v>
      </c>
      <c r="AE53" s="138">
        <f t="shared" si="1"/>
        <v>9.2835519677094691E-3</v>
      </c>
    </row>
    <row r="54" spans="15:31" x14ac:dyDescent="0.25">
      <c r="O54" s="83">
        <v>0.97</v>
      </c>
      <c r="P54" s="83">
        <f t="shared" si="15"/>
        <v>57.666499999999999</v>
      </c>
      <c r="T54" s="93" t="s">
        <v>110</v>
      </c>
      <c r="U54" s="131">
        <v>12191500</v>
      </c>
      <c r="W54" s="133">
        <v>42654</v>
      </c>
      <c r="X54" s="10">
        <v>49.67</v>
      </c>
      <c r="Y54" s="10">
        <v>50.23</v>
      </c>
      <c r="Z54" s="10">
        <v>49.5</v>
      </c>
      <c r="AA54" s="10">
        <v>49.55</v>
      </c>
      <c r="AB54" s="95">
        <v>24532500</v>
      </c>
      <c r="AC54" s="10">
        <v>49.55</v>
      </c>
      <c r="AD54" s="2">
        <f t="shared" si="0"/>
        <v>0.72999999999999687</v>
      </c>
      <c r="AE54" s="138">
        <f t="shared" si="1"/>
        <v>-5.2198353744229431E-3</v>
      </c>
    </row>
    <row r="55" spans="15:31" x14ac:dyDescent="0.25">
      <c r="O55" s="83">
        <v>0.96</v>
      </c>
      <c r="P55" s="83">
        <f t="shared" si="15"/>
        <v>57.072000000000003</v>
      </c>
      <c r="T55" s="93" t="s">
        <v>108</v>
      </c>
      <c r="U55" s="130" t="s">
        <v>508</v>
      </c>
      <c r="W55" s="133">
        <v>42653</v>
      </c>
      <c r="X55" s="10">
        <v>50.79</v>
      </c>
      <c r="Y55" s="10">
        <v>51.3</v>
      </c>
      <c r="Z55" s="10">
        <v>49.54</v>
      </c>
      <c r="AA55" s="10">
        <v>49.81</v>
      </c>
      <c r="AB55" s="95">
        <v>65259700</v>
      </c>
      <c r="AC55" s="10">
        <v>49.81</v>
      </c>
      <c r="AD55" s="2">
        <f t="shared" si="0"/>
        <v>1.759999999999998</v>
      </c>
      <c r="AE55" s="138">
        <f t="shared" si="1"/>
        <v>-0.10138913945516859</v>
      </c>
    </row>
    <row r="56" spans="15:31" x14ac:dyDescent="0.25">
      <c r="O56" s="83">
        <v>0.95</v>
      </c>
      <c r="P56" s="83">
        <f t="shared" si="15"/>
        <v>56.477499999999999</v>
      </c>
      <c r="T56" s="93" t="s">
        <v>111</v>
      </c>
      <c r="U56" s="130">
        <v>29.68</v>
      </c>
      <c r="W56" s="133">
        <v>42650</v>
      </c>
      <c r="X56" s="10">
        <v>55.22</v>
      </c>
      <c r="Y56" s="10">
        <v>55.9</v>
      </c>
      <c r="Z56" s="10">
        <v>55.06</v>
      </c>
      <c r="AA56" s="10">
        <v>55.43</v>
      </c>
      <c r="AB56" s="95">
        <v>12714400</v>
      </c>
      <c r="AC56" s="10">
        <v>55.43</v>
      </c>
      <c r="AD56" s="2">
        <f t="shared" si="0"/>
        <v>0.83999999999999631</v>
      </c>
      <c r="AE56" s="138">
        <f t="shared" si="1"/>
        <v>6.9028156221617731E-3</v>
      </c>
    </row>
    <row r="57" spans="15:31" x14ac:dyDescent="0.25">
      <c r="O57" s="83">
        <v>0.94</v>
      </c>
      <c r="P57" s="83">
        <f t="shared" si="15"/>
        <v>55.883000000000003</v>
      </c>
      <c r="T57" s="93" t="s">
        <v>112</v>
      </c>
      <c r="U57" s="130">
        <v>2</v>
      </c>
      <c r="W57" s="133">
        <v>42649</v>
      </c>
      <c r="X57" s="10">
        <v>54.57</v>
      </c>
      <c r="Y57" s="10">
        <v>55.36</v>
      </c>
      <c r="Z57" s="10">
        <v>54.48</v>
      </c>
      <c r="AA57" s="10">
        <v>55.05</v>
      </c>
      <c r="AB57" s="95">
        <v>10955300</v>
      </c>
      <c r="AC57" s="10">
        <v>55.05</v>
      </c>
      <c r="AD57" s="2">
        <f t="shared" si="0"/>
        <v>0.88000000000000256</v>
      </c>
      <c r="AE57" s="138">
        <f t="shared" si="1"/>
        <v>4.7453914947983566E-3</v>
      </c>
    </row>
    <row r="58" spans="15:31" x14ac:dyDescent="0.25">
      <c r="O58" s="83">
        <v>0.93</v>
      </c>
      <c r="P58" s="83">
        <f t="shared" si="15"/>
        <v>55.288500000000006</v>
      </c>
      <c r="T58" s="93" t="s">
        <v>109</v>
      </c>
      <c r="U58" s="130" t="s">
        <v>509</v>
      </c>
      <c r="W58" s="133">
        <v>42648</v>
      </c>
      <c r="X58" s="10">
        <v>54.9</v>
      </c>
      <c r="Y58" s="10">
        <v>55.2</v>
      </c>
      <c r="Z58" s="10">
        <v>54.49</v>
      </c>
      <c r="AA58" s="10">
        <v>54.79</v>
      </c>
      <c r="AB58" s="95">
        <v>10964100</v>
      </c>
      <c r="AC58" s="10">
        <v>54.79</v>
      </c>
      <c r="AD58" s="2">
        <f t="shared" si="0"/>
        <v>0.71000000000000085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15"/>
        <v>54.694000000000003</v>
      </c>
      <c r="W59" s="133">
        <v>42648</v>
      </c>
      <c r="X59" s="10" t="s">
        <v>189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15"/>
        <v>54.099500000000006</v>
      </c>
      <c r="W60" s="133">
        <v>42647</v>
      </c>
      <c r="X60" s="10">
        <v>54.9</v>
      </c>
      <c r="Y60" s="10">
        <v>55.82</v>
      </c>
      <c r="Z60" s="10">
        <v>54.8</v>
      </c>
      <c r="AA60" s="10">
        <v>55.21</v>
      </c>
      <c r="AB60" s="95">
        <v>14042700</v>
      </c>
      <c r="AC60" s="10">
        <v>54.83</v>
      </c>
      <c r="AD60" s="2">
        <f t="shared" si="0"/>
        <v>1.0200000000000031</v>
      </c>
      <c r="AE60" s="138">
        <f t="shared" si="1"/>
        <v>1.0132645541635954E-2</v>
      </c>
    </row>
    <row r="61" spans="15:31" x14ac:dyDescent="0.25">
      <c r="O61" s="83">
        <v>0.9</v>
      </c>
      <c r="P61" s="83">
        <f t="shared" si="15"/>
        <v>53.505000000000003</v>
      </c>
      <c r="W61" s="133">
        <v>42646</v>
      </c>
      <c r="X61" s="10">
        <v>53.94</v>
      </c>
      <c r="Y61" s="10">
        <v>54.7</v>
      </c>
      <c r="Z61" s="10">
        <v>53.56</v>
      </c>
      <c r="AA61" s="10">
        <v>54.66</v>
      </c>
      <c r="AB61" s="95">
        <v>9697200</v>
      </c>
      <c r="AC61" s="10">
        <v>54.28</v>
      </c>
      <c r="AD61" s="2">
        <f t="shared" si="0"/>
        <v>1.1400000000000006</v>
      </c>
      <c r="AE61" s="138">
        <f t="shared" si="1"/>
        <v>1.3632119514472629E-2</v>
      </c>
    </row>
    <row r="62" spans="15:31" x14ac:dyDescent="0.25">
      <c r="W62" s="133">
        <v>42643</v>
      </c>
      <c r="X62" s="10">
        <v>53.93</v>
      </c>
      <c r="Y62" s="10">
        <v>54.37</v>
      </c>
      <c r="Z62" s="10">
        <v>53.9</v>
      </c>
      <c r="AA62" s="10">
        <v>53.92</v>
      </c>
      <c r="AB62" s="95">
        <v>13326700</v>
      </c>
      <c r="AC62" s="10">
        <v>53.55</v>
      </c>
      <c r="AD62" s="2">
        <f t="shared" si="0"/>
        <v>0.46999999999999886</v>
      </c>
      <c r="AE62" s="138">
        <f t="shared" si="1"/>
        <v>9.3457943925234765E-4</v>
      </c>
    </row>
    <row r="63" spans="15:31" x14ac:dyDescent="0.25">
      <c r="W63" s="133">
        <v>42642</v>
      </c>
      <c r="X63" s="10">
        <v>55.26</v>
      </c>
      <c r="Y63" s="10">
        <v>55.27</v>
      </c>
      <c r="Z63" s="10">
        <v>53.76</v>
      </c>
      <c r="AA63" s="10">
        <v>53.87</v>
      </c>
      <c r="AB63" s="95">
        <v>17228500</v>
      </c>
      <c r="AC63" s="10">
        <v>53.5</v>
      </c>
      <c r="AD63" s="2">
        <f t="shared" si="0"/>
        <v>1.5100000000000051</v>
      </c>
      <c r="AE63" s="138">
        <f t="shared" si="1"/>
        <v>-2.2116614878450069E-2</v>
      </c>
    </row>
    <row r="64" spans="15:31" x14ac:dyDescent="0.25">
      <c r="W64" s="133">
        <v>42641</v>
      </c>
      <c r="X64" s="10">
        <v>55.81</v>
      </c>
      <c r="Y64" s="10">
        <v>55.81</v>
      </c>
      <c r="Z64" s="10">
        <v>54.93</v>
      </c>
      <c r="AA64" s="10">
        <v>55.09</v>
      </c>
      <c r="AB64" s="95">
        <v>13768400</v>
      </c>
      <c r="AC64" s="10">
        <v>54.71</v>
      </c>
      <c r="AD64" s="2">
        <f t="shared" si="0"/>
        <v>0.88000000000000256</v>
      </c>
      <c r="AE64" s="138">
        <f t="shared" si="1"/>
        <v>-1.1741329479768803E-2</v>
      </c>
    </row>
    <row r="65" spans="23:31" x14ac:dyDescent="0.25">
      <c r="W65" s="133">
        <v>42640</v>
      </c>
      <c r="X65" s="10">
        <v>55.68</v>
      </c>
      <c r="Y65" s="10">
        <v>55.89</v>
      </c>
      <c r="Z65" s="10">
        <v>55.5</v>
      </c>
      <c r="AA65" s="10">
        <v>55.74</v>
      </c>
      <c r="AB65" s="95">
        <v>8619900</v>
      </c>
      <c r="AC65" s="10">
        <v>55.36</v>
      </c>
      <c r="AD65" s="2">
        <f t="shared" si="0"/>
        <v>0.39000000000000057</v>
      </c>
      <c r="AE65" s="138">
        <f t="shared" si="1"/>
        <v>4.7186932849363483E-3</v>
      </c>
    </row>
    <row r="66" spans="23:31" x14ac:dyDescent="0.25">
      <c r="W66" s="133">
        <v>42639</v>
      </c>
      <c r="X66" s="10">
        <v>56.26</v>
      </c>
      <c r="Y66" s="10">
        <v>56.31</v>
      </c>
      <c r="Z66" s="10">
        <v>55.4</v>
      </c>
      <c r="AA66" s="10">
        <v>55.48</v>
      </c>
      <c r="AB66" s="95">
        <v>8599800</v>
      </c>
      <c r="AC66" s="10">
        <v>55.1</v>
      </c>
      <c r="AD66" s="2">
        <f t="shared" si="0"/>
        <v>0.91000000000000369</v>
      </c>
      <c r="AE66" s="138">
        <f t="shared" si="1"/>
        <v>-1.7650205027634147E-2</v>
      </c>
    </row>
    <row r="67" spans="23:31" x14ac:dyDescent="0.25">
      <c r="W67" s="133">
        <v>42636</v>
      </c>
      <c r="X67" s="10">
        <v>56.3</v>
      </c>
      <c r="Y67" s="10">
        <v>56.95</v>
      </c>
      <c r="Z67" s="10">
        <v>56.26</v>
      </c>
      <c r="AA67" s="10">
        <v>56.48</v>
      </c>
      <c r="AB67" s="95">
        <v>8569100</v>
      </c>
      <c r="AC67" s="10">
        <v>56.09</v>
      </c>
      <c r="AD67" s="2">
        <f>Y67-Z67</f>
        <v>0.69000000000000483</v>
      </c>
      <c r="AE67" s="138" t="e">
        <f>AC67/#REF!-1</f>
        <v>#REF!</v>
      </c>
    </row>
    <row r="68" spans="23:31" x14ac:dyDescent="0.25">
      <c r="W68" s="133">
        <v>42635</v>
      </c>
      <c r="X68" s="10">
        <v>56.03</v>
      </c>
      <c r="Y68" s="10">
        <v>56.65</v>
      </c>
      <c r="Z68" s="10">
        <v>55.87</v>
      </c>
      <c r="AA68" s="10">
        <v>56.42</v>
      </c>
      <c r="AB68" s="95">
        <v>10611000</v>
      </c>
      <c r="AC68" s="10">
        <v>56.03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67.31</v>
      </c>
      <c r="Y2" s="10">
        <v>67.75</v>
      </c>
      <c r="Z2" s="10">
        <v>67.11</v>
      </c>
      <c r="AA2" s="10">
        <v>67.63</v>
      </c>
      <c r="AB2" s="95">
        <v>571500</v>
      </c>
      <c r="AC2" s="10">
        <v>67.63</v>
      </c>
      <c r="AD2" s="2">
        <f>Y2-Z2</f>
        <v>0.64000000000000057</v>
      </c>
      <c r="AE2" s="138">
        <f>AC2/AC3-1</f>
        <v>3.8592845480183158E-3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67.569999999999993</v>
      </c>
      <c r="T3" s="1"/>
      <c r="W3" s="133">
        <v>42726</v>
      </c>
      <c r="X3" s="10">
        <v>68.16</v>
      </c>
      <c r="Y3" s="10">
        <v>68.680000000000007</v>
      </c>
      <c r="Z3" s="10">
        <v>67.239999999999995</v>
      </c>
      <c r="AA3" s="10">
        <v>67.37</v>
      </c>
      <c r="AB3" s="95">
        <v>965900</v>
      </c>
      <c r="AC3" s="10">
        <v>67.37</v>
      </c>
      <c r="AD3" s="2">
        <f t="shared" ref="AD3:AD66" si="0">Y3-Z3</f>
        <v>1.4400000000000119</v>
      </c>
      <c r="AE3" s="138">
        <f t="shared" ref="AE3:AE66" si="1">AC3/AC4-1</f>
        <v>-7.3670251952261401E-3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67.569999999999993</v>
      </c>
      <c r="R4" s="505">
        <v>1.3299999999999999E-2</v>
      </c>
      <c r="T4" s="163"/>
      <c r="U4" s="1"/>
      <c r="W4" s="133">
        <v>42725</v>
      </c>
      <c r="X4" s="10">
        <v>68.849999999999994</v>
      </c>
      <c r="Y4" s="10">
        <v>69.260000000000005</v>
      </c>
      <c r="Z4" s="10">
        <v>67.790000000000006</v>
      </c>
      <c r="AA4" s="10">
        <v>67.87</v>
      </c>
      <c r="AB4" s="95">
        <v>1002900</v>
      </c>
      <c r="AC4" s="10">
        <v>67.87</v>
      </c>
      <c r="AD4" s="2">
        <f t="shared" si="0"/>
        <v>1.4699999999999989</v>
      </c>
      <c r="AE4" s="138">
        <f t="shared" si="1"/>
        <v>-1.2081513828238744E-2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67.819999999999993</v>
      </c>
      <c r="Y5" s="10">
        <v>68.84</v>
      </c>
      <c r="Z5" s="10">
        <v>67.8</v>
      </c>
      <c r="AA5" s="10">
        <v>68.7</v>
      </c>
      <c r="AB5" s="95">
        <v>1274600</v>
      </c>
      <c r="AC5" s="10">
        <v>68.7</v>
      </c>
      <c r="AD5" s="2">
        <f t="shared" si="0"/>
        <v>1.0400000000000063</v>
      </c>
      <c r="AE5" s="138">
        <f t="shared" si="1"/>
        <v>1.387249114521838E-2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67.34</v>
      </c>
      <c r="Y6" s="10">
        <v>68.069999999999993</v>
      </c>
      <c r="Z6" s="10">
        <v>66.44</v>
      </c>
      <c r="AA6" s="10">
        <v>67.760000000000005</v>
      </c>
      <c r="AB6" s="95">
        <v>923800</v>
      </c>
      <c r="AC6" s="10">
        <v>67.760000000000005</v>
      </c>
      <c r="AD6" s="2">
        <f t="shared" si="0"/>
        <v>1.6299999999999955</v>
      </c>
      <c r="AE6" s="138">
        <f t="shared" si="1"/>
        <v>8.4834052686413308E-3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42720</v>
      </c>
      <c r="X7" s="10">
        <v>67.92</v>
      </c>
      <c r="Y7" s="10">
        <v>68.430000000000007</v>
      </c>
      <c r="Z7" s="10">
        <v>66.63</v>
      </c>
      <c r="AA7" s="10">
        <v>67.19</v>
      </c>
      <c r="AB7" s="95">
        <v>2565500</v>
      </c>
      <c r="AC7" s="10">
        <v>67.19</v>
      </c>
      <c r="AD7" s="2">
        <f t="shared" si="0"/>
        <v>1.8000000000000114</v>
      </c>
      <c r="AE7" s="138">
        <f t="shared" si="1"/>
        <v>-5.770938147380944E-3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66.81</v>
      </c>
      <c r="Y8" s="10">
        <v>68.180000000000007</v>
      </c>
      <c r="Z8" s="10">
        <v>66.47</v>
      </c>
      <c r="AA8" s="10">
        <v>67.58</v>
      </c>
      <c r="AB8" s="95">
        <v>1543300</v>
      </c>
      <c r="AC8" s="10">
        <v>67.58</v>
      </c>
      <c r="AD8" s="2">
        <f t="shared" si="0"/>
        <v>1.710000000000008</v>
      </c>
      <c r="AE8" s="138">
        <f t="shared" si="1"/>
        <v>8.8072846693536544E-3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42718</v>
      </c>
      <c r="X9" s="10">
        <v>67</v>
      </c>
      <c r="Y9" s="10">
        <v>68.36</v>
      </c>
      <c r="Z9" s="10">
        <v>66.569999999999993</v>
      </c>
      <c r="AA9" s="10">
        <v>66.989999999999995</v>
      </c>
      <c r="AB9" s="95">
        <v>3112800</v>
      </c>
      <c r="AC9" s="10">
        <v>66.989999999999995</v>
      </c>
      <c r="AD9" s="2">
        <f t="shared" si="0"/>
        <v>1.7900000000000063</v>
      </c>
      <c r="AE9" s="138">
        <f t="shared" si="1"/>
        <v>2.8400368437212054E-2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42717</v>
      </c>
      <c r="X10" s="10">
        <v>64.61</v>
      </c>
      <c r="Y10" s="10">
        <v>65.92</v>
      </c>
      <c r="Z10" s="10">
        <v>64.48</v>
      </c>
      <c r="AA10" s="10">
        <v>65.14</v>
      </c>
      <c r="AB10" s="95">
        <v>1332200</v>
      </c>
      <c r="AC10" s="10">
        <v>65.14</v>
      </c>
      <c r="AD10" s="2">
        <f t="shared" si="0"/>
        <v>1.4399999999999977</v>
      </c>
      <c r="AE10" s="138">
        <f t="shared" si="1"/>
        <v>1.3852140077821096E-2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64.790000000000006</v>
      </c>
      <c r="Y11" s="10">
        <v>64.84</v>
      </c>
      <c r="Z11" s="10">
        <v>63.68</v>
      </c>
      <c r="AA11" s="10">
        <v>64.25</v>
      </c>
      <c r="AB11" s="95">
        <v>1054500</v>
      </c>
      <c r="AC11" s="10">
        <v>64.25</v>
      </c>
      <c r="AD11" s="2">
        <f t="shared" si="0"/>
        <v>1.1600000000000037</v>
      </c>
      <c r="AE11" s="138">
        <f t="shared" si="1"/>
        <v>-1.0625192485371082E-2</v>
      </c>
    </row>
    <row r="12" spans="1:31" x14ac:dyDescent="0.25">
      <c r="H12" s="72"/>
      <c r="W12" s="133">
        <v>42713</v>
      </c>
      <c r="X12" s="10">
        <v>66.37</v>
      </c>
      <c r="Y12" s="10">
        <v>66.569999999999993</v>
      </c>
      <c r="Z12" s="10">
        <v>64.819999999999993</v>
      </c>
      <c r="AA12" s="10">
        <v>64.94</v>
      </c>
      <c r="AB12" s="95">
        <v>1219800</v>
      </c>
      <c r="AC12" s="10">
        <v>64.94</v>
      </c>
      <c r="AD12" s="2">
        <f t="shared" si="0"/>
        <v>1.75</v>
      </c>
      <c r="AE12" s="138">
        <f t="shared" si="1"/>
        <v>-2.0660533856130314E-2</v>
      </c>
    </row>
    <row r="13" spans="1:31" x14ac:dyDescent="0.25">
      <c r="H13" s="72"/>
      <c r="W13" s="133">
        <v>42712</v>
      </c>
      <c r="X13" s="10">
        <v>65.86</v>
      </c>
      <c r="Y13" s="10">
        <v>66.790000000000006</v>
      </c>
      <c r="Z13" s="10">
        <v>65.58</v>
      </c>
      <c r="AA13" s="10">
        <v>66.31</v>
      </c>
      <c r="AB13" s="95">
        <v>1096700</v>
      </c>
      <c r="AC13" s="10">
        <v>66.31</v>
      </c>
      <c r="AD13" s="2">
        <f t="shared" si="0"/>
        <v>1.210000000000008</v>
      </c>
      <c r="AE13" s="138">
        <f t="shared" si="1"/>
        <v>2.4187452758881456E-3</v>
      </c>
    </row>
    <row r="14" spans="1:31" x14ac:dyDescent="0.25">
      <c r="H14" s="72"/>
      <c r="W14" s="133">
        <v>42711</v>
      </c>
      <c r="X14" s="10">
        <v>64.709999999999994</v>
      </c>
      <c r="Y14" s="10">
        <v>66.180000000000007</v>
      </c>
      <c r="Z14" s="10">
        <v>64.400000000000006</v>
      </c>
      <c r="AA14" s="10">
        <v>66.150000000000006</v>
      </c>
      <c r="AB14" s="95">
        <v>1308300</v>
      </c>
      <c r="AC14" s="10">
        <v>66.150000000000006</v>
      </c>
      <c r="AD14" s="2">
        <f t="shared" si="0"/>
        <v>1.7800000000000011</v>
      </c>
      <c r="AE14" s="138">
        <f t="shared" si="1"/>
        <v>1.8789465578315179E-2</v>
      </c>
    </row>
    <row r="15" spans="1:31" x14ac:dyDescent="0.25">
      <c r="H15" s="72"/>
      <c r="W15" s="133">
        <v>42710</v>
      </c>
      <c r="X15" s="10">
        <v>64.41</v>
      </c>
      <c r="Y15" s="10">
        <v>64.98</v>
      </c>
      <c r="Z15" s="10">
        <v>64.040000000000006</v>
      </c>
      <c r="AA15" s="10">
        <v>64.930000000000007</v>
      </c>
      <c r="AB15" s="95">
        <v>1234200</v>
      </c>
      <c r="AC15" s="10">
        <v>64.930000000000007</v>
      </c>
      <c r="AD15" s="2">
        <f t="shared" si="0"/>
        <v>0.93999999999999773</v>
      </c>
      <c r="AE15" s="138">
        <f t="shared" si="1"/>
        <v>9.6408023635516926E-3</v>
      </c>
    </row>
    <row r="16" spans="1:31" x14ac:dyDescent="0.25">
      <c r="H16" s="72"/>
      <c r="W16" s="133">
        <v>42709</v>
      </c>
      <c r="X16" s="10">
        <v>64</v>
      </c>
      <c r="Y16" s="10">
        <v>64.59</v>
      </c>
      <c r="Z16" s="10">
        <v>63.62</v>
      </c>
      <c r="AA16" s="10">
        <v>64.31</v>
      </c>
      <c r="AB16" s="95">
        <v>1970900</v>
      </c>
      <c r="AC16" s="10">
        <v>64.31</v>
      </c>
      <c r="AD16" s="2">
        <f t="shared" si="0"/>
        <v>0.97000000000000597</v>
      </c>
      <c r="AE16" s="138">
        <f t="shared" si="1"/>
        <v>6.8889932675748611E-3</v>
      </c>
    </row>
    <row r="17" spans="1:31" x14ac:dyDescent="0.25">
      <c r="W17" s="133">
        <v>42706</v>
      </c>
      <c r="X17" s="10">
        <v>63.34</v>
      </c>
      <c r="Y17" s="10">
        <v>64.14</v>
      </c>
      <c r="Z17" s="10">
        <v>62.83</v>
      </c>
      <c r="AA17" s="10">
        <v>63.87</v>
      </c>
      <c r="AB17" s="95">
        <v>2282300</v>
      </c>
      <c r="AC17" s="10">
        <v>63.87</v>
      </c>
      <c r="AD17" s="2">
        <f t="shared" si="0"/>
        <v>1.3100000000000023</v>
      </c>
      <c r="AE17" s="138">
        <f t="shared" si="1"/>
        <v>5.6683986773735651E-3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66.48</v>
      </c>
      <c r="Y18" s="10">
        <v>66.5</v>
      </c>
      <c r="Z18" s="10">
        <v>63.5</v>
      </c>
      <c r="AA18" s="10">
        <v>63.51</v>
      </c>
      <c r="AB18" s="95">
        <v>2879500</v>
      </c>
      <c r="AC18" s="10">
        <v>63.51</v>
      </c>
      <c r="AD18" s="2">
        <f t="shared" si="0"/>
        <v>3</v>
      </c>
      <c r="AE18" s="138">
        <f t="shared" si="1"/>
        <v>-4.7826086956521796E-2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67.3</v>
      </c>
      <c r="Y19" s="10">
        <v>67.48</v>
      </c>
      <c r="Z19" s="10">
        <v>66.44</v>
      </c>
      <c r="AA19" s="10">
        <v>66.7</v>
      </c>
      <c r="AB19" s="95">
        <v>1751100</v>
      </c>
      <c r="AC19" s="10">
        <v>66.7</v>
      </c>
      <c r="AD19" s="2">
        <f t="shared" si="0"/>
        <v>1.0400000000000063</v>
      </c>
      <c r="AE19" s="138">
        <f t="shared" si="1"/>
        <v>-8.6206896551723755E-3</v>
      </c>
    </row>
    <row r="20" spans="1:31" x14ac:dyDescent="0.25">
      <c r="W20" s="133">
        <v>42703</v>
      </c>
      <c r="X20" s="10">
        <v>66.34</v>
      </c>
      <c r="Y20" s="10">
        <v>67.760000000000005</v>
      </c>
      <c r="Z20" s="10">
        <v>66.11</v>
      </c>
      <c r="AA20" s="10">
        <v>67.28</v>
      </c>
      <c r="AB20" s="95">
        <v>1895700</v>
      </c>
      <c r="AC20" s="10">
        <v>67.28</v>
      </c>
      <c r="AD20" s="2">
        <f t="shared" si="0"/>
        <v>1.6500000000000057</v>
      </c>
      <c r="AE20" s="138">
        <f t="shared" si="1"/>
        <v>1.6774973552969641E-2</v>
      </c>
    </row>
    <row r="21" spans="1:31" x14ac:dyDescent="0.25">
      <c r="W21" s="133">
        <v>42702</v>
      </c>
      <c r="X21" s="10">
        <v>66.52</v>
      </c>
      <c r="Y21" s="10">
        <v>66.790000000000006</v>
      </c>
      <c r="Z21" s="10">
        <v>65.900000000000006</v>
      </c>
      <c r="AA21" s="10">
        <v>66.17</v>
      </c>
      <c r="AB21" s="95">
        <v>984300</v>
      </c>
      <c r="AC21" s="10">
        <v>66.17</v>
      </c>
      <c r="AD21" s="2">
        <f t="shared" si="0"/>
        <v>0.89000000000000057</v>
      </c>
      <c r="AE21" s="138">
        <f t="shared" si="1"/>
        <v>-1.1650485436893177E-2</v>
      </c>
    </row>
    <row r="22" spans="1:31" x14ac:dyDescent="0.25">
      <c r="W22" s="133">
        <v>42699</v>
      </c>
      <c r="X22" s="10">
        <v>66.7</v>
      </c>
      <c r="Y22" s="10">
        <v>66.97</v>
      </c>
      <c r="Z22" s="10">
        <v>66.099999999999994</v>
      </c>
      <c r="AA22" s="10">
        <v>66.95</v>
      </c>
      <c r="AB22" s="95">
        <v>439600</v>
      </c>
      <c r="AC22" s="10">
        <v>66.95</v>
      </c>
      <c r="AD22" s="2">
        <f t="shared" si="0"/>
        <v>0.87000000000000455</v>
      </c>
      <c r="AE22" s="138">
        <f t="shared" si="1"/>
        <v>7.0697954271961017E-3</v>
      </c>
    </row>
    <row r="23" spans="1:31" x14ac:dyDescent="0.25">
      <c r="W23" s="133">
        <v>42697</v>
      </c>
      <c r="X23" s="10">
        <v>66.8</v>
      </c>
      <c r="Y23" s="10">
        <v>66.930000000000007</v>
      </c>
      <c r="Z23" s="10">
        <v>65.86</v>
      </c>
      <c r="AA23" s="10">
        <v>66.48</v>
      </c>
      <c r="AB23" s="95">
        <v>1362000</v>
      </c>
      <c r="AC23" s="10">
        <v>66.48</v>
      </c>
      <c r="AD23" s="2">
        <f t="shared" si="0"/>
        <v>1.0700000000000074</v>
      </c>
      <c r="AE23" s="138">
        <f t="shared" si="1"/>
        <v>-5.0882969170905623E-3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66.260000000000005</v>
      </c>
      <c r="Y24" s="10">
        <v>67.03</v>
      </c>
      <c r="Z24" s="10">
        <v>66.260000000000005</v>
      </c>
      <c r="AA24" s="10">
        <v>66.819999999999993</v>
      </c>
      <c r="AB24" s="95">
        <v>1871900</v>
      </c>
      <c r="AC24" s="10">
        <v>66.819999999999993</v>
      </c>
      <c r="AD24" s="2">
        <f t="shared" si="0"/>
        <v>0.76999999999999602</v>
      </c>
      <c r="AE24" s="138">
        <f t="shared" si="1"/>
        <v>-1.1958146487296428E-3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42695</v>
      </c>
      <c r="X25" s="10">
        <v>66.5</v>
      </c>
      <c r="Y25" s="10">
        <v>67.099999999999994</v>
      </c>
      <c r="Z25" s="10">
        <v>66.05</v>
      </c>
      <c r="AA25" s="10">
        <v>66.900000000000006</v>
      </c>
      <c r="AB25" s="95">
        <v>2356100</v>
      </c>
      <c r="AC25" s="10">
        <v>66.900000000000006</v>
      </c>
      <c r="AD25" s="2">
        <f t="shared" si="0"/>
        <v>1.0499999999999972</v>
      </c>
      <c r="AE25" s="138">
        <f t="shared" si="1"/>
        <v>6.9235400361229438E-3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42692</v>
      </c>
      <c r="X26" s="10">
        <v>66.63</v>
      </c>
      <c r="Y26" s="10">
        <v>66.739999999999995</v>
      </c>
      <c r="Z26" s="10">
        <v>66.08</v>
      </c>
      <c r="AA26" s="10">
        <v>66.44</v>
      </c>
      <c r="AB26" s="95">
        <v>1514500</v>
      </c>
      <c r="AC26" s="10">
        <v>66.44</v>
      </c>
      <c r="AD26" s="2">
        <f t="shared" si="0"/>
        <v>0.65999999999999659</v>
      </c>
      <c r="AE26" s="138">
        <f t="shared" si="1"/>
        <v>-2.4024024024023038E-3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42691</v>
      </c>
      <c r="X27" s="10">
        <v>66.25</v>
      </c>
      <c r="Y27" s="10">
        <v>66.930000000000007</v>
      </c>
      <c r="Z27" s="10">
        <v>66.099999999999994</v>
      </c>
      <c r="AA27" s="10">
        <v>66.599999999999994</v>
      </c>
      <c r="AB27" s="95">
        <v>2342900</v>
      </c>
      <c r="AC27" s="10">
        <v>66.599999999999994</v>
      </c>
      <c r="AD27" s="2">
        <f t="shared" si="0"/>
        <v>0.83000000000001251</v>
      </c>
      <c r="AE27" s="138">
        <f t="shared" si="1"/>
        <v>1.0622154779969417E-2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42690</v>
      </c>
      <c r="X28" s="10">
        <v>65.400000000000006</v>
      </c>
      <c r="Y28" s="10">
        <v>66.099999999999994</v>
      </c>
      <c r="Z28" s="10">
        <v>65.209999999999994</v>
      </c>
      <c r="AA28" s="10">
        <v>65.900000000000006</v>
      </c>
      <c r="AB28" s="95">
        <v>1989700</v>
      </c>
      <c r="AC28" s="10">
        <v>65.900000000000006</v>
      </c>
      <c r="AD28" s="2">
        <f t="shared" si="0"/>
        <v>0.89000000000000057</v>
      </c>
      <c r="AE28" s="138">
        <f t="shared" si="1"/>
        <v>6.5678936917672459E-3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42689</v>
      </c>
      <c r="X29" s="10">
        <v>65.77</v>
      </c>
      <c r="Y29" s="10">
        <v>66.3</v>
      </c>
      <c r="Z29" s="10">
        <v>65.3</v>
      </c>
      <c r="AA29" s="10">
        <v>65.47</v>
      </c>
      <c r="AB29" s="95">
        <v>3418400</v>
      </c>
      <c r="AC29" s="10">
        <v>65.47</v>
      </c>
      <c r="AD29" s="2">
        <f t="shared" si="0"/>
        <v>1</v>
      </c>
      <c r="AE29" s="138">
        <f t="shared" si="1"/>
        <v>4.5843520782407055E-4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42688</v>
      </c>
      <c r="X30" s="10">
        <v>65.77</v>
      </c>
      <c r="Y30" s="10">
        <v>65.86</v>
      </c>
      <c r="Z30" s="10">
        <v>65.08</v>
      </c>
      <c r="AA30" s="10">
        <v>65.44</v>
      </c>
      <c r="AB30" s="95">
        <v>2373300</v>
      </c>
      <c r="AC30" s="10">
        <v>65.44</v>
      </c>
      <c r="AD30" s="2">
        <f t="shared" si="0"/>
        <v>0.78000000000000114</v>
      </c>
      <c r="AE30" s="138">
        <f t="shared" si="1"/>
        <v>-1.5278838808263639E-4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42685</v>
      </c>
      <c r="X31" s="10">
        <v>65.930000000000007</v>
      </c>
      <c r="Y31" s="10">
        <v>66.16</v>
      </c>
      <c r="Z31" s="10">
        <v>65.11</v>
      </c>
      <c r="AA31" s="10">
        <v>65.45</v>
      </c>
      <c r="AB31" s="95">
        <v>2926300</v>
      </c>
      <c r="AC31" s="10">
        <v>65.45</v>
      </c>
      <c r="AD31" s="2">
        <f t="shared" si="0"/>
        <v>1.0499999999999972</v>
      </c>
      <c r="AE31" s="138">
        <f t="shared" si="1"/>
        <v>-1.1627906976744096E-2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42684</v>
      </c>
      <c r="X32" s="10">
        <v>66.849999999999994</v>
      </c>
      <c r="Y32" s="10">
        <v>67.63</v>
      </c>
      <c r="Z32" s="10">
        <v>65</v>
      </c>
      <c r="AA32" s="10">
        <v>66.22</v>
      </c>
      <c r="AB32" s="95">
        <v>2153100</v>
      </c>
      <c r="AC32" s="10">
        <v>66.22</v>
      </c>
      <c r="AD32" s="2">
        <f t="shared" si="0"/>
        <v>2.6299999999999955</v>
      </c>
      <c r="AE32" s="138">
        <f t="shared" si="1"/>
        <v>-4.6595520817676039E-3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42683</v>
      </c>
      <c r="X33" s="10">
        <v>64.989999999999995</v>
      </c>
      <c r="Y33" s="10">
        <v>66.97</v>
      </c>
      <c r="Z33" s="10">
        <v>64.77</v>
      </c>
      <c r="AA33" s="10">
        <v>66.53</v>
      </c>
      <c r="AB33" s="95">
        <v>2760800</v>
      </c>
      <c r="AC33" s="10">
        <v>66.53</v>
      </c>
      <c r="AD33" s="2">
        <f t="shared" si="0"/>
        <v>2.2000000000000028</v>
      </c>
      <c r="AE33" s="138">
        <f t="shared" si="1"/>
        <v>2.4107277384359804E-3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42682</v>
      </c>
      <c r="X34" s="10">
        <v>66.31</v>
      </c>
      <c r="Y34" s="10">
        <v>66.760000000000005</v>
      </c>
      <c r="Z34" s="10">
        <v>65.75</v>
      </c>
      <c r="AA34" s="10">
        <v>66.37</v>
      </c>
      <c r="AB34" s="95">
        <v>2761700</v>
      </c>
      <c r="AC34" s="10">
        <v>66.37</v>
      </c>
      <c r="AD34" s="2">
        <f t="shared" si="0"/>
        <v>1.0100000000000051</v>
      </c>
      <c r="AE34" s="138">
        <f t="shared" si="1"/>
        <v>-2.254960914010673E-3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67.319999999999993</v>
      </c>
      <c r="Y35" s="10">
        <v>67.5</v>
      </c>
      <c r="Z35" s="10">
        <v>66.209999999999994</v>
      </c>
      <c r="AA35" s="10">
        <v>66.52</v>
      </c>
      <c r="AB35" s="95">
        <v>2617300</v>
      </c>
      <c r="AC35" s="10">
        <v>66.52</v>
      </c>
      <c r="AD35" s="2">
        <f t="shared" si="0"/>
        <v>1.2900000000000063</v>
      </c>
      <c r="AE35" s="138">
        <f t="shared" si="1"/>
        <v>1.0788633946208659E-2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66.33</v>
      </c>
      <c r="Y36" s="10">
        <v>67.040000000000006</v>
      </c>
      <c r="Z36" s="10">
        <v>65.69</v>
      </c>
      <c r="AA36" s="10">
        <v>65.81</v>
      </c>
      <c r="AB36" s="95">
        <v>3087700</v>
      </c>
      <c r="AC36" s="10">
        <v>65.81</v>
      </c>
      <c r="AD36" s="2">
        <f t="shared" si="0"/>
        <v>1.3500000000000085</v>
      </c>
      <c r="AE36" s="138">
        <f t="shared" si="1"/>
        <v>-1.0673481659651096E-2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67.42</v>
      </c>
      <c r="Y37" s="10">
        <v>67.540000000000006</v>
      </c>
      <c r="Z37" s="10">
        <v>66.48</v>
      </c>
      <c r="AA37" s="10">
        <v>66.52</v>
      </c>
      <c r="AB37" s="95">
        <v>2483600</v>
      </c>
      <c r="AC37" s="10">
        <v>66.52</v>
      </c>
      <c r="AD37" s="2">
        <f t="shared" si="0"/>
        <v>1.0600000000000023</v>
      </c>
      <c r="AE37" s="138">
        <f t="shared" si="1"/>
        <v>-1.1736740454613037E-2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68</v>
      </c>
      <c r="Y38" s="10">
        <v>68.22</v>
      </c>
      <c r="Z38" s="10">
        <v>67.209999999999994</v>
      </c>
      <c r="AA38" s="10">
        <v>67.31</v>
      </c>
      <c r="AB38" s="95">
        <v>3684900</v>
      </c>
      <c r="AC38" s="10">
        <v>67.31</v>
      </c>
      <c r="AD38" s="2">
        <f t="shared" si="0"/>
        <v>1.0100000000000051</v>
      </c>
      <c r="AE38" s="138">
        <f t="shared" si="1"/>
        <v>-1.1600587371512372E-2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69.39</v>
      </c>
      <c r="Y39" s="10">
        <v>69.55</v>
      </c>
      <c r="Z39" s="10">
        <v>67.52</v>
      </c>
      <c r="AA39" s="10">
        <v>68.099999999999994</v>
      </c>
      <c r="AB39" s="95">
        <v>5326000</v>
      </c>
      <c r="AC39" s="10">
        <v>68.099999999999994</v>
      </c>
      <c r="AD39" s="2">
        <f t="shared" si="0"/>
        <v>2.0300000000000011</v>
      </c>
      <c r="AE39" s="138">
        <f t="shared" si="1"/>
        <v>-1.9720742766661914E-2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69.760000000000005</v>
      </c>
      <c r="Y40" s="10">
        <v>71.040000000000006</v>
      </c>
      <c r="Z40" s="10">
        <v>69.349999999999994</v>
      </c>
      <c r="AA40" s="10">
        <v>69.47</v>
      </c>
      <c r="AB40" s="95">
        <v>3711100</v>
      </c>
      <c r="AC40" s="10">
        <v>69.47</v>
      </c>
      <c r="AD40" s="2">
        <f t="shared" si="0"/>
        <v>1.6900000000000119</v>
      </c>
      <c r="AE40" s="138">
        <f t="shared" si="1"/>
        <v>-6.2938063224144969E-3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74.326999999999998</v>
      </c>
      <c r="Q41" s="2"/>
      <c r="W41" s="133">
        <v>42671</v>
      </c>
      <c r="X41" s="10">
        <v>68.63</v>
      </c>
      <c r="Y41" s="10">
        <v>70.099999999999994</v>
      </c>
      <c r="Z41" s="10">
        <v>68.47</v>
      </c>
      <c r="AA41" s="10">
        <v>69.91</v>
      </c>
      <c r="AB41" s="95">
        <v>4018100</v>
      </c>
      <c r="AC41" s="10">
        <v>69.91</v>
      </c>
      <c r="AD41" s="2">
        <f t="shared" si="0"/>
        <v>1.6299999999999955</v>
      </c>
      <c r="AE41" s="138">
        <f t="shared" si="1"/>
        <v>1.5986048539456288E-2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73.651299999999992</v>
      </c>
      <c r="Q42" s="2"/>
      <c r="T42" s="91" t="s">
        <v>113</v>
      </c>
      <c r="W42" s="133">
        <v>42670</v>
      </c>
      <c r="X42" s="10">
        <v>68.09</v>
      </c>
      <c r="Y42" s="10">
        <v>69.95</v>
      </c>
      <c r="Z42" s="10">
        <v>67.02</v>
      </c>
      <c r="AA42" s="10">
        <v>68.81</v>
      </c>
      <c r="AB42" s="95">
        <v>6585200</v>
      </c>
      <c r="AC42" s="10">
        <v>68.81</v>
      </c>
      <c r="AD42" s="2">
        <f t="shared" si="0"/>
        <v>2.9300000000000068</v>
      </c>
      <c r="AE42" s="138">
        <f t="shared" si="1"/>
        <v>1.6395864106351521E-2</v>
      </c>
    </row>
    <row r="43" spans="1:31" ht="15.75" thickTop="1" x14ac:dyDescent="0.25">
      <c r="O43" s="83">
        <v>1.08</v>
      </c>
      <c r="P43" s="83">
        <f t="shared" si="30"/>
        <v>72.9756</v>
      </c>
      <c r="Q43" s="2"/>
      <c r="T43" s="128" t="s">
        <v>98</v>
      </c>
      <c r="U43" s="129">
        <v>67.63</v>
      </c>
      <c r="W43" s="133">
        <v>42669</v>
      </c>
      <c r="X43" s="10">
        <v>64.36</v>
      </c>
      <c r="Y43" s="10">
        <v>68.47</v>
      </c>
      <c r="Z43" s="10">
        <v>64.099999999999994</v>
      </c>
      <c r="AA43" s="10">
        <v>67.7</v>
      </c>
      <c r="AB43" s="95">
        <v>13754500</v>
      </c>
      <c r="AC43" s="10">
        <v>67.7</v>
      </c>
      <c r="AD43" s="2">
        <f t="shared" si="0"/>
        <v>4.3700000000000045</v>
      </c>
      <c r="AE43" s="138">
        <f t="shared" si="1"/>
        <v>0.14609785000846465</v>
      </c>
    </row>
    <row r="44" spans="1:31" x14ac:dyDescent="0.25">
      <c r="O44" s="83">
        <v>1.07</v>
      </c>
      <c r="P44" s="83">
        <f t="shared" si="30"/>
        <v>72.299899999999994</v>
      </c>
      <c r="Q44" s="2"/>
      <c r="T44" s="93" t="s">
        <v>99</v>
      </c>
      <c r="U44" s="130">
        <v>67.63</v>
      </c>
      <c r="W44" s="133">
        <v>42668</v>
      </c>
      <c r="X44" s="10">
        <v>59</v>
      </c>
      <c r="Y44" s="10">
        <v>59.2</v>
      </c>
      <c r="Z44" s="10">
        <v>58.44</v>
      </c>
      <c r="AA44" s="10">
        <v>59.07</v>
      </c>
      <c r="AB44" s="95">
        <v>3407400</v>
      </c>
      <c r="AC44" s="10">
        <v>59.07</v>
      </c>
      <c r="AD44" s="2">
        <f t="shared" si="0"/>
        <v>0.76000000000000512</v>
      </c>
      <c r="AE44" s="138">
        <f t="shared" si="1"/>
        <v>3.9089055064580602E-3</v>
      </c>
    </row>
    <row r="45" spans="1:31" x14ac:dyDescent="0.25">
      <c r="O45" s="83">
        <v>1.06</v>
      </c>
      <c r="P45" s="83">
        <f t="shared" si="30"/>
        <v>71.624200000000002</v>
      </c>
      <c r="Q45" s="2"/>
      <c r="T45" s="93" t="s">
        <v>100</v>
      </c>
      <c r="U45" s="130" t="s">
        <v>510</v>
      </c>
      <c r="W45" s="133">
        <v>42667</v>
      </c>
      <c r="X45" s="10">
        <v>57.97</v>
      </c>
      <c r="Y45" s="10">
        <v>59.18</v>
      </c>
      <c r="Z45" s="10">
        <v>57.84</v>
      </c>
      <c r="AA45" s="10">
        <v>58.84</v>
      </c>
      <c r="AB45" s="95">
        <v>2852900</v>
      </c>
      <c r="AC45" s="10">
        <v>58.84</v>
      </c>
      <c r="AD45" s="2">
        <f t="shared" si="0"/>
        <v>1.3399999999999963</v>
      </c>
      <c r="AE45" s="138">
        <f t="shared" si="1"/>
        <v>2.0287844633258167E-2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70.948499999999996</v>
      </c>
      <c r="Q46" s="2"/>
      <c r="T46" s="93" t="s">
        <v>101</v>
      </c>
      <c r="U46" s="130" t="s">
        <v>511</v>
      </c>
      <c r="W46" s="133">
        <v>42664</v>
      </c>
      <c r="X46" s="10">
        <v>56.73</v>
      </c>
      <c r="Y46" s="10">
        <v>57.81</v>
      </c>
      <c r="Z46" s="10">
        <v>56.25</v>
      </c>
      <c r="AA46" s="10">
        <v>57.67</v>
      </c>
      <c r="AB46" s="95">
        <v>1800600</v>
      </c>
      <c r="AC46" s="10">
        <v>57.67</v>
      </c>
      <c r="AD46" s="2">
        <f t="shared" si="0"/>
        <v>1.5600000000000023</v>
      </c>
      <c r="AE46" s="138">
        <f t="shared" si="1"/>
        <v>1.6569716199541729E-2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70.272799999999989</v>
      </c>
      <c r="Q47" s="2"/>
      <c r="T47" s="93" t="s">
        <v>102</v>
      </c>
      <c r="U47" s="130">
        <v>67.95</v>
      </c>
      <c r="W47" s="133">
        <v>42663</v>
      </c>
      <c r="X47" s="10">
        <v>56.57</v>
      </c>
      <c r="Y47" s="10">
        <v>56.88</v>
      </c>
      <c r="Z47" s="10">
        <v>56.33</v>
      </c>
      <c r="AA47" s="10">
        <v>56.73</v>
      </c>
      <c r="AB47" s="95">
        <v>1072500</v>
      </c>
      <c r="AC47" s="10">
        <v>56.73</v>
      </c>
      <c r="AD47" s="2">
        <f t="shared" si="0"/>
        <v>0.55000000000000426</v>
      </c>
      <c r="AE47" s="138">
        <f t="shared" si="1"/>
        <v>1.9427764040975681E-3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69.597099999999998</v>
      </c>
      <c r="Q48" s="2"/>
      <c r="T48" s="93" t="s">
        <v>103</v>
      </c>
      <c r="U48" s="130">
        <v>0.80887299999999995</v>
      </c>
      <c r="W48" s="133">
        <v>42662</v>
      </c>
      <c r="X48" s="10">
        <v>56.18</v>
      </c>
      <c r="Y48" s="10">
        <v>56.98</v>
      </c>
      <c r="Z48" s="10">
        <v>56</v>
      </c>
      <c r="AA48" s="10">
        <v>56.62</v>
      </c>
      <c r="AB48" s="95">
        <v>1698000</v>
      </c>
      <c r="AC48" s="10">
        <v>56.62</v>
      </c>
      <c r="AD48" s="2">
        <f t="shared" si="0"/>
        <v>0.97999999999999687</v>
      </c>
      <c r="AE48" s="138">
        <f t="shared" si="1"/>
        <v>1.2517882689556448E-2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68.921399999999991</v>
      </c>
      <c r="Q49" s="2"/>
      <c r="T49" s="93" t="s">
        <v>122</v>
      </c>
      <c r="U49" s="130" t="s">
        <v>367</v>
      </c>
      <c r="W49" s="133">
        <v>42661</v>
      </c>
      <c r="X49" s="10">
        <v>55.69</v>
      </c>
      <c r="Y49" s="10">
        <v>56.3</v>
      </c>
      <c r="Z49" s="10">
        <v>55.58</v>
      </c>
      <c r="AA49" s="10">
        <v>55.92</v>
      </c>
      <c r="AB49" s="95">
        <v>1937300</v>
      </c>
      <c r="AC49" s="10">
        <v>55.92</v>
      </c>
      <c r="AD49" s="2">
        <f t="shared" si="0"/>
        <v>0.71999999999999886</v>
      </c>
      <c r="AE49" s="138">
        <f t="shared" si="1"/>
        <v>1.7837641062977916E-2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68.245699999999999</v>
      </c>
      <c r="Q50" s="2"/>
      <c r="T50" s="93"/>
      <c r="U50" s="130"/>
      <c r="W50" s="133">
        <v>42660</v>
      </c>
      <c r="X50" s="10">
        <v>54.52</v>
      </c>
      <c r="Y50" s="10">
        <v>54.99</v>
      </c>
      <c r="Z50" s="10">
        <v>54.11</v>
      </c>
      <c r="AA50" s="10">
        <v>54.94</v>
      </c>
      <c r="AB50" s="95">
        <v>1266000</v>
      </c>
      <c r="AC50" s="10">
        <v>54.94</v>
      </c>
      <c r="AD50" s="2">
        <f t="shared" si="0"/>
        <v>0.88000000000000256</v>
      </c>
      <c r="AE50" s="138">
        <f t="shared" si="1"/>
        <v>5.1225759238930912E-3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67.569999999999993</v>
      </c>
      <c r="Q51" s="2"/>
      <c r="T51" s="93" t="s">
        <v>105</v>
      </c>
      <c r="U51" s="130" t="s">
        <v>512</v>
      </c>
      <c r="W51" s="133">
        <v>42657</v>
      </c>
      <c r="X51" s="10">
        <v>54.8</v>
      </c>
      <c r="Y51" s="10">
        <v>55.24</v>
      </c>
      <c r="Z51" s="10">
        <v>54.07</v>
      </c>
      <c r="AA51" s="10">
        <v>54.66</v>
      </c>
      <c r="AB51" s="95">
        <v>1521000</v>
      </c>
      <c r="AC51" s="10">
        <v>54.66</v>
      </c>
      <c r="AD51" s="2">
        <f t="shared" si="0"/>
        <v>1.1700000000000017</v>
      </c>
      <c r="AE51" s="138">
        <f t="shared" si="1"/>
        <v>3.8567493112946494E-3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66.894299999999987</v>
      </c>
      <c r="Q52" s="2"/>
      <c r="T52" s="93" t="s">
        <v>106</v>
      </c>
      <c r="U52" s="130" t="s">
        <v>353</v>
      </c>
      <c r="W52" s="133">
        <v>42656</v>
      </c>
      <c r="X52" s="10">
        <v>53.87</v>
      </c>
      <c r="Y52" s="10">
        <v>54.58</v>
      </c>
      <c r="Z52" s="10">
        <v>53.19</v>
      </c>
      <c r="AA52" s="10">
        <v>54.45</v>
      </c>
      <c r="AB52" s="95">
        <v>1400000</v>
      </c>
      <c r="AC52" s="10">
        <v>54.45</v>
      </c>
      <c r="AD52" s="2">
        <f t="shared" si="0"/>
        <v>1.3900000000000006</v>
      </c>
      <c r="AE52" s="138">
        <f t="shared" si="1"/>
        <v>3.1319086219603332E-3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66.218599999999995</v>
      </c>
      <c r="Q53" s="2"/>
      <c r="T53" s="93" t="s">
        <v>107</v>
      </c>
      <c r="U53" s="131">
        <v>607126</v>
      </c>
      <c r="W53" s="133">
        <v>42655</v>
      </c>
      <c r="X53" s="10">
        <v>54.03</v>
      </c>
      <c r="Y53" s="10">
        <v>54.36</v>
      </c>
      <c r="Z53" s="10">
        <v>53.57</v>
      </c>
      <c r="AA53" s="10">
        <v>54.28</v>
      </c>
      <c r="AB53" s="95">
        <v>993800</v>
      </c>
      <c r="AC53" s="10">
        <v>54.28</v>
      </c>
      <c r="AD53" s="2">
        <f t="shared" si="0"/>
        <v>0.78999999999999915</v>
      </c>
      <c r="AE53" s="138">
        <f t="shared" si="1"/>
        <v>2.7711065952336078E-3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65.542899999999989</v>
      </c>
      <c r="T54" s="93" t="s">
        <v>110</v>
      </c>
      <c r="U54" s="131">
        <v>2269830</v>
      </c>
      <c r="W54" s="133">
        <v>42654</v>
      </c>
      <c r="X54" s="10">
        <v>55.3</v>
      </c>
      <c r="Y54" s="10">
        <v>55.3</v>
      </c>
      <c r="Z54" s="10">
        <v>53.61</v>
      </c>
      <c r="AA54" s="10">
        <v>54.13</v>
      </c>
      <c r="AB54" s="95">
        <v>1795800</v>
      </c>
      <c r="AC54" s="10">
        <v>54.13</v>
      </c>
      <c r="AD54" s="2">
        <f t="shared" si="0"/>
        <v>1.6899999999999977</v>
      </c>
      <c r="AE54" s="138">
        <f t="shared" si="1"/>
        <v>-2.1334297595371532E-2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64.867199999999997</v>
      </c>
      <c r="T55" s="93" t="s">
        <v>108</v>
      </c>
      <c r="U55" s="130" t="s">
        <v>513</v>
      </c>
      <c r="W55" s="133">
        <v>42653</v>
      </c>
      <c r="X55" s="10">
        <v>55.22</v>
      </c>
      <c r="Y55" s="10">
        <v>55.74</v>
      </c>
      <c r="Z55" s="10">
        <v>55.07</v>
      </c>
      <c r="AA55" s="10">
        <v>55.31</v>
      </c>
      <c r="AB55" s="95">
        <v>1256900</v>
      </c>
      <c r="AC55" s="10">
        <v>55.31</v>
      </c>
      <c r="AD55" s="2">
        <f t="shared" si="0"/>
        <v>0.67000000000000171</v>
      </c>
      <c r="AE55" s="138">
        <f t="shared" si="1"/>
        <v>6.5514103730663908E-3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64.191499999999991</v>
      </c>
      <c r="T56" s="93" t="s">
        <v>111</v>
      </c>
      <c r="U56" s="130">
        <v>38.67</v>
      </c>
      <c r="W56" s="133">
        <v>42650</v>
      </c>
      <c r="X56" s="10">
        <v>55.33</v>
      </c>
      <c r="Y56" s="10">
        <v>55.33</v>
      </c>
      <c r="Z56" s="10">
        <v>54.58</v>
      </c>
      <c r="AA56" s="10">
        <v>54.95</v>
      </c>
      <c r="AB56" s="95">
        <v>1162200</v>
      </c>
      <c r="AC56" s="10">
        <v>54.95</v>
      </c>
      <c r="AD56" s="2">
        <f t="shared" si="0"/>
        <v>0.75</v>
      </c>
      <c r="AE56" s="138">
        <f t="shared" si="1"/>
        <v>1.6405395552314683E-3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63.515799999999992</v>
      </c>
      <c r="T57" s="93" t="s">
        <v>112</v>
      </c>
      <c r="U57" s="130">
        <v>1.76</v>
      </c>
      <c r="W57" s="133">
        <v>42649</v>
      </c>
      <c r="X57" s="10">
        <v>55.8</v>
      </c>
      <c r="Y57" s="10">
        <v>55.91</v>
      </c>
      <c r="Z57" s="10">
        <v>54.6</v>
      </c>
      <c r="AA57" s="10">
        <v>54.86</v>
      </c>
      <c r="AB57" s="95">
        <v>1973500</v>
      </c>
      <c r="AC57" s="10">
        <v>54.86</v>
      </c>
      <c r="AD57" s="2">
        <f t="shared" si="0"/>
        <v>1.3099999999999952</v>
      </c>
      <c r="AE57" s="138">
        <f t="shared" si="1"/>
        <v>-2.0007145409074667E-2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62.8401</v>
      </c>
      <c r="T58" s="93" t="s">
        <v>109</v>
      </c>
      <c r="U58" s="130" t="s">
        <v>123</v>
      </c>
      <c r="W58" s="133">
        <v>42648</v>
      </c>
      <c r="X58" s="10">
        <v>54.9</v>
      </c>
      <c r="Y58" s="10">
        <v>56.05</v>
      </c>
      <c r="Z58" s="10">
        <v>54.73</v>
      </c>
      <c r="AA58" s="10">
        <v>55.98</v>
      </c>
      <c r="AB58" s="95">
        <v>2973100</v>
      </c>
      <c r="AC58" s="10">
        <v>55.98</v>
      </c>
      <c r="AD58" s="2">
        <f t="shared" si="0"/>
        <v>1.3200000000000003</v>
      </c>
      <c r="AE58" s="138">
        <f t="shared" si="1"/>
        <v>2.4524158125915019E-2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62.164399999999993</v>
      </c>
      <c r="W59" s="133">
        <v>42647</v>
      </c>
      <c r="X59" s="10">
        <v>53.75</v>
      </c>
      <c r="Y59" s="10">
        <v>54.78</v>
      </c>
      <c r="Z59" s="10">
        <v>53.2</v>
      </c>
      <c r="AA59" s="10">
        <v>54.64</v>
      </c>
      <c r="AB59" s="95">
        <v>2633600</v>
      </c>
      <c r="AC59" s="10">
        <v>54.64</v>
      </c>
      <c r="AD59" s="2">
        <f t="shared" si="0"/>
        <v>1.5799999999999983</v>
      </c>
      <c r="AE59" s="138">
        <f t="shared" si="1"/>
        <v>1.7315211320052093E-2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61.488699999999994</v>
      </c>
      <c r="W60" s="133">
        <v>42646</v>
      </c>
      <c r="X60" s="10">
        <v>52.96</v>
      </c>
      <c r="Y60" s="10">
        <v>53.75</v>
      </c>
      <c r="Z60" s="10">
        <v>52.63</v>
      </c>
      <c r="AA60" s="10">
        <v>53.71</v>
      </c>
      <c r="AB60" s="95">
        <v>1848300</v>
      </c>
      <c r="AC60" s="10">
        <v>53.71</v>
      </c>
      <c r="AD60" s="2">
        <f t="shared" si="0"/>
        <v>1.1199999999999974</v>
      </c>
      <c r="AE60" s="138">
        <f t="shared" si="1"/>
        <v>1.3587469333836477E-2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60.812999999999995</v>
      </c>
      <c r="W61" s="133">
        <v>42643</v>
      </c>
      <c r="X61" s="10">
        <v>52.63</v>
      </c>
      <c r="Y61" s="10">
        <v>53.19</v>
      </c>
      <c r="Z61" s="10">
        <v>52.13</v>
      </c>
      <c r="AA61" s="10">
        <v>52.99</v>
      </c>
      <c r="AB61" s="95">
        <v>1354700</v>
      </c>
      <c r="AC61" s="10">
        <v>52.99</v>
      </c>
      <c r="AD61" s="2">
        <f t="shared" si="0"/>
        <v>1.0599999999999952</v>
      </c>
      <c r="AE61" s="138">
        <f t="shared" si="1"/>
        <v>1.1066590345353955E-2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42642</v>
      </c>
      <c r="X62" s="10">
        <v>52.27</v>
      </c>
      <c r="Y62" s="10">
        <v>53.64</v>
      </c>
      <c r="Z62" s="10">
        <v>52.27</v>
      </c>
      <c r="AA62" s="10">
        <v>52.41</v>
      </c>
      <c r="AB62" s="95">
        <v>2268600</v>
      </c>
      <c r="AC62" s="10">
        <v>52.41</v>
      </c>
      <c r="AD62" s="2">
        <f t="shared" si="0"/>
        <v>1.3699999999999974</v>
      </c>
      <c r="AE62" s="138">
        <f t="shared" si="1"/>
        <v>2.4866105585308329E-3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42641</v>
      </c>
      <c r="X63" s="10">
        <v>52.57</v>
      </c>
      <c r="Y63" s="10">
        <v>52.7</v>
      </c>
      <c r="Z63" s="10">
        <v>51.36</v>
      </c>
      <c r="AA63" s="10">
        <v>52.28</v>
      </c>
      <c r="AB63" s="95">
        <v>1967100</v>
      </c>
      <c r="AC63" s="10">
        <v>52.28</v>
      </c>
      <c r="AD63" s="2">
        <f t="shared" si="0"/>
        <v>1.3400000000000034</v>
      </c>
      <c r="AE63" s="138">
        <f t="shared" si="1"/>
        <v>-7.0275403608736076E-3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42640</v>
      </c>
      <c r="X64" s="10">
        <v>51.85</v>
      </c>
      <c r="Y64" s="10">
        <v>52.83</v>
      </c>
      <c r="Z64" s="10">
        <v>51.8</v>
      </c>
      <c r="AA64" s="10">
        <v>52.65</v>
      </c>
      <c r="AB64" s="95">
        <v>1562400</v>
      </c>
      <c r="AC64" s="10">
        <v>52.65</v>
      </c>
      <c r="AD64" s="2">
        <f t="shared" si="0"/>
        <v>1.0300000000000011</v>
      </c>
      <c r="AE64" s="138">
        <f t="shared" si="1"/>
        <v>1.7194744976816168E-2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42639</v>
      </c>
      <c r="X65" s="10">
        <v>51.84</v>
      </c>
      <c r="Y65" s="10">
        <v>52.25</v>
      </c>
      <c r="Z65" s="10">
        <v>51.51</v>
      </c>
      <c r="AA65" s="10">
        <v>51.76</v>
      </c>
      <c r="AB65" s="95">
        <v>1298500</v>
      </c>
      <c r="AC65" s="10">
        <v>51.76</v>
      </c>
      <c r="AD65" s="2">
        <f t="shared" si="0"/>
        <v>0.74000000000000199</v>
      </c>
      <c r="AE65" s="138">
        <f t="shared" si="1"/>
        <v>-9.3779904306220407E-3</v>
      </c>
    </row>
    <row r="66" spans="1:31" x14ac:dyDescent="0.25">
      <c r="W66" s="133">
        <v>42636</v>
      </c>
      <c r="X66" s="10">
        <v>52.11</v>
      </c>
      <c r="Y66" s="10">
        <v>52.63</v>
      </c>
      <c r="Z66" s="10">
        <v>52.11</v>
      </c>
      <c r="AA66" s="10">
        <v>52.25</v>
      </c>
      <c r="AB66" s="95">
        <v>1307400</v>
      </c>
      <c r="AC66" s="10">
        <v>52.25</v>
      </c>
      <c r="AD66" s="2">
        <f t="shared" si="0"/>
        <v>0.52000000000000313</v>
      </c>
      <c r="AE66" s="138">
        <f t="shared" si="1"/>
        <v>-3.4331489605188281E-3</v>
      </c>
    </row>
    <row r="67" spans="1:31" x14ac:dyDescent="0.25">
      <c r="W67" s="133">
        <v>42635</v>
      </c>
      <c r="X67" s="10">
        <v>52.7</v>
      </c>
      <c r="Y67" s="10">
        <v>52.93</v>
      </c>
      <c r="Z67" s="10">
        <v>52.17</v>
      </c>
      <c r="AA67" s="10">
        <v>52.43</v>
      </c>
      <c r="AB67" s="95">
        <v>2073300</v>
      </c>
      <c r="AC67" s="10">
        <v>52.43</v>
      </c>
      <c r="AD67" s="2">
        <f>Y67-Z67</f>
        <v>0.75999999999999801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42727</v>
      </c>
      <c r="X2" s="10">
        <v>78.790000000000006</v>
      </c>
      <c r="Y2" s="10">
        <v>79.3</v>
      </c>
      <c r="Z2" s="10">
        <v>78.69</v>
      </c>
      <c r="AA2" s="10">
        <v>79.14</v>
      </c>
      <c r="AB2" s="95">
        <v>2754200</v>
      </c>
      <c r="AC2" s="10">
        <v>79.14</v>
      </c>
      <c r="AD2" s="2"/>
      <c r="AE2" s="138">
        <f>AC2/AC3-1</f>
        <v>4.4421880949359061E-3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42726</v>
      </c>
      <c r="X3" s="10">
        <v>79.540000000000006</v>
      </c>
      <c r="Y3" s="10">
        <v>79.75</v>
      </c>
      <c r="Z3" s="10">
        <v>78.5</v>
      </c>
      <c r="AA3" s="10">
        <v>78.790000000000006</v>
      </c>
      <c r="AB3" s="95">
        <v>5822800</v>
      </c>
      <c r="AC3" s="10">
        <v>78.790000000000006</v>
      </c>
      <c r="AD3" s="2"/>
      <c r="AE3" s="138">
        <f t="shared" ref="AE3:AE66" si="0">AC3/AC4-1</f>
        <v>-1.3274890419536445E-2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80.349999999999994</v>
      </c>
      <c r="R4" s="505">
        <v>1.8200000000000001E-2</v>
      </c>
      <c r="T4" s="163"/>
      <c r="U4" s="1"/>
      <c r="W4" s="133">
        <v>42725</v>
      </c>
      <c r="X4" s="10">
        <v>79.53</v>
      </c>
      <c r="Y4" s="10">
        <v>80.19</v>
      </c>
      <c r="Z4" s="10">
        <v>79.040000000000006</v>
      </c>
      <c r="AA4" s="10">
        <v>79.849999999999994</v>
      </c>
      <c r="AB4" s="95">
        <v>5797400</v>
      </c>
      <c r="AC4" s="10">
        <v>79.849999999999994</v>
      </c>
      <c r="AD4" s="2"/>
      <c r="AE4" s="138">
        <f t="shared" si="0"/>
        <v>1.2525050100187229E-4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6428</v>
      </c>
      <c r="W5" s="133">
        <v>42724</v>
      </c>
      <c r="X5" s="10">
        <v>79.98</v>
      </c>
      <c r="Y5" s="10">
        <v>81.239999999999995</v>
      </c>
      <c r="Z5" s="10">
        <v>79.67</v>
      </c>
      <c r="AA5" s="10">
        <v>79.84</v>
      </c>
      <c r="AB5" s="95">
        <v>6104200</v>
      </c>
      <c r="AC5" s="10">
        <v>79.84</v>
      </c>
      <c r="AD5" s="2"/>
      <c r="AE5" s="138">
        <f t="shared" si="0"/>
        <v>-1.1259852370825163E-3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42723</v>
      </c>
      <c r="X6" s="10">
        <v>79.28</v>
      </c>
      <c r="Y6" s="10">
        <v>80.22</v>
      </c>
      <c r="Z6" s="10">
        <v>79.27</v>
      </c>
      <c r="AA6" s="10">
        <v>79.930000000000007</v>
      </c>
      <c r="AB6" s="95">
        <v>6665300</v>
      </c>
      <c r="AC6" s="10">
        <v>79.930000000000007</v>
      </c>
      <c r="AD6" s="2"/>
      <c r="AE6" s="138">
        <f t="shared" si="0"/>
        <v>4.6505781799899282E-3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-402.39999999999964</v>
      </c>
      <c r="R7">
        <v>80</v>
      </c>
      <c r="W7" s="133">
        <v>42720</v>
      </c>
      <c r="X7" s="10">
        <v>78.650000000000006</v>
      </c>
      <c r="Y7" s="10">
        <v>79.7</v>
      </c>
      <c r="Z7" s="10">
        <v>78.61</v>
      </c>
      <c r="AA7" s="10">
        <v>79.56</v>
      </c>
      <c r="AB7" s="95">
        <v>10459000</v>
      </c>
      <c r="AC7" s="10">
        <v>79.56</v>
      </c>
      <c r="AD7" s="2"/>
      <c r="AE7" s="138">
        <f t="shared" si="0"/>
        <v>1.6221739685783554E-2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-402.39999999999964</v>
      </c>
      <c r="W8" s="133">
        <v>42719</v>
      </c>
      <c r="X8" s="10">
        <v>78</v>
      </c>
      <c r="Y8" s="10">
        <v>79.239999999999995</v>
      </c>
      <c r="Z8" s="10">
        <v>76.11</v>
      </c>
      <c r="AA8" s="10">
        <v>78.290000000000006</v>
      </c>
      <c r="AB8" s="95">
        <v>10608000</v>
      </c>
      <c r="AC8" s="10">
        <v>78.290000000000006</v>
      </c>
      <c r="AD8" s="2"/>
      <c r="AE8" s="138">
        <f t="shared" si="0"/>
        <v>-8.4853090172237744E-3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-5.8913094401499132E-2</v>
      </c>
      <c r="W9" s="133">
        <v>42718</v>
      </c>
      <c r="X9" s="10">
        <v>80.3</v>
      </c>
      <c r="Y9" s="10">
        <v>81.13</v>
      </c>
      <c r="Z9" s="10">
        <v>78.52</v>
      </c>
      <c r="AA9" s="10">
        <v>78.959999999999994</v>
      </c>
      <c r="AB9" s="95">
        <v>7176200</v>
      </c>
      <c r="AC9" s="10">
        <v>78.959999999999994</v>
      </c>
      <c r="AD9" s="2"/>
      <c r="AE9" s="138">
        <f t="shared" si="0"/>
        <v>-1.484716157205257E-2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42717</v>
      </c>
      <c r="X10" s="10">
        <v>79.709999999999994</v>
      </c>
      <c r="Y10" s="10">
        <v>80.31</v>
      </c>
      <c r="Z10" s="10">
        <v>78.73</v>
      </c>
      <c r="AA10" s="10">
        <v>80.150000000000006</v>
      </c>
      <c r="AB10" s="95">
        <v>8068500</v>
      </c>
      <c r="AC10" s="10">
        <v>80.150000000000006</v>
      </c>
      <c r="AD10" s="2"/>
      <c r="AE10" s="138">
        <f t="shared" si="0"/>
        <v>5.2677787532924292E-3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2.53E-2</v>
      </c>
      <c r="W11" s="133">
        <v>42716</v>
      </c>
      <c r="X11" s="10">
        <v>79.459999999999994</v>
      </c>
      <c r="Y11" s="10">
        <v>80.53</v>
      </c>
      <c r="Z11" s="10">
        <v>79.260000000000005</v>
      </c>
      <c r="AA11" s="10">
        <v>79.73</v>
      </c>
      <c r="AB11" s="95">
        <v>6484000</v>
      </c>
      <c r="AC11" s="10">
        <v>79.73</v>
      </c>
      <c r="AD11" s="2"/>
      <c r="AE11" s="138">
        <f t="shared" si="0"/>
        <v>-4.9918881817045957E-3</v>
      </c>
    </row>
    <row r="12" spans="1:31" x14ac:dyDescent="0.25">
      <c r="H12" s="72"/>
      <c r="W12" s="133">
        <v>42713</v>
      </c>
      <c r="X12" s="10">
        <v>78.88</v>
      </c>
      <c r="Y12" s="10">
        <v>80.540000000000006</v>
      </c>
      <c r="Z12" s="10">
        <v>78.739999999999995</v>
      </c>
      <c r="AA12" s="10">
        <v>80.13</v>
      </c>
      <c r="AB12" s="95">
        <v>6712900</v>
      </c>
      <c r="AC12" s="10">
        <v>80.13</v>
      </c>
      <c r="AD12" s="2"/>
      <c r="AE12" s="138">
        <f t="shared" si="0"/>
        <v>2.5860965305338546E-2</v>
      </c>
    </row>
    <row r="13" spans="1:31" x14ac:dyDescent="0.25">
      <c r="H13" s="72"/>
      <c r="W13" s="133">
        <v>42712</v>
      </c>
      <c r="X13" s="10">
        <v>80.53</v>
      </c>
      <c r="Y13" s="10">
        <v>80.56</v>
      </c>
      <c r="Z13" s="10">
        <v>77.39</v>
      </c>
      <c r="AA13" s="10">
        <v>78.11</v>
      </c>
      <c r="AB13" s="95">
        <v>16103500</v>
      </c>
      <c r="AC13" s="10">
        <v>78.11</v>
      </c>
      <c r="AD13" s="2"/>
      <c r="AE13" s="138">
        <f t="shared" si="0"/>
        <v>-3.0050912703340371E-2</v>
      </c>
    </row>
    <row r="14" spans="1:31" x14ac:dyDescent="0.25">
      <c r="H14" s="72"/>
      <c r="W14" s="133">
        <v>42711</v>
      </c>
      <c r="X14" s="10">
        <v>79.239999999999995</v>
      </c>
      <c r="Y14" s="10">
        <v>80.61</v>
      </c>
      <c r="Z14" s="10">
        <v>78.489999999999995</v>
      </c>
      <c r="AA14" s="10">
        <v>80.53</v>
      </c>
      <c r="AB14" s="95">
        <v>10464500</v>
      </c>
      <c r="AC14" s="10">
        <v>80.53</v>
      </c>
      <c r="AD14" s="2"/>
      <c r="AE14" s="138">
        <f t="shared" si="0"/>
        <v>1.3976328380760572E-2</v>
      </c>
    </row>
    <row r="15" spans="1:31" x14ac:dyDescent="0.25">
      <c r="H15" s="72"/>
      <c r="W15" s="133">
        <v>42710</v>
      </c>
      <c r="X15" s="10">
        <v>78.599999999999994</v>
      </c>
      <c r="Y15" s="10">
        <v>79.78</v>
      </c>
      <c r="Z15" s="10">
        <v>78.260000000000005</v>
      </c>
      <c r="AA15" s="10">
        <v>79.42</v>
      </c>
      <c r="AB15" s="95">
        <v>9760300</v>
      </c>
      <c r="AC15" s="10">
        <v>79.42</v>
      </c>
      <c r="AD15" s="2"/>
      <c r="AE15" s="138">
        <f t="shared" si="0"/>
        <v>1.8335684062059432E-2</v>
      </c>
    </row>
    <row r="16" spans="1:31" x14ac:dyDescent="0.25">
      <c r="H16" s="72"/>
      <c r="W16" s="133">
        <v>42709</v>
      </c>
      <c r="X16" s="10">
        <v>77.569999999999993</v>
      </c>
      <c r="Y16" s="10">
        <v>78.28</v>
      </c>
      <c r="Z16" s="10">
        <v>76.88</v>
      </c>
      <c r="AA16" s="10">
        <v>77.989999999999995</v>
      </c>
      <c r="AB16" s="95">
        <v>9137300</v>
      </c>
      <c r="AC16" s="10">
        <v>77.989999999999995</v>
      </c>
      <c r="AD16" s="2"/>
      <c r="AE16" s="138">
        <f t="shared" si="0"/>
        <v>4.7668126771449604E-3</v>
      </c>
    </row>
    <row r="17" spans="1:31" x14ac:dyDescent="0.25">
      <c r="W17" s="133">
        <v>42706</v>
      </c>
      <c r="X17" s="10">
        <v>77.13</v>
      </c>
      <c r="Y17" s="10">
        <v>78.31</v>
      </c>
      <c r="Z17" s="10">
        <v>76.349999999999994</v>
      </c>
      <c r="AA17" s="10">
        <v>77.62</v>
      </c>
      <c r="AB17" s="95">
        <v>11901200</v>
      </c>
      <c r="AC17" s="10">
        <v>77.62</v>
      </c>
      <c r="AD17" s="2"/>
      <c r="AE17" s="138">
        <f t="shared" si="0"/>
        <v>1.1203751954142804E-2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42705</v>
      </c>
      <c r="X18" s="10">
        <v>76.62</v>
      </c>
      <c r="Y18" s="10">
        <v>77.13</v>
      </c>
      <c r="Z18" s="10">
        <v>76.290000000000006</v>
      </c>
      <c r="AA18" s="10">
        <v>76.760000000000005</v>
      </c>
      <c r="AB18" s="95">
        <v>7096400</v>
      </c>
      <c r="AC18" s="10">
        <v>76.760000000000005</v>
      </c>
      <c r="AD18" s="2"/>
      <c r="AE18" s="138">
        <f t="shared" si="0"/>
        <v>-1.6907270126154117E-3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42704</v>
      </c>
      <c r="X19" s="10">
        <v>76.19</v>
      </c>
      <c r="Y19" s="10">
        <v>77.37</v>
      </c>
      <c r="Z19" s="10">
        <v>75.92</v>
      </c>
      <c r="AA19" s="10">
        <v>76.89</v>
      </c>
      <c r="AB19" s="95">
        <v>12468600</v>
      </c>
      <c r="AC19" s="10">
        <v>76.89</v>
      </c>
      <c r="AD19" s="2"/>
      <c r="AE19" s="138">
        <f t="shared" si="0"/>
        <v>1.3310490247759654E-2</v>
      </c>
    </row>
    <row r="20" spans="1:31" x14ac:dyDescent="0.25">
      <c r="W20" s="133">
        <v>42703</v>
      </c>
      <c r="X20" s="10">
        <v>75.89</v>
      </c>
      <c r="Y20" s="10">
        <v>76.069999999999993</v>
      </c>
      <c r="Z20" s="10">
        <v>75</v>
      </c>
      <c r="AA20" s="10">
        <v>75.88</v>
      </c>
      <c r="AB20" s="95">
        <v>8521000</v>
      </c>
      <c r="AC20" s="10">
        <v>75.88</v>
      </c>
      <c r="AD20" s="2"/>
      <c r="AE20" s="138">
        <f t="shared" si="0"/>
        <v>1.4709815458678666E-2</v>
      </c>
    </row>
    <row r="21" spans="1:31" x14ac:dyDescent="0.25">
      <c r="W21" s="133">
        <v>42702</v>
      </c>
      <c r="X21" s="10">
        <v>73.73</v>
      </c>
      <c r="Y21" s="10">
        <v>75</v>
      </c>
      <c r="Z21" s="10">
        <v>73.66</v>
      </c>
      <c r="AA21" s="10">
        <v>74.78</v>
      </c>
      <c r="AB21" s="95">
        <v>8577200</v>
      </c>
      <c r="AC21" s="10">
        <v>74.78</v>
      </c>
      <c r="AD21" s="2"/>
      <c r="AE21" s="138">
        <f t="shared" si="0"/>
        <v>9.7218471509585846E-3</v>
      </c>
    </row>
    <row r="22" spans="1:31" x14ac:dyDescent="0.25">
      <c r="W22" s="133">
        <v>42699</v>
      </c>
      <c r="X22" s="10">
        <v>74.010000000000005</v>
      </c>
      <c r="Y22" s="10">
        <v>74.290000000000006</v>
      </c>
      <c r="Z22" s="10">
        <v>73.55</v>
      </c>
      <c r="AA22" s="10">
        <v>74.06</v>
      </c>
      <c r="AB22" s="95">
        <v>3529200</v>
      </c>
      <c r="AC22" s="10">
        <v>74.06</v>
      </c>
      <c r="AD22" s="2"/>
      <c r="AE22" s="138">
        <f t="shared" si="0"/>
        <v>5.293878105063099E-3</v>
      </c>
    </row>
    <row r="23" spans="1:31" x14ac:dyDescent="0.25">
      <c r="W23" s="133">
        <v>42697</v>
      </c>
      <c r="X23" s="10">
        <v>73.38</v>
      </c>
      <c r="Y23" s="10">
        <v>74.03</v>
      </c>
      <c r="Z23" s="10">
        <v>72.86</v>
      </c>
      <c r="AA23" s="10">
        <v>73.67</v>
      </c>
      <c r="AB23" s="95">
        <v>6572900</v>
      </c>
      <c r="AC23" s="10">
        <v>73.67</v>
      </c>
      <c r="AD23" s="2"/>
      <c r="AE23" s="138">
        <f t="shared" si="0"/>
        <v>1.0871042261175745E-3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72.930000000000007</v>
      </c>
      <c r="Y24" s="10">
        <v>74.099999999999994</v>
      </c>
      <c r="Z24" s="10">
        <v>72.83</v>
      </c>
      <c r="AA24" s="10">
        <v>73.59</v>
      </c>
      <c r="AB24" s="95">
        <v>12390500</v>
      </c>
      <c r="AC24" s="10">
        <v>73.59</v>
      </c>
      <c r="AD24" s="2"/>
      <c r="AE24" s="138">
        <f t="shared" si="0"/>
        <v>-8.2210242587601456E-3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42695</v>
      </c>
      <c r="X25" s="10">
        <v>74.040000000000006</v>
      </c>
      <c r="Y25" s="10">
        <v>74.48</v>
      </c>
      <c r="Z25" s="10">
        <v>73.38</v>
      </c>
      <c r="AA25" s="10">
        <v>74.2</v>
      </c>
      <c r="AB25" s="95">
        <v>7838000</v>
      </c>
      <c r="AC25" s="10">
        <v>74.2</v>
      </c>
      <c r="AD25" s="2"/>
      <c r="AE25" s="138">
        <f t="shared" si="0"/>
        <v>2.160994057266219E-3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42692</v>
      </c>
      <c r="X26" s="10">
        <v>74.03</v>
      </c>
      <c r="Y26" s="10">
        <v>74.56</v>
      </c>
      <c r="Z26" s="10">
        <v>73.67</v>
      </c>
      <c r="AA26" s="10">
        <v>74.040000000000006</v>
      </c>
      <c r="AB26" s="95">
        <v>7385500</v>
      </c>
      <c r="AC26" s="10">
        <v>74.040000000000006</v>
      </c>
      <c r="AD26" s="2"/>
      <c r="AE26" s="138">
        <f t="shared" si="0"/>
        <v>-3.09680894035258E-3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42691</v>
      </c>
      <c r="X27" s="10">
        <v>74.349999999999994</v>
      </c>
      <c r="Y27" s="10">
        <v>74.73</v>
      </c>
      <c r="Z27" s="10">
        <v>74.12</v>
      </c>
      <c r="AA27" s="10">
        <v>74.27</v>
      </c>
      <c r="AB27" s="95">
        <v>8200200</v>
      </c>
      <c r="AC27" s="10">
        <v>74.27</v>
      </c>
      <c r="AD27" s="2"/>
      <c r="AE27" s="138">
        <f t="shared" si="0"/>
        <v>-3.8894849785408026E-3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42690</v>
      </c>
      <c r="X28" s="10">
        <v>75.11</v>
      </c>
      <c r="Y28" s="10">
        <v>75.400000000000006</v>
      </c>
      <c r="Z28" s="10">
        <v>74.5</v>
      </c>
      <c r="AA28" s="10">
        <v>74.56</v>
      </c>
      <c r="AB28" s="95">
        <v>7542700</v>
      </c>
      <c r="AC28" s="10">
        <v>74.56</v>
      </c>
      <c r="AD28" s="2"/>
      <c r="AE28" s="138">
        <f t="shared" si="0"/>
        <v>-6.3965884861407751E-3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42689</v>
      </c>
      <c r="X29" s="10">
        <v>75.650000000000006</v>
      </c>
      <c r="Y29" s="10">
        <v>75.75</v>
      </c>
      <c r="Z29" s="10">
        <v>74.27</v>
      </c>
      <c r="AA29" s="10">
        <v>75.040000000000006</v>
      </c>
      <c r="AB29" s="95">
        <v>10211300</v>
      </c>
      <c r="AC29" s="10">
        <v>75.040000000000006</v>
      </c>
      <c r="AD29" s="2"/>
      <c r="AE29" s="138">
        <f t="shared" si="0"/>
        <v>-1.2631578947368327E-2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42688</v>
      </c>
      <c r="X30" s="10">
        <v>74.45</v>
      </c>
      <c r="Y30" s="10">
        <v>76.540000000000006</v>
      </c>
      <c r="Z30" s="10">
        <v>74.45</v>
      </c>
      <c r="AA30" s="10">
        <v>76</v>
      </c>
      <c r="AB30" s="95">
        <v>10471000</v>
      </c>
      <c r="AC30" s="10">
        <v>76</v>
      </c>
      <c r="AD30" s="2"/>
      <c r="AE30" s="138">
        <f t="shared" si="0"/>
        <v>1.2118790784392042E-2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42685</v>
      </c>
      <c r="X31" s="10">
        <v>77.099999999999994</v>
      </c>
      <c r="Y31" s="10">
        <v>77.2</v>
      </c>
      <c r="Z31" s="10">
        <v>74.709999999999994</v>
      </c>
      <c r="AA31" s="10">
        <v>75.09</v>
      </c>
      <c r="AB31" s="95">
        <v>9549400</v>
      </c>
      <c r="AC31" s="10">
        <v>75.09</v>
      </c>
      <c r="AD31" s="2"/>
      <c r="AE31" s="138">
        <f t="shared" si="0"/>
        <v>-2.8338509316770177E-2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42684</v>
      </c>
      <c r="X32" s="10">
        <v>77.03</v>
      </c>
      <c r="Y32" s="10">
        <v>77.7</v>
      </c>
      <c r="Z32" s="10">
        <v>76.56</v>
      </c>
      <c r="AA32" s="10">
        <v>77.28</v>
      </c>
      <c r="AB32" s="95">
        <v>12664100</v>
      </c>
      <c r="AC32" s="10">
        <v>77.28</v>
      </c>
      <c r="AD32" s="2"/>
      <c r="AE32" s="138">
        <f t="shared" si="0"/>
        <v>9.4043887147334804E-3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42683</v>
      </c>
      <c r="X33" s="10">
        <v>74.23</v>
      </c>
      <c r="Y33" s="10">
        <v>77.12</v>
      </c>
      <c r="Z33" s="10">
        <v>74.2</v>
      </c>
      <c r="AA33" s="10">
        <v>76.56</v>
      </c>
      <c r="AB33" s="95">
        <v>20235400</v>
      </c>
      <c r="AC33" s="10">
        <v>76.56</v>
      </c>
      <c r="AD33" s="2"/>
      <c r="AE33" s="138">
        <f t="shared" si="0"/>
        <v>4.1207670338637259E-2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42682</v>
      </c>
      <c r="X34" s="10">
        <v>69.7</v>
      </c>
      <c r="Y34" s="10">
        <v>74.989999999999995</v>
      </c>
      <c r="Z34" s="10">
        <v>69.3</v>
      </c>
      <c r="AA34" s="10">
        <v>73.53</v>
      </c>
      <c r="AB34" s="95">
        <v>50217800</v>
      </c>
      <c r="AC34" s="10">
        <v>73.53</v>
      </c>
      <c r="AD34" s="2"/>
      <c r="AE34" s="138">
        <f t="shared" si="0"/>
        <v>-0.11823959707398968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83.37</v>
      </c>
      <c r="Y35" s="10">
        <v>83.84</v>
      </c>
      <c r="Z35" s="10">
        <v>82.67</v>
      </c>
      <c r="AA35" s="10">
        <v>83.39</v>
      </c>
      <c r="AB35" s="95">
        <v>8457000</v>
      </c>
      <c r="AC35" s="10">
        <v>83.39</v>
      </c>
      <c r="AD35" s="2"/>
      <c r="AE35" s="138">
        <f t="shared" si="0"/>
        <v>1.3121127445024916E-2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81.760000000000005</v>
      </c>
      <c r="Y36" s="10">
        <v>82.87</v>
      </c>
      <c r="Z36" s="10">
        <v>81.59</v>
      </c>
      <c r="AA36" s="10">
        <v>82.31</v>
      </c>
      <c r="AB36" s="95">
        <v>8227400</v>
      </c>
      <c r="AC36" s="10">
        <v>82.31</v>
      </c>
      <c r="AD36" s="2"/>
      <c r="AE36" s="138">
        <f t="shared" si="0"/>
        <v>9.0719627313964324E-3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84.34</v>
      </c>
      <c r="Y37" s="10">
        <v>84.89</v>
      </c>
      <c r="Z37" s="10">
        <v>81.25</v>
      </c>
      <c r="AA37" s="10">
        <v>81.569999999999993</v>
      </c>
      <c r="AB37" s="95">
        <v>12603900</v>
      </c>
      <c r="AC37" s="10">
        <v>81.569999999999993</v>
      </c>
      <c r="AD37" s="2"/>
      <c r="AE37" s="138">
        <f t="shared" si="0"/>
        <v>-2.8350208457415205E-2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83.57</v>
      </c>
      <c r="Y38" s="10">
        <v>84.24</v>
      </c>
      <c r="Z38" s="10">
        <v>82.84</v>
      </c>
      <c r="AA38" s="10">
        <v>83.95</v>
      </c>
      <c r="AB38" s="95">
        <v>6132100</v>
      </c>
      <c r="AC38" s="10">
        <v>83.95</v>
      </c>
      <c r="AD38" s="2"/>
      <c r="AE38" s="138">
        <f t="shared" si="0"/>
        <v>5.9916117435589999E-3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84.34</v>
      </c>
      <c r="Y39" s="10">
        <v>84.69</v>
      </c>
      <c r="Z39" s="10">
        <v>83.22</v>
      </c>
      <c r="AA39" s="10">
        <v>83.45</v>
      </c>
      <c r="AB39" s="95">
        <v>6212400</v>
      </c>
      <c r="AC39" s="10">
        <v>83.45</v>
      </c>
      <c r="AD39" s="2"/>
      <c r="AE39" s="138">
        <f t="shared" si="0"/>
        <v>-7.728894173602785E-3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83.38</v>
      </c>
      <c r="Y40" s="10">
        <v>84.52</v>
      </c>
      <c r="Z40" s="10">
        <v>83.1</v>
      </c>
      <c r="AA40" s="10">
        <v>84.1</v>
      </c>
      <c r="AB40" s="95">
        <v>7425600</v>
      </c>
      <c r="AC40" s="10">
        <v>84.1</v>
      </c>
      <c r="AD40" s="2"/>
      <c r="AE40" s="138">
        <f t="shared" si="0"/>
        <v>8.8771593090211098E-3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88.385000000000005</v>
      </c>
      <c r="Q41" s="2"/>
      <c r="W41" s="133">
        <v>42671</v>
      </c>
      <c r="X41" s="10">
        <v>85.35</v>
      </c>
      <c r="Y41" s="10">
        <v>85.49</v>
      </c>
      <c r="Z41" s="10">
        <v>82.55</v>
      </c>
      <c r="AA41" s="10">
        <v>83.36</v>
      </c>
      <c r="AB41" s="95">
        <v>17206700</v>
      </c>
      <c r="AC41" s="10">
        <v>83.36</v>
      </c>
      <c r="AD41" s="2"/>
      <c r="AE41" s="138">
        <f t="shared" si="0"/>
        <v>-4.3927055855029207E-2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87.581500000000005</v>
      </c>
      <c r="Q42" s="2"/>
      <c r="T42" s="91" t="s">
        <v>113</v>
      </c>
      <c r="W42" s="133">
        <v>42670</v>
      </c>
      <c r="X42" s="10">
        <v>87.72</v>
      </c>
      <c r="Y42" s="10">
        <v>87.93</v>
      </c>
      <c r="Z42" s="10">
        <v>86.91</v>
      </c>
      <c r="AA42" s="10">
        <v>87.19</v>
      </c>
      <c r="AB42" s="95">
        <v>3570600</v>
      </c>
      <c r="AC42" s="10">
        <v>87.19</v>
      </c>
      <c r="AD42" s="2"/>
      <c r="AE42" s="138">
        <f t="shared" si="0"/>
        <v>-4.3393856343496573E-3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86.778000000000006</v>
      </c>
      <c r="Q43" s="2"/>
      <c r="T43" s="128" t="s">
        <v>98</v>
      </c>
      <c r="U43" s="129">
        <v>79.14</v>
      </c>
      <c r="W43" s="133">
        <v>42669</v>
      </c>
      <c r="X43" s="10">
        <v>87.48</v>
      </c>
      <c r="Y43" s="10">
        <v>87.65</v>
      </c>
      <c r="Z43" s="10">
        <v>87.01</v>
      </c>
      <c r="AA43" s="10">
        <v>87.57</v>
      </c>
      <c r="AB43" s="95">
        <v>3313500</v>
      </c>
      <c r="AC43" s="10">
        <v>87.57</v>
      </c>
      <c r="AD43" s="2"/>
      <c r="AE43" s="138">
        <f t="shared" si="0"/>
        <v>1.8304541814437858E-3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85.974499999999992</v>
      </c>
      <c r="Q44" s="2"/>
      <c r="T44" s="93" t="s">
        <v>99</v>
      </c>
      <c r="U44" s="130">
        <v>78.95</v>
      </c>
      <c r="W44" s="133">
        <v>42668</v>
      </c>
      <c r="X44" s="10">
        <v>87.8</v>
      </c>
      <c r="Y44" s="10">
        <v>88.21</v>
      </c>
      <c r="Z44" s="10">
        <v>87.29</v>
      </c>
      <c r="AA44" s="10">
        <v>87.41</v>
      </c>
      <c r="AB44" s="95">
        <v>3803700</v>
      </c>
      <c r="AC44" s="10">
        <v>87.41</v>
      </c>
      <c r="AD44" s="2"/>
      <c r="AE44" s="138">
        <f t="shared" si="0"/>
        <v>-6.704545454545463E-3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85.170999999999992</v>
      </c>
      <c r="Q45" s="2"/>
      <c r="T45" s="93" t="s">
        <v>100</v>
      </c>
      <c r="U45" s="130" t="s">
        <v>129</v>
      </c>
      <c r="W45" s="133">
        <v>42667</v>
      </c>
      <c r="X45" s="10">
        <v>87.64</v>
      </c>
      <c r="Y45" s="10">
        <v>88.58</v>
      </c>
      <c r="Z45" s="10">
        <v>87.64</v>
      </c>
      <c r="AA45" s="10">
        <v>88</v>
      </c>
      <c r="AB45" s="95">
        <v>4541900</v>
      </c>
      <c r="AC45" s="10">
        <v>88</v>
      </c>
      <c r="AD45" s="2"/>
      <c r="AE45" s="138">
        <f t="shared" si="0"/>
        <v>6.749799794073974E-3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84.367499999999993</v>
      </c>
      <c r="Q46" s="2"/>
      <c r="T46" s="93" t="s">
        <v>101</v>
      </c>
      <c r="U46" s="130" t="s">
        <v>129</v>
      </c>
      <c r="W46" s="133">
        <v>42664</v>
      </c>
      <c r="X46" s="10">
        <v>86.94</v>
      </c>
      <c r="Y46" s="10">
        <v>87.57</v>
      </c>
      <c r="Z46" s="10">
        <v>86.89</v>
      </c>
      <c r="AA46" s="10">
        <v>87.41</v>
      </c>
      <c r="AB46" s="95">
        <v>4599500</v>
      </c>
      <c r="AC46" s="10">
        <v>87.41</v>
      </c>
      <c r="AD46" s="2"/>
      <c r="AE46" s="138">
        <f t="shared" si="0"/>
        <v>1.2600229095074411E-3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83.563999999999993</v>
      </c>
      <c r="Q47" s="2"/>
      <c r="T47" s="93" t="s">
        <v>102</v>
      </c>
      <c r="U47" s="130">
        <v>87.1</v>
      </c>
      <c r="W47" s="133">
        <v>42663</v>
      </c>
      <c r="X47" s="10">
        <v>86.33</v>
      </c>
      <c r="Y47" s="10">
        <v>87.49</v>
      </c>
      <c r="Z47" s="10">
        <v>86.25</v>
      </c>
      <c r="AA47" s="10">
        <v>87.3</v>
      </c>
      <c r="AB47" s="95">
        <v>7583500</v>
      </c>
      <c r="AC47" s="10">
        <v>87.3</v>
      </c>
      <c r="AD47" s="2"/>
      <c r="AE47" s="138" t="e">
        <f t="shared" si="0"/>
        <v>#DIV/0!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82.760499999999993</v>
      </c>
      <c r="Q48" s="2"/>
      <c r="T48" s="93" t="s">
        <v>103</v>
      </c>
      <c r="U48" s="130">
        <v>0.72972499999999996</v>
      </c>
      <c r="W48" s="133">
        <v>42663</v>
      </c>
      <c r="X48" s="10" t="s">
        <v>347</v>
      </c>
      <c r="Y48" s="10"/>
      <c r="Z48" s="10"/>
      <c r="AA48" s="10"/>
      <c r="AB48" s="95"/>
      <c r="AC48" s="10"/>
      <c r="AD48" s="2"/>
      <c r="AE48" s="138">
        <f t="shared" si="0"/>
        <v>-1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81.956999999999994</v>
      </c>
      <c r="Q49" s="2"/>
      <c r="T49" s="93" t="s">
        <v>122</v>
      </c>
      <c r="U49" s="130" t="s">
        <v>367</v>
      </c>
      <c r="W49" s="133">
        <v>42662</v>
      </c>
      <c r="X49" s="10">
        <v>87.4</v>
      </c>
      <c r="Y49" s="10">
        <v>87.51</v>
      </c>
      <c r="Z49" s="10">
        <v>86.15</v>
      </c>
      <c r="AA49" s="10">
        <v>86.4</v>
      </c>
      <c r="AB49" s="95">
        <v>6502800</v>
      </c>
      <c r="AC49" s="10">
        <v>85.98</v>
      </c>
      <c r="AD49" s="2"/>
      <c r="AE49" s="138">
        <f t="shared" si="0"/>
        <v>-8.9903181189487924E-3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81.153499999999994</v>
      </c>
      <c r="Q50" s="2"/>
      <c r="T50" s="93"/>
      <c r="U50" s="130"/>
      <c r="W50" s="133">
        <v>42661</v>
      </c>
      <c r="X50" s="10">
        <v>87.31</v>
      </c>
      <c r="Y50" s="10">
        <v>87.51</v>
      </c>
      <c r="Z50" s="10">
        <v>86.58</v>
      </c>
      <c r="AA50" s="10">
        <v>87.19</v>
      </c>
      <c r="AB50" s="95">
        <v>4988700</v>
      </c>
      <c r="AC50" s="10">
        <v>86.76</v>
      </c>
      <c r="AD50" s="2"/>
      <c r="AE50" s="138">
        <f t="shared" si="0"/>
        <v>6.146352777455677E-3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80.349999999999994</v>
      </c>
      <c r="Q51" s="2"/>
      <c r="T51" s="93" t="s">
        <v>105</v>
      </c>
      <c r="U51" s="130" t="s">
        <v>514</v>
      </c>
      <c r="W51" s="133">
        <v>42660</v>
      </c>
      <c r="X51" s="10">
        <v>88.71</v>
      </c>
      <c r="Y51" s="10">
        <v>88.84</v>
      </c>
      <c r="Z51" s="10">
        <v>86.64</v>
      </c>
      <c r="AA51" s="10">
        <v>86.66</v>
      </c>
      <c r="AB51" s="95">
        <v>7381700</v>
      </c>
      <c r="AC51" s="10">
        <v>86.23</v>
      </c>
      <c r="AD51" s="2"/>
      <c r="AE51" s="138">
        <f t="shared" si="0"/>
        <v>-2.4105930285196919E-2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79.546499999999995</v>
      </c>
      <c r="Q52" s="2"/>
      <c r="T52" s="93" t="s">
        <v>106</v>
      </c>
      <c r="U52" s="130" t="s">
        <v>374</v>
      </c>
      <c r="W52" s="133">
        <v>42657</v>
      </c>
      <c r="X52" s="10">
        <v>88.31</v>
      </c>
      <c r="Y52" s="10">
        <v>88.92</v>
      </c>
      <c r="Z52" s="10">
        <v>87.96</v>
      </c>
      <c r="AA52" s="10">
        <v>88.8</v>
      </c>
      <c r="AB52" s="95">
        <v>6705800</v>
      </c>
      <c r="AC52" s="10">
        <v>88.36</v>
      </c>
      <c r="AD52" s="2"/>
      <c r="AE52" s="138">
        <f t="shared" si="0"/>
        <v>9.0213543450954337E-3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78.742999999999995</v>
      </c>
      <c r="Q53" s="2"/>
      <c r="T53" s="93" t="s">
        <v>107</v>
      </c>
      <c r="U53" s="131">
        <v>2947682</v>
      </c>
      <c r="W53" s="133">
        <v>42656</v>
      </c>
      <c r="X53" s="10">
        <v>87.21</v>
      </c>
      <c r="Y53" s="10">
        <v>88.38</v>
      </c>
      <c r="Z53" s="10">
        <v>87.08</v>
      </c>
      <c r="AA53" s="10">
        <v>88</v>
      </c>
      <c r="AB53" s="95">
        <v>6308400</v>
      </c>
      <c r="AC53" s="10">
        <v>87.57</v>
      </c>
      <c r="AD53" s="2"/>
      <c r="AE53" s="138">
        <f t="shared" si="0"/>
        <v>6.0891544117644969E-3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77.939499999999995</v>
      </c>
      <c r="T54" s="93" t="s">
        <v>110</v>
      </c>
      <c r="U54" s="131">
        <v>8506640</v>
      </c>
      <c r="W54" s="133">
        <v>42655</v>
      </c>
      <c r="X54" s="10">
        <v>86.62</v>
      </c>
      <c r="Y54" s="10">
        <v>87.91</v>
      </c>
      <c r="Z54" s="10">
        <v>86.49</v>
      </c>
      <c r="AA54" s="10">
        <v>87.47</v>
      </c>
      <c r="AB54" s="95">
        <v>7002500</v>
      </c>
      <c r="AC54" s="10">
        <v>87.04</v>
      </c>
      <c r="AD54" s="2"/>
      <c r="AE54" s="138">
        <f t="shared" si="0"/>
        <v>1.2328448476389919E-2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77.135999999999996</v>
      </c>
      <c r="T55" s="93" t="s">
        <v>108</v>
      </c>
      <c r="U55" s="130" t="s">
        <v>515</v>
      </c>
      <c r="W55" s="133">
        <v>42654</v>
      </c>
      <c r="X55" s="10">
        <v>86.55</v>
      </c>
      <c r="Y55" s="10">
        <v>86.8</v>
      </c>
      <c r="Z55" s="10">
        <v>85.41</v>
      </c>
      <c r="AA55" s="10">
        <v>86.4</v>
      </c>
      <c r="AB55" s="95">
        <v>5889600</v>
      </c>
      <c r="AC55" s="10">
        <v>85.98</v>
      </c>
      <c r="AD55" s="2"/>
      <c r="AE55" s="138">
        <f t="shared" si="0"/>
        <v>-4.8611111111110938E-3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76.332499999999996</v>
      </c>
      <c r="T56" s="93" t="s">
        <v>111</v>
      </c>
      <c r="U56" s="130">
        <v>16.989999999999998</v>
      </c>
      <c r="W56" s="133">
        <v>42653</v>
      </c>
      <c r="X56" s="10">
        <v>86.85</v>
      </c>
      <c r="Y56" s="10">
        <v>87.08</v>
      </c>
      <c r="Z56" s="10">
        <v>86.41</v>
      </c>
      <c r="AA56" s="10">
        <v>86.83</v>
      </c>
      <c r="AB56" s="95">
        <v>5342100</v>
      </c>
      <c r="AC56" s="10">
        <v>86.4</v>
      </c>
      <c r="AD56" s="2"/>
      <c r="AE56" s="138">
        <f t="shared" si="0"/>
        <v>4.8848569434751798E-3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75.528999999999996</v>
      </c>
      <c r="T57" s="93" t="s">
        <v>112</v>
      </c>
      <c r="U57" s="130">
        <v>4.67</v>
      </c>
      <c r="W57" s="133">
        <v>42650</v>
      </c>
      <c r="X57" s="10">
        <v>86.56</v>
      </c>
      <c r="Y57" s="10">
        <v>86.74</v>
      </c>
      <c r="Z57" s="10">
        <v>86.17</v>
      </c>
      <c r="AA57" s="10">
        <v>86.4</v>
      </c>
      <c r="AB57" s="95">
        <v>4345700</v>
      </c>
      <c r="AC57" s="10">
        <v>85.98</v>
      </c>
      <c r="AD57" s="2"/>
      <c r="AE57" s="138">
        <f t="shared" si="0"/>
        <v>-9.2958401115494915E-4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74.725499999999997</v>
      </c>
      <c r="T58" s="93" t="s">
        <v>109</v>
      </c>
      <c r="U58" s="130" t="s">
        <v>516</v>
      </c>
      <c r="W58" s="133">
        <v>42649</v>
      </c>
      <c r="X58" s="10">
        <v>86.56</v>
      </c>
      <c r="Y58" s="10">
        <v>87.12</v>
      </c>
      <c r="Z58" s="10">
        <v>86.27</v>
      </c>
      <c r="AA58" s="10">
        <v>86.49</v>
      </c>
      <c r="AB58" s="95">
        <v>5267000</v>
      </c>
      <c r="AC58" s="10">
        <v>86.06</v>
      </c>
      <c r="AD58" s="2"/>
      <c r="AE58" s="138">
        <f t="shared" si="0"/>
        <v>3.2641641408253097E-3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73.921999999999997</v>
      </c>
      <c r="W59" s="133">
        <v>42648</v>
      </c>
      <c r="X59" s="10">
        <v>86.19</v>
      </c>
      <c r="Y59" s="10">
        <v>86.53</v>
      </c>
      <c r="Z59" s="10">
        <v>85.89</v>
      </c>
      <c r="AA59" s="10">
        <v>86.2</v>
      </c>
      <c r="AB59" s="95">
        <v>7949300</v>
      </c>
      <c r="AC59" s="10">
        <v>85.78</v>
      </c>
      <c r="AD59" s="2"/>
      <c r="AE59" s="138">
        <f t="shared" si="0"/>
        <v>-2.331002331001919E-4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73.118499999999997</v>
      </c>
      <c r="W60" s="133">
        <v>42647</v>
      </c>
      <c r="X60" s="10">
        <v>87.19</v>
      </c>
      <c r="Y60" s="10">
        <v>87.41</v>
      </c>
      <c r="Z60" s="10">
        <v>86.02</v>
      </c>
      <c r="AA60" s="10">
        <v>86.22</v>
      </c>
      <c r="AB60" s="95">
        <v>6820000</v>
      </c>
      <c r="AC60" s="10">
        <v>85.8</v>
      </c>
      <c r="AD60" s="2"/>
      <c r="AE60" s="138">
        <f t="shared" si="0"/>
        <v>-9.9238402954073823E-3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72.314999999999998</v>
      </c>
      <c r="W61" s="133">
        <v>42646</v>
      </c>
      <c r="X61" s="10">
        <v>88.79</v>
      </c>
      <c r="Y61" s="10">
        <v>88.88</v>
      </c>
      <c r="Z61" s="10">
        <v>86.96</v>
      </c>
      <c r="AA61" s="10">
        <v>87.09</v>
      </c>
      <c r="AB61" s="95">
        <v>7525600</v>
      </c>
      <c r="AC61" s="10">
        <v>86.66</v>
      </c>
      <c r="AD61" s="2"/>
      <c r="AE61" s="138">
        <f t="shared" si="0"/>
        <v>-2.1343873517786549E-2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89.48</v>
      </c>
      <c r="Y62" s="10">
        <v>89.91</v>
      </c>
      <c r="Z62" s="10">
        <v>88.46</v>
      </c>
      <c r="AA62" s="10">
        <v>88.99</v>
      </c>
      <c r="AB62" s="95">
        <v>9151700</v>
      </c>
      <c r="AC62" s="10">
        <v>88.55</v>
      </c>
      <c r="AD62" s="2"/>
      <c r="AE62" s="138">
        <f t="shared" si="0"/>
        <v>-6.2843676355066602E-3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90.02</v>
      </c>
      <c r="Y63" s="10">
        <v>90.54</v>
      </c>
      <c r="Z63" s="10">
        <v>89.5</v>
      </c>
      <c r="AA63" s="10">
        <v>89.55</v>
      </c>
      <c r="AB63" s="95">
        <v>5211400</v>
      </c>
      <c r="AC63" s="10">
        <v>89.11</v>
      </c>
      <c r="AD63" s="2"/>
      <c r="AE63" s="138">
        <f t="shared" si="0"/>
        <v>-7.0202808112324044E-3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90.31</v>
      </c>
      <c r="Y64" s="10">
        <v>90.56</v>
      </c>
      <c r="Z64" s="10">
        <v>89.74</v>
      </c>
      <c r="AA64" s="10">
        <v>90.18</v>
      </c>
      <c r="AB64" s="95">
        <v>4468300</v>
      </c>
      <c r="AC64" s="10">
        <v>89.74</v>
      </c>
      <c r="AD64" s="2"/>
      <c r="AE64" s="138">
        <f t="shared" si="0"/>
        <v>-4.1060925535457704E-3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90.17</v>
      </c>
      <c r="Y65" s="10">
        <v>90.83</v>
      </c>
      <c r="Z65" s="10">
        <v>90.06</v>
      </c>
      <c r="AA65" s="10">
        <v>90.56</v>
      </c>
      <c r="AB65" s="95">
        <v>4196100</v>
      </c>
      <c r="AC65" s="10">
        <v>90.11</v>
      </c>
      <c r="AD65" s="2"/>
      <c r="AE65" s="138">
        <f t="shared" si="0"/>
        <v>7.0406794814483753E-3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42639</v>
      </c>
      <c r="X66" s="10">
        <v>90.08</v>
      </c>
      <c r="Y66" s="10">
        <v>90.38</v>
      </c>
      <c r="Z66" s="10">
        <v>89.49</v>
      </c>
      <c r="AA66" s="10">
        <v>89.92</v>
      </c>
      <c r="AB66" s="95">
        <v>4722100</v>
      </c>
      <c r="AC66" s="10">
        <v>89.48</v>
      </c>
      <c r="AD66" s="2"/>
      <c r="AE66" s="138">
        <f t="shared" si="0"/>
        <v>-7.4320576816416795E-3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42636</v>
      </c>
      <c r="X67" s="10">
        <v>90.25</v>
      </c>
      <c r="Y67" s="10">
        <v>90.85</v>
      </c>
      <c r="Z67" s="10">
        <v>90.2</v>
      </c>
      <c r="AA67" s="10">
        <v>90.6</v>
      </c>
      <c r="AB67" s="95">
        <v>3865300</v>
      </c>
      <c r="AC67" s="10">
        <v>90.15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42635</v>
      </c>
      <c r="X68" s="10">
        <v>90.7</v>
      </c>
      <c r="Y68" s="10">
        <v>90.81</v>
      </c>
      <c r="Z68" s="10">
        <v>90.01</v>
      </c>
      <c r="AA68" s="10">
        <v>90.57</v>
      </c>
      <c r="AB68" s="95">
        <v>8280000</v>
      </c>
      <c r="AC68" s="10">
        <v>90.12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12" activePane="bottomLeft" state="frozen"/>
      <selection pane="bottomLeft" activeCell="J229" sqref="J229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42727</v>
      </c>
      <c r="X2" s="10">
        <v>17.98</v>
      </c>
      <c r="Y2" s="10">
        <v>18.2</v>
      </c>
      <c r="Z2" s="10">
        <v>17.940000000000001</v>
      </c>
      <c r="AA2" s="10">
        <v>18.059999999999999</v>
      </c>
      <c r="AB2" s="95">
        <v>7604100</v>
      </c>
      <c r="AC2" s="10">
        <v>18.059999999999999</v>
      </c>
      <c r="AE2" s="138">
        <f t="shared" ref="AE2:AE14" si="0">AC2/AC3-1</f>
        <v>1.1086474501107446E-3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14.562623166666359</v>
      </c>
      <c r="W3" s="133">
        <v>42726</v>
      </c>
      <c r="X3" s="10">
        <v>18.12</v>
      </c>
      <c r="Y3" s="10">
        <v>18.350000000000001</v>
      </c>
      <c r="Z3" s="10">
        <v>18</v>
      </c>
      <c r="AA3" s="10">
        <v>18.04</v>
      </c>
      <c r="AB3" s="95">
        <v>9168200</v>
      </c>
      <c r="AC3" s="10">
        <v>18.04</v>
      </c>
      <c r="AE3" s="138">
        <f t="shared" si="0"/>
        <v>-2.2123893805309214E-3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17.760000000000002</v>
      </c>
      <c r="R4" s="505">
        <v>2.5999999999999999E-2</v>
      </c>
      <c r="W4" s="133">
        <v>42725</v>
      </c>
      <c r="X4" s="10">
        <v>18.559999999999999</v>
      </c>
      <c r="Y4" s="10">
        <v>18.59</v>
      </c>
      <c r="Z4" s="10">
        <v>18.05</v>
      </c>
      <c r="AA4" s="10">
        <v>18.079999999999998</v>
      </c>
      <c r="AB4" s="95">
        <v>8160300</v>
      </c>
      <c r="AC4" s="10">
        <v>18.079999999999998</v>
      </c>
      <c r="AE4" s="138">
        <f t="shared" si="0"/>
        <v>-1.2561441835062803E-2</v>
      </c>
      <c r="AJ4" s="235"/>
      <c r="AL4" s="234"/>
      <c r="AO4" s="234"/>
    </row>
    <row r="5" spans="1:41" x14ac:dyDescent="0.25">
      <c r="B5" s="62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106560.00000000001</v>
      </c>
      <c r="T5" s="67"/>
      <c r="W5" s="133">
        <v>42724</v>
      </c>
      <c r="X5" s="10">
        <v>18.61</v>
      </c>
      <c r="Y5" s="10">
        <v>18.79</v>
      </c>
      <c r="Z5" s="10">
        <v>18.239999999999998</v>
      </c>
      <c r="AA5" s="10">
        <v>18.309999999999999</v>
      </c>
      <c r="AB5" s="95">
        <v>10099600</v>
      </c>
      <c r="AC5" s="10">
        <v>18.309999999999999</v>
      </c>
      <c r="AE5" s="138">
        <f t="shared" si="0"/>
        <v>-1.0804970286331872E-2</v>
      </c>
    </row>
    <row r="6" spans="1:41" x14ac:dyDescent="0.25">
      <c r="B6" s="62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87375.738999998153</v>
      </c>
      <c r="W6" s="133">
        <v>42723</v>
      </c>
      <c r="X6" s="10">
        <v>18.649999999999999</v>
      </c>
      <c r="Y6" s="10">
        <v>18.7</v>
      </c>
      <c r="Z6" s="10">
        <v>18.3</v>
      </c>
      <c r="AA6" s="10">
        <v>18.510000000000002</v>
      </c>
      <c r="AB6" s="95">
        <v>10699500</v>
      </c>
      <c r="AC6" s="10">
        <v>18.510000000000002</v>
      </c>
      <c r="AE6" s="138">
        <f t="shared" si="0"/>
        <v>-4.3033889187734653E-3</v>
      </c>
    </row>
    <row r="7" spans="1:41" x14ac:dyDescent="0.25">
      <c r="B7" s="62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19184.261000001818</v>
      </c>
      <c r="R7">
        <v>2800</v>
      </c>
      <c r="U7" s="184"/>
      <c r="W7" s="133">
        <v>42720</v>
      </c>
      <c r="X7" s="10">
        <v>18.34</v>
      </c>
      <c r="Y7" s="10">
        <v>19.02</v>
      </c>
      <c r="Z7" s="10">
        <v>18.22</v>
      </c>
      <c r="AA7" s="10">
        <v>18.59</v>
      </c>
      <c r="AB7" s="95">
        <v>20430000</v>
      </c>
      <c r="AC7" s="10">
        <v>18.59</v>
      </c>
      <c r="AE7" s="138">
        <f t="shared" si="0"/>
        <v>1.9188596491228171E-2</v>
      </c>
    </row>
    <row r="8" spans="1:41" x14ac:dyDescent="0.25">
      <c r="B8" s="62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19184.261000001818</v>
      </c>
      <c r="W8" s="133">
        <v>42719</v>
      </c>
      <c r="X8" s="10">
        <v>17.86</v>
      </c>
      <c r="Y8" s="10">
        <v>18.59</v>
      </c>
      <c r="Z8" s="10">
        <v>17.559999999999999</v>
      </c>
      <c r="AA8" s="10">
        <v>18.239999999999998</v>
      </c>
      <c r="AB8" s="95">
        <v>17878900</v>
      </c>
      <c r="AC8" s="10">
        <v>18.239999999999998</v>
      </c>
      <c r="AE8" s="138">
        <f t="shared" si="0"/>
        <v>2.19780219780219E-3</v>
      </c>
    </row>
    <row r="9" spans="1:41" x14ac:dyDescent="0.25">
      <c r="B9" s="62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0.21956050065570515</v>
      </c>
      <c r="W9" s="133">
        <v>42718</v>
      </c>
      <c r="X9" s="10">
        <v>18.59</v>
      </c>
      <c r="Y9" s="10">
        <v>18.95</v>
      </c>
      <c r="Z9" s="10">
        <v>18.16</v>
      </c>
      <c r="AA9" s="10">
        <v>18.2</v>
      </c>
      <c r="AB9" s="95">
        <v>21195900</v>
      </c>
      <c r="AC9" s="10">
        <v>18.2</v>
      </c>
      <c r="AE9" s="138">
        <f t="shared" si="0"/>
        <v>-3.1914893617021378E-2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4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42717</v>
      </c>
      <c r="X10" s="10">
        <v>18.809999999999999</v>
      </c>
      <c r="Y10" s="10">
        <v>19</v>
      </c>
      <c r="Z10" s="10">
        <v>18.329999999999998</v>
      </c>
      <c r="AA10" s="10">
        <v>18.8</v>
      </c>
      <c r="AB10" s="95">
        <v>17910100</v>
      </c>
      <c r="AC10" s="10">
        <v>18.8</v>
      </c>
      <c r="AE10" s="138">
        <f t="shared" si="0"/>
        <v>1.6765819361817424E-2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1.11E-2</v>
      </c>
      <c r="W11" s="133">
        <v>42716</v>
      </c>
      <c r="X11" s="10">
        <v>19.149999999999999</v>
      </c>
      <c r="Y11" s="10">
        <v>19.28</v>
      </c>
      <c r="Z11" s="10">
        <v>18.48</v>
      </c>
      <c r="AA11" s="10">
        <v>18.489999999999998</v>
      </c>
      <c r="AB11" s="95">
        <v>21486200</v>
      </c>
      <c r="AC11" s="10">
        <v>18.489999999999998</v>
      </c>
      <c r="AE11" s="138">
        <f t="shared" si="0"/>
        <v>1.315068493150684E-2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42713</v>
      </c>
      <c r="X12" s="10">
        <v>18.559999999999999</v>
      </c>
      <c r="Y12" s="10">
        <v>18.579999999999998</v>
      </c>
      <c r="Z12" s="10">
        <v>18.079999999999998</v>
      </c>
      <c r="AA12" s="10">
        <v>18.25</v>
      </c>
      <c r="AB12" s="95">
        <v>10957100</v>
      </c>
      <c r="AC12" s="10">
        <v>18.25</v>
      </c>
      <c r="AE12" s="138">
        <f t="shared" si="0"/>
        <v>-7.0729053318824286E-3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42712</v>
      </c>
      <c r="X13" s="10">
        <v>18.5</v>
      </c>
      <c r="Y13" s="10">
        <v>18.59</v>
      </c>
      <c r="Z13" s="10">
        <v>18.170000000000002</v>
      </c>
      <c r="AA13" s="10">
        <v>18.38</v>
      </c>
      <c r="AB13" s="95">
        <v>14491500</v>
      </c>
      <c r="AC13" s="10">
        <v>18.38</v>
      </c>
      <c r="AE13" s="138">
        <f t="shared" si="0"/>
        <v>-2.1715526601521207E-3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42711</v>
      </c>
      <c r="X14" s="10">
        <v>18.21</v>
      </c>
      <c r="Y14" s="10">
        <v>18.489999999999998</v>
      </c>
      <c r="Z14" s="10">
        <v>18.09</v>
      </c>
      <c r="AA14" s="10">
        <v>18.420000000000002</v>
      </c>
      <c r="AB14" s="95">
        <v>14096200</v>
      </c>
      <c r="AC14" s="10">
        <v>18.420000000000002</v>
      </c>
      <c r="AE14" s="138">
        <f t="shared" si="0"/>
        <v>3.814713896457711E-3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42710</v>
      </c>
      <c r="X15" s="10">
        <v>18.12</v>
      </c>
      <c r="Y15" s="10">
        <v>18.62</v>
      </c>
      <c r="Z15" s="10">
        <v>17.93</v>
      </c>
      <c r="AA15" s="10">
        <v>18.350000000000001</v>
      </c>
      <c r="AB15" s="95">
        <v>13864400</v>
      </c>
      <c r="AC15" s="10">
        <v>18.350000000000001</v>
      </c>
      <c r="AE15" s="138">
        <f>AC15/AC16-1</f>
        <v>-2.175095160413254E-3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42709</v>
      </c>
      <c r="X16" s="10">
        <v>18.55</v>
      </c>
      <c r="Y16" s="10">
        <v>18.73</v>
      </c>
      <c r="Z16" s="10">
        <v>18.29</v>
      </c>
      <c r="AA16" s="10">
        <v>18.39</v>
      </c>
      <c r="AB16" s="95">
        <v>14019000</v>
      </c>
      <c r="AC16" s="10">
        <v>18.39</v>
      </c>
      <c r="AE16" s="138">
        <f t="shared" ref="AE16:AE67" si="4">AC16/AC17-1</f>
        <v>1.0439560439560402E-2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42706</v>
      </c>
      <c r="X17" s="10">
        <v>17.84</v>
      </c>
      <c r="Y17" s="10">
        <v>18.39</v>
      </c>
      <c r="Z17" s="10">
        <v>17.84</v>
      </c>
      <c r="AA17" s="10">
        <v>18.2</v>
      </c>
      <c r="AB17" s="95">
        <v>16662900</v>
      </c>
      <c r="AC17" s="10">
        <v>18.2</v>
      </c>
      <c r="AE17" s="138">
        <f t="shared" si="4"/>
        <v>1.7328116266070337E-2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42705</v>
      </c>
      <c r="X18" s="10">
        <v>19.12</v>
      </c>
      <c r="Y18" s="10">
        <v>19.14</v>
      </c>
      <c r="Z18" s="10">
        <v>17.579999999999998</v>
      </c>
      <c r="AA18" s="10">
        <v>17.89</v>
      </c>
      <c r="AB18" s="95">
        <v>35757500</v>
      </c>
      <c r="AC18" s="10">
        <v>17.89</v>
      </c>
      <c r="AE18" s="138">
        <f t="shared" si="4"/>
        <v>-9.4130675526022944E-3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42704</v>
      </c>
      <c r="X19" s="10">
        <v>16.38</v>
      </c>
      <c r="Y19" s="10">
        <v>18.55</v>
      </c>
      <c r="Z19" s="10">
        <v>16.38</v>
      </c>
      <c r="AA19" s="10">
        <v>18.059999999999999</v>
      </c>
      <c r="AB19" s="95">
        <v>74509700</v>
      </c>
      <c r="AC19" s="10">
        <v>18.059999999999999</v>
      </c>
      <c r="AE19" s="138">
        <f t="shared" si="4"/>
        <v>0.2080267558528428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42703</v>
      </c>
      <c r="X20" s="10">
        <v>15.14</v>
      </c>
      <c r="Y20" s="10">
        <v>15.16</v>
      </c>
      <c r="Z20" s="10">
        <v>14.71</v>
      </c>
      <c r="AA20" s="10">
        <v>14.95</v>
      </c>
      <c r="AB20" s="95">
        <v>20254900</v>
      </c>
      <c r="AC20" s="10">
        <v>14.95</v>
      </c>
      <c r="AE20" s="138">
        <f t="shared" si="4"/>
        <v>-3.7966537966537928E-2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42702</v>
      </c>
      <c r="X21" s="10">
        <v>16.55</v>
      </c>
      <c r="Y21" s="10">
        <v>16.579999999999998</v>
      </c>
      <c r="Z21" s="10">
        <v>15.51</v>
      </c>
      <c r="AA21" s="10">
        <v>15.54</v>
      </c>
      <c r="AB21" s="95">
        <v>20075400</v>
      </c>
      <c r="AC21" s="10">
        <v>15.54</v>
      </c>
      <c r="AE21" s="138">
        <f t="shared" si="4"/>
        <v>-4.5454545454545525E-2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42699</v>
      </c>
      <c r="X22" s="10">
        <v>16.63</v>
      </c>
      <c r="Y22" s="10">
        <v>16.63</v>
      </c>
      <c r="Z22" s="10">
        <v>16.14</v>
      </c>
      <c r="AA22" s="10">
        <v>16.28</v>
      </c>
      <c r="AB22" s="95">
        <v>7914100</v>
      </c>
      <c r="AC22" s="10">
        <v>16.28</v>
      </c>
      <c r="AE22" s="138">
        <f t="shared" si="4"/>
        <v>-2.9797377830750871E-2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42697</v>
      </c>
      <c r="X23" s="10">
        <v>16.37</v>
      </c>
      <c r="Y23" s="10">
        <v>16.8</v>
      </c>
      <c r="Z23" s="10">
        <v>16.29</v>
      </c>
      <c r="AA23" s="10">
        <v>16.78</v>
      </c>
      <c r="AB23" s="95">
        <v>11208800</v>
      </c>
      <c r="AC23" s="10">
        <v>16.78</v>
      </c>
      <c r="AE23" s="138">
        <f t="shared" si="4"/>
        <v>1.3897280966767456E-2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42696</v>
      </c>
      <c r="X24" s="10">
        <v>16.41</v>
      </c>
      <c r="Y24" s="10">
        <v>16.73</v>
      </c>
      <c r="Z24" s="10">
        <v>16.010000000000002</v>
      </c>
      <c r="AA24" s="10">
        <v>16.55</v>
      </c>
      <c r="AB24" s="95">
        <v>17889300</v>
      </c>
      <c r="AC24" s="10">
        <v>16.55</v>
      </c>
      <c r="AE24" s="138">
        <f t="shared" si="4"/>
        <v>4.2475728155340065E-3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42695</v>
      </c>
      <c r="X25" s="10">
        <v>16.079999999999998</v>
      </c>
      <c r="Y25" s="10">
        <v>16.579999999999998</v>
      </c>
      <c r="Z25" s="10">
        <v>16.04</v>
      </c>
      <c r="AA25" s="10">
        <v>16.48</v>
      </c>
      <c r="AB25" s="95">
        <v>19650900</v>
      </c>
      <c r="AC25" s="10">
        <v>16.48</v>
      </c>
      <c r="AE25" s="138">
        <f t="shared" si="4"/>
        <v>5.5057618437900135E-2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42692</v>
      </c>
      <c r="X26" s="10">
        <v>15.52</v>
      </c>
      <c r="Y26" s="10">
        <v>15.83</v>
      </c>
      <c r="Z26" s="10">
        <v>15.49</v>
      </c>
      <c r="AA26" s="10">
        <v>15.62</v>
      </c>
      <c r="AB26" s="95">
        <v>13985400</v>
      </c>
      <c r="AC26" s="10">
        <v>15.62</v>
      </c>
      <c r="AE26" s="138">
        <f t="shared" si="4"/>
        <v>1.0349288486416475E-2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42691</v>
      </c>
      <c r="X27" s="10">
        <v>15.8</v>
      </c>
      <c r="Y27" s="10">
        <v>16.07</v>
      </c>
      <c r="Z27" s="10">
        <v>15.44</v>
      </c>
      <c r="AA27" s="10">
        <v>15.46</v>
      </c>
      <c r="AB27" s="95">
        <v>17787400</v>
      </c>
      <c r="AC27" s="10">
        <v>15.46</v>
      </c>
      <c r="AE27" s="138">
        <f t="shared" si="4"/>
        <v>-6.4267352185090054E-3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42690</v>
      </c>
      <c r="X28" s="10">
        <v>15.55</v>
      </c>
      <c r="Y28" s="10">
        <v>15.93</v>
      </c>
      <c r="Z28" s="10">
        <v>15.35</v>
      </c>
      <c r="AA28" s="10">
        <v>15.56</v>
      </c>
      <c r="AB28" s="95">
        <v>16461500</v>
      </c>
      <c r="AC28" s="10">
        <v>15.56</v>
      </c>
      <c r="AE28" s="138">
        <f t="shared" si="4"/>
        <v>-8.9171974522291864E-3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42689</v>
      </c>
      <c r="X29" s="10">
        <v>15.24</v>
      </c>
      <c r="Y29" s="10">
        <v>15.85</v>
      </c>
      <c r="Z29" s="10">
        <v>15.15</v>
      </c>
      <c r="AA29" s="10">
        <v>15.7</v>
      </c>
      <c r="AB29" s="95">
        <v>20422300</v>
      </c>
      <c r="AC29" s="10">
        <v>15.7</v>
      </c>
      <c r="AE29" s="138">
        <f t="shared" si="4"/>
        <v>5.1574012056262442E-2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42688</v>
      </c>
      <c r="X30" s="10">
        <v>14.7</v>
      </c>
      <c r="Y30" s="10">
        <v>15</v>
      </c>
      <c r="Z30" s="10">
        <v>14.45</v>
      </c>
      <c r="AA30" s="10">
        <v>14.93</v>
      </c>
      <c r="AB30" s="95">
        <v>15132700</v>
      </c>
      <c r="AC30" s="10">
        <v>14.93</v>
      </c>
      <c r="AE30" s="138" t="e">
        <f t="shared" si="4"/>
        <v>#DIV/0!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42688</v>
      </c>
      <c r="X31" s="10" t="s">
        <v>155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42685</v>
      </c>
      <c r="X32" s="10">
        <v>14.94</v>
      </c>
      <c r="Y32" s="10">
        <v>15.07</v>
      </c>
      <c r="Z32" s="10">
        <v>14.37</v>
      </c>
      <c r="AA32" s="10">
        <v>14.89</v>
      </c>
      <c r="AB32" s="95">
        <v>13642100</v>
      </c>
      <c r="AC32" s="10">
        <v>14.84</v>
      </c>
      <c r="AE32" s="138">
        <f t="shared" si="4"/>
        <v>-1.6567263088137829E-2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42684</v>
      </c>
      <c r="X33" s="10">
        <v>14.73</v>
      </c>
      <c r="Y33" s="10">
        <v>15.23</v>
      </c>
      <c r="Z33" s="10">
        <v>14.63</v>
      </c>
      <c r="AA33" s="10">
        <v>15.14</v>
      </c>
      <c r="AB33" s="95">
        <v>19249900</v>
      </c>
      <c r="AC33" s="10">
        <v>15.09</v>
      </c>
      <c r="AE33" s="138">
        <f t="shared" si="4"/>
        <v>1.7532029669588667E-2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42683</v>
      </c>
      <c r="X34" s="10">
        <v>14.18</v>
      </c>
      <c r="Y34" s="10">
        <v>15.07</v>
      </c>
      <c r="Z34" s="10">
        <v>14.18</v>
      </c>
      <c r="AA34" s="10">
        <v>14.88</v>
      </c>
      <c r="AB34" s="95">
        <v>22354100</v>
      </c>
      <c r="AC34" s="10">
        <v>14.83</v>
      </c>
      <c r="AE34" s="138">
        <f t="shared" si="4"/>
        <v>4.4366197183098643E-2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42682</v>
      </c>
      <c r="X35" s="10">
        <v>14.03</v>
      </c>
      <c r="Y35" s="10">
        <v>14.37</v>
      </c>
      <c r="Z35" s="10">
        <v>13.98</v>
      </c>
      <c r="AA35" s="10">
        <v>14.25</v>
      </c>
      <c r="AB35" s="95">
        <v>11009300</v>
      </c>
      <c r="AC35" s="10">
        <v>14.2</v>
      </c>
      <c r="AE35" s="138">
        <f t="shared" si="4"/>
        <v>7.0921985815601829E-3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42681</v>
      </c>
      <c r="X36" s="10">
        <v>14.1</v>
      </c>
      <c r="Y36" s="10">
        <v>14.26</v>
      </c>
      <c r="Z36" s="10">
        <v>13.92</v>
      </c>
      <c r="AA36" s="10">
        <v>14.15</v>
      </c>
      <c r="AB36" s="95">
        <v>16077000</v>
      </c>
      <c r="AC36" s="10">
        <v>14.1</v>
      </c>
      <c r="AE36" s="138">
        <f t="shared" si="4"/>
        <v>3.3724340175953049E-2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42678</v>
      </c>
      <c r="X37" s="10">
        <v>13.91</v>
      </c>
      <c r="Y37" s="10">
        <v>14.2</v>
      </c>
      <c r="Z37" s="10">
        <v>13.66</v>
      </c>
      <c r="AA37" s="10">
        <v>13.69</v>
      </c>
      <c r="AB37" s="95">
        <v>29039600</v>
      </c>
      <c r="AC37" s="10">
        <v>13.64</v>
      </c>
      <c r="AE37" s="138">
        <f t="shared" si="4"/>
        <v>-3.2624113475177241E-2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42677</v>
      </c>
      <c r="X38" s="10">
        <v>13.77</v>
      </c>
      <c r="Y38" s="10">
        <v>14.76</v>
      </c>
      <c r="Z38" s="10">
        <v>13.71</v>
      </c>
      <c r="AA38" s="10">
        <v>14.15</v>
      </c>
      <c r="AB38" s="95">
        <v>38327500</v>
      </c>
      <c r="AC38" s="10">
        <v>14.1</v>
      </c>
      <c r="AE38" s="138">
        <f t="shared" si="4"/>
        <v>0.10675039246467821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42676</v>
      </c>
      <c r="X39" s="10">
        <v>13.06</v>
      </c>
      <c r="Y39" s="10">
        <v>13.1</v>
      </c>
      <c r="Z39" s="10">
        <v>12.36</v>
      </c>
      <c r="AA39" s="10">
        <v>12.78</v>
      </c>
      <c r="AB39" s="95">
        <v>26197400</v>
      </c>
      <c r="AC39" s="10">
        <v>12.74</v>
      </c>
      <c r="AE39" s="138">
        <f t="shared" si="4"/>
        <v>-3.703703703703709E-2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42675</v>
      </c>
      <c r="X40" s="10">
        <v>13.37</v>
      </c>
      <c r="Y40" s="10">
        <v>13.53</v>
      </c>
      <c r="Z40" s="10">
        <v>12.87</v>
      </c>
      <c r="AA40" s="10">
        <v>13.27</v>
      </c>
      <c r="AB40" s="95">
        <v>16540200</v>
      </c>
      <c r="AC40" s="10">
        <v>13.23</v>
      </c>
      <c r="AE40" s="138">
        <f t="shared" si="4"/>
        <v>6.8493150684931781E-3</v>
      </c>
    </row>
    <row r="41" spans="2:31" ht="20.25" thickBot="1" x14ac:dyDescent="0.35">
      <c r="B41" s="62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42674</v>
      </c>
      <c r="X41" s="10">
        <v>13.65</v>
      </c>
      <c r="Y41" s="10">
        <v>13.68</v>
      </c>
      <c r="Z41" s="10">
        <v>13.14</v>
      </c>
      <c r="AA41" s="10">
        <v>13.18</v>
      </c>
      <c r="AB41" s="95">
        <v>16153800</v>
      </c>
      <c r="AC41" s="10">
        <v>13.14</v>
      </c>
      <c r="AE41" s="138">
        <f t="shared" si="4"/>
        <v>-3.8771031455742455E-2</v>
      </c>
    </row>
    <row r="42" spans="2:31" ht="21" thickTop="1" thickBot="1" x14ac:dyDescent="0.35">
      <c r="B42" s="621"/>
      <c r="C42" s="7">
        <v>340</v>
      </c>
      <c r="D42" s="79">
        <v>17.8</v>
      </c>
      <c r="E42" s="44">
        <v>0</v>
      </c>
      <c r="F42" s="44">
        <f t="shared" si="1"/>
        <v>6052</v>
      </c>
      <c r="G42" s="618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21.667200000000001</v>
      </c>
      <c r="T42" s="134" t="s">
        <v>92</v>
      </c>
      <c r="W42" s="133">
        <v>42671</v>
      </c>
      <c r="X42" s="10">
        <v>13.88</v>
      </c>
      <c r="Y42" s="10">
        <v>14.23</v>
      </c>
      <c r="Z42" s="10">
        <v>13.65</v>
      </c>
      <c r="AA42" s="10">
        <v>13.72</v>
      </c>
      <c r="AB42" s="95">
        <v>19045800</v>
      </c>
      <c r="AC42" s="10">
        <v>13.67</v>
      </c>
      <c r="AE42" s="138">
        <f t="shared" si="4"/>
        <v>-1.6546762589928043E-2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21.489600000000003</v>
      </c>
      <c r="T43" s="135" t="s">
        <v>98</v>
      </c>
      <c r="U43" s="129">
        <v>18.059999999999999</v>
      </c>
      <c r="W43" s="133">
        <v>42670</v>
      </c>
      <c r="X43" s="10">
        <v>14.35</v>
      </c>
      <c r="Y43" s="10">
        <v>14.4</v>
      </c>
      <c r="Z43" s="10">
        <v>13.88</v>
      </c>
      <c r="AA43" s="10">
        <v>13.95</v>
      </c>
      <c r="AB43" s="95">
        <v>18435300</v>
      </c>
      <c r="AC43" s="10">
        <v>13.9</v>
      </c>
      <c r="AE43" s="138">
        <f t="shared" si="4"/>
        <v>-2.1126760563380254E-2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21.312000000000001</v>
      </c>
      <c r="T44" s="136" t="s">
        <v>99</v>
      </c>
      <c r="U44" s="130">
        <v>18.100000000000001</v>
      </c>
      <c r="W44" s="133">
        <v>42669</v>
      </c>
      <c r="X44" s="10">
        <v>13.99</v>
      </c>
      <c r="Y44" s="10">
        <v>14.39</v>
      </c>
      <c r="Z44" s="10">
        <v>13.9</v>
      </c>
      <c r="AA44" s="10">
        <v>14.25</v>
      </c>
      <c r="AB44" s="95">
        <v>13519800</v>
      </c>
      <c r="AC44" s="10">
        <v>14.2</v>
      </c>
      <c r="AE44" s="138">
        <f t="shared" si="4"/>
        <v>4.9539985845716838E-3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21.134399999999999</v>
      </c>
      <c r="T45" s="136" t="s">
        <v>100</v>
      </c>
      <c r="U45" s="130" t="s">
        <v>129</v>
      </c>
      <c r="W45" s="133">
        <v>42668</v>
      </c>
      <c r="X45" s="10">
        <v>14.45</v>
      </c>
      <c r="Y45" s="10">
        <v>14.65</v>
      </c>
      <c r="Z45" s="10">
        <v>14.15</v>
      </c>
      <c r="AA45" s="10">
        <v>14.18</v>
      </c>
      <c r="AB45" s="95">
        <v>9830500</v>
      </c>
      <c r="AC45" s="10">
        <v>14.13</v>
      </c>
      <c r="AE45" s="138">
        <f t="shared" si="4"/>
        <v>-2.8198074277854035E-2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20.956800000000001</v>
      </c>
      <c r="T46" s="136" t="s">
        <v>101</v>
      </c>
      <c r="U46" s="130" t="s">
        <v>129</v>
      </c>
      <c r="W46" s="133">
        <v>42667</v>
      </c>
      <c r="X46" s="10">
        <v>14.59</v>
      </c>
      <c r="Y46" s="10">
        <v>14.77</v>
      </c>
      <c r="Z46" s="10">
        <v>14.26</v>
      </c>
      <c r="AA46" s="10">
        <v>14.59</v>
      </c>
      <c r="AB46" s="95">
        <v>10074900</v>
      </c>
      <c r="AC46" s="10">
        <v>14.54</v>
      </c>
      <c r="AE46" s="138">
        <f t="shared" si="4"/>
        <v>-3.4270047978067764E-3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20.779199999999999</v>
      </c>
      <c r="T47" s="136" t="s">
        <v>102</v>
      </c>
      <c r="U47" s="130">
        <v>19.7</v>
      </c>
      <c r="W47" s="133">
        <v>42664</v>
      </c>
      <c r="X47" s="10">
        <v>14.57</v>
      </c>
      <c r="Y47" s="10">
        <v>14.75</v>
      </c>
      <c r="Z47" s="10">
        <v>14.5</v>
      </c>
      <c r="AA47" s="10">
        <v>14.64</v>
      </c>
      <c r="AB47" s="95">
        <v>8355000</v>
      </c>
      <c r="AC47" s="10">
        <v>14.59</v>
      </c>
      <c r="AE47" s="138">
        <f t="shared" si="4"/>
        <v>-4.0955631399317571E-3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20.601600000000001</v>
      </c>
      <c r="T48" s="136" t="s">
        <v>103</v>
      </c>
      <c r="U48" s="130">
        <v>2.74444</v>
      </c>
      <c r="W48" s="133">
        <v>42663</v>
      </c>
      <c r="X48" s="10">
        <v>14.47</v>
      </c>
      <c r="Y48" s="10">
        <v>14.7</v>
      </c>
      <c r="Z48" s="10">
        <v>14.27</v>
      </c>
      <c r="AA48" s="10">
        <v>14.7</v>
      </c>
      <c r="AB48" s="95">
        <v>12850500</v>
      </c>
      <c r="AC48" s="10">
        <v>14.65</v>
      </c>
      <c r="AE48" s="138">
        <f t="shared" si="4"/>
        <v>3.4246575342467001E-3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20.423999999999999</v>
      </c>
      <c r="T49" s="136" t="s">
        <v>122</v>
      </c>
      <c r="U49" s="130" t="s">
        <v>373</v>
      </c>
      <c r="W49" s="133">
        <v>42662</v>
      </c>
      <c r="X49" s="10">
        <v>14.35</v>
      </c>
      <c r="Y49" s="10">
        <v>14.86</v>
      </c>
      <c r="Z49" s="10">
        <v>14.31</v>
      </c>
      <c r="AA49" s="10">
        <v>14.65</v>
      </c>
      <c r="AB49" s="95">
        <v>15798500</v>
      </c>
      <c r="AC49" s="10">
        <v>14.6</v>
      </c>
      <c r="AE49" s="138">
        <f t="shared" si="4"/>
        <v>3.180212014134276E-2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20.246400000000001</v>
      </c>
      <c r="T50" s="136"/>
      <c r="U50" s="130"/>
      <c r="W50" s="133">
        <v>42661</v>
      </c>
      <c r="X50" s="10">
        <v>14.4</v>
      </c>
      <c r="Y50" s="10">
        <v>14.42</v>
      </c>
      <c r="Z50" s="10">
        <v>14.01</v>
      </c>
      <c r="AA50" s="10">
        <v>14.2</v>
      </c>
      <c r="AB50" s="95">
        <v>15738400</v>
      </c>
      <c r="AC50" s="10">
        <v>14.15</v>
      </c>
      <c r="AE50" s="138">
        <f t="shared" si="4"/>
        <v>1.4154281670204494E-3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20.0688</v>
      </c>
      <c r="T51" s="136" t="s">
        <v>105</v>
      </c>
      <c r="U51" s="130" t="s">
        <v>517</v>
      </c>
      <c r="W51" s="133">
        <v>42660</v>
      </c>
      <c r="X51" s="10">
        <v>14.39</v>
      </c>
      <c r="Y51" s="10">
        <v>14.56</v>
      </c>
      <c r="Z51" s="10">
        <v>14.03</v>
      </c>
      <c r="AA51" s="10">
        <v>14.18</v>
      </c>
      <c r="AB51" s="95">
        <v>13373600</v>
      </c>
      <c r="AC51" s="10">
        <v>14.13</v>
      </c>
      <c r="AE51" s="138">
        <f t="shared" si="4"/>
        <v>-2.7529249827942137E-2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19.891200000000005</v>
      </c>
      <c r="T52" s="136" t="s">
        <v>106</v>
      </c>
      <c r="U52" s="130" t="s">
        <v>404</v>
      </c>
      <c r="W52" s="133">
        <v>42657</v>
      </c>
      <c r="X52" s="10">
        <v>14.87</v>
      </c>
      <c r="Y52" s="10">
        <v>14.94</v>
      </c>
      <c r="Z52" s="10">
        <v>14.54</v>
      </c>
      <c r="AA52" s="10">
        <v>14.58</v>
      </c>
      <c r="AB52" s="95">
        <v>11115800</v>
      </c>
      <c r="AC52" s="10">
        <v>14.53</v>
      </c>
      <c r="AE52" s="138">
        <f t="shared" si="4"/>
        <v>-1.357773251866945E-2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4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19.713600000000003</v>
      </c>
      <c r="T53" s="136" t="s">
        <v>107</v>
      </c>
      <c r="U53" s="131">
        <v>5384102</v>
      </c>
      <c r="W53" s="133">
        <v>42656</v>
      </c>
      <c r="X53" s="10">
        <v>14.77</v>
      </c>
      <c r="Y53" s="10">
        <v>14.93</v>
      </c>
      <c r="Z53" s="10">
        <v>14.52</v>
      </c>
      <c r="AA53" s="10">
        <v>14.78</v>
      </c>
      <c r="AB53" s="95">
        <v>12611400</v>
      </c>
      <c r="AC53" s="10">
        <v>14.73</v>
      </c>
      <c r="AE53" s="138">
        <f t="shared" si="4"/>
        <v>-1.0745466756212241E-2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19.536000000000005</v>
      </c>
      <c r="T54" s="136" t="s">
        <v>110</v>
      </c>
      <c r="U54" s="131">
        <v>17414700</v>
      </c>
      <c r="W54" s="133">
        <v>42655</v>
      </c>
      <c r="X54" s="10">
        <v>15</v>
      </c>
      <c r="Y54" s="10">
        <v>15.06</v>
      </c>
      <c r="Z54" s="10">
        <v>14.78</v>
      </c>
      <c r="AA54" s="10">
        <v>14.94</v>
      </c>
      <c r="AB54" s="95">
        <v>11786000</v>
      </c>
      <c r="AC54" s="10">
        <v>14.89</v>
      </c>
      <c r="AE54" s="138">
        <f t="shared" si="4"/>
        <v>-9.3147039254822817E-3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19.358400000000003</v>
      </c>
      <c r="T55" s="136" t="s">
        <v>108</v>
      </c>
      <c r="U55" s="130" t="s">
        <v>518</v>
      </c>
      <c r="W55" s="133">
        <v>42654</v>
      </c>
      <c r="X55" s="10">
        <v>15.6</v>
      </c>
      <c r="Y55" s="10">
        <v>15.65</v>
      </c>
      <c r="Z55" s="10">
        <v>14.92</v>
      </c>
      <c r="AA55" s="10">
        <v>15.08</v>
      </c>
      <c r="AB55" s="95">
        <v>15994700</v>
      </c>
      <c r="AC55" s="10">
        <v>15.03</v>
      </c>
      <c r="AE55" s="138">
        <f t="shared" si="4"/>
        <v>-4.0842373962986622E-2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19.180800000000001</v>
      </c>
      <c r="T56" s="136" t="s">
        <v>111</v>
      </c>
      <c r="U56" s="130" t="s">
        <v>129</v>
      </c>
      <c r="W56" s="133">
        <v>42653</v>
      </c>
      <c r="X56" s="10">
        <v>15.84</v>
      </c>
      <c r="Y56" s="10">
        <v>15.95</v>
      </c>
      <c r="Z56" s="10">
        <v>15.61</v>
      </c>
      <c r="AA56" s="10">
        <v>15.72</v>
      </c>
      <c r="AB56" s="95">
        <v>10553600</v>
      </c>
      <c r="AC56" s="10">
        <v>15.67</v>
      </c>
      <c r="AE56" s="138">
        <f t="shared" si="4"/>
        <v>1.0315925209542165E-2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19.003200000000003</v>
      </c>
      <c r="T57" s="136" t="s">
        <v>112</v>
      </c>
      <c r="U57" s="130">
        <v>-2.0099999999999998</v>
      </c>
      <c r="W57" s="133">
        <v>42650</v>
      </c>
      <c r="X57" s="10">
        <v>16.11</v>
      </c>
      <c r="Y57" s="10">
        <v>16.18</v>
      </c>
      <c r="Z57" s="10">
        <v>15.5</v>
      </c>
      <c r="AA57" s="10">
        <v>15.56</v>
      </c>
      <c r="AB57" s="95">
        <v>16881100</v>
      </c>
      <c r="AC57" s="10">
        <v>15.51</v>
      </c>
      <c r="AE57" s="138">
        <f t="shared" si="4"/>
        <v>-3.2439176543980097E-2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18.825600000000001</v>
      </c>
      <c r="T58" s="136" t="s">
        <v>109</v>
      </c>
      <c r="U58" s="130" t="s">
        <v>458</v>
      </c>
      <c r="W58" s="133">
        <v>42649</v>
      </c>
      <c r="X58" s="10">
        <v>16.27</v>
      </c>
      <c r="Y58" s="10">
        <v>16.34</v>
      </c>
      <c r="Z58" s="10">
        <v>15.82</v>
      </c>
      <c r="AA58" s="10">
        <v>16.079999999999998</v>
      </c>
      <c r="AB58" s="95">
        <v>13514900</v>
      </c>
      <c r="AC58" s="10">
        <v>16.03</v>
      </c>
      <c r="AE58" s="138">
        <f t="shared" si="4"/>
        <v>-2.4891101431238072E-3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18.648000000000003</v>
      </c>
      <c r="W59" s="133">
        <v>42648</v>
      </c>
      <c r="X59" s="10">
        <v>15.93</v>
      </c>
      <c r="Y59" s="10">
        <v>16.399999999999999</v>
      </c>
      <c r="Z59" s="10">
        <v>15.87</v>
      </c>
      <c r="AA59" s="10">
        <v>16.12</v>
      </c>
      <c r="AB59" s="95">
        <v>17660800</v>
      </c>
      <c r="AC59" s="10">
        <v>16.07</v>
      </c>
      <c r="AE59" s="138">
        <f t="shared" si="4"/>
        <v>3.145057766367132E-2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18.470400000000001</v>
      </c>
      <c r="W60" s="133">
        <v>42647</v>
      </c>
      <c r="X60" s="10">
        <v>16.02</v>
      </c>
      <c r="Y60" s="10">
        <v>16.14</v>
      </c>
      <c r="Z60" s="10">
        <v>15.52</v>
      </c>
      <c r="AA60" s="10">
        <v>15.63</v>
      </c>
      <c r="AB60" s="95">
        <v>13750500</v>
      </c>
      <c r="AC60" s="10">
        <v>15.58</v>
      </c>
      <c r="AE60" s="138">
        <f t="shared" si="4"/>
        <v>-2.1971123666038928E-2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18.292800000000003</v>
      </c>
      <c r="W61" s="133">
        <v>42646</v>
      </c>
      <c r="X61" s="10">
        <v>15.89</v>
      </c>
      <c r="Y61" s="10">
        <v>16.09</v>
      </c>
      <c r="Z61" s="10">
        <v>15.61</v>
      </c>
      <c r="AA61" s="10">
        <v>15.98</v>
      </c>
      <c r="AB61" s="95">
        <v>10465300</v>
      </c>
      <c r="AC61" s="10">
        <v>15.93</v>
      </c>
      <c r="AE61" s="138">
        <f t="shared" si="4"/>
        <v>1.0786802030456899E-2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18.115200000000002</v>
      </c>
      <c r="W62" s="133">
        <v>42643</v>
      </c>
      <c r="X62" s="10">
        <v>15.95</v>
      </c>
      <c r="Y62" s="10">
        <v>16.16</v>
      </c>
      <c r="Z62" s="10">
        <v>15.76</v>
      </c>
      <c r="AA62" s="10">
        <v>15.81</v>
      </c>
      <c r="AB62" s="95">
        <v>19307900</v>
      </c>
      <c r="AC62" s="10">
        <v>15.76</v>
      </c>
      <c r="AE62" s="138">
        <f t="shared" si="4"/>
        <v>-5.6782334384858357E-3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17.937600000000003</v>
      </c>
      <c r="W63" s="133">
        <v>42642</v>
      </c>
      <c r="X63" s="10">
        <v>15.28</v>
      </c>
      <c r="Y63" s="10">
        <v>16.25</v>
      </c>
      <c r="Z63" s="10">
        <v>15.28</v>
      </c>
      <c r="AA63" s="10">
        <v>15.9</v>
      </c>
      <c r="AB63" s="95">
        <v>34965500</v>
      </c>
      <c r="AC63" s="10">
        <v>15.85</v>
      </c>
      <c r="AE63" s="138">
        <f t="shared" si="4"/>
        <v>4.7587574355584916E-2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17.760000000000002</v>
      </c>
      <c r="W64" s="133">
        <v>42641</v>
      </c>
      <c r="X64" s="10">
        <v>14.21</v>
      </c>
      <c r="Y64" s="10">
        <v>15.24</v>
      </c>
      <c r="Z64" s="10">
        <v>13.84</v>
      </c>
      <c r="AA64" s="10">
        <v>15.18</v>
      </c>
      <c r="AB64" s="95">
        <v>30979900</v>
      </c>
      <c r="AC64" s="10">
        <v>15.13</v>
      </c>
      <c r="AE64" s="138">
        <f t="shared" si="4"/>
        <v>7.994289793005005E-2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17.5824</v>
      </c>
      <c r="W65" s="133">
        <v>42640</v>
      </c>
      <c r="X65" s="10">
        <v>14.16</v>
      </c>
      <c r="Y65" s="10">
        <v>14.22</v>
      </c>
      <c r="Z65" s="10">
        <v>13.9</v>
      </c>
      <c r="AA65" s="10">
        <v>14.06</v>
      </c>
      <c r="AB65" s="95">
        <v>16028700</v>
      </c>
      <c r="AC65" s="10">
        <v>14.01</v>
      </c>
      <c r="AE65" s="138">
        <f t="shared" si="4"/>
        <v>-2.4373259052924756E-2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17.404800000000002</v>
      </c>
      <c r="W66" s="133">
        <v>42639</v>
      </c>
      <c r="X66" s="10">
        <v>14.55</v>
      </c>
      <c r="Y66" s="10">
        <v>14.85</v>
      </c>
      <c r="Z66" s="10">
        <v>14.38</v>
      </c>
      <c r="AA66" s="10">
        <v>14.41</v>
      </c>
      <c r="AB66" s="95">
        <v>11913000</v>
      </c>
      <c r="AC66" s="10">
        <v>14.36</v>
      </c>
      <c r="AE66" s="138">
        <f t="shared" si="4"/>
        <v>-5.5401662049862077E-3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17.2272</v>
      </c>
      <c r="W67" s="133">
        <v>42636</v>
      </c>
      <c r="X67" s="10">
        <v>14.71</v>
      </c>
      <c r="Y67" s="10">
        <v>15.1</v>
      </c>
      <c r="Z67" s="10">
        <v>14.26</v>
      </c>
      <c r="AA67" s="10">
        <v>14.49</v>
      </c>
      <c r="AB67" s="95">
        <v>22031500</v>
      </c>
      <c r="AC67" s="10">
        <v>14.44</v>
      </c>
      <c r="AE67" s="138">
        <f t="shared" si="4"/>
        <v>-2.5641025641025661E-2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17.049600000000002</v>
      </c>
      <c r="W68" s="133">
        <v>42635</v>
      </c>
      <c r="X68" s="10">
        <v>14.8</v>
      </c>
      <c r="Y68" s="10">
        <v>15.23</v>
      </c>
      <c r="Z68" s="10">
        <v>14.74</v>
      </c>
      <c r="AA68" s="10">
        <v>14.87</v>
      </c>
      <c r="AB68" s="95">
        <v>17035300</v>
      </c>
      <c r="AC68" s="10">
        <v>14.82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16.872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16.694400000000002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16.516800000000003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16.339200000000002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16.161600000000004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15.984000000000002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15.806400000000002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15.628800000000002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15.451200000000002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15.273600000000002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15.096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9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6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6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6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6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7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7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7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6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6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6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6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8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5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4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4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4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2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2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2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2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7" si="25">C223*D223+E223</f>
        <v>2322</v>
      </c>
    </row>
    <row r="224" spans="1:16" x14ac:dyDescent="0.25">
      <c r="A224" s="4"/>
      <c r="B224" s="510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0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1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1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47" spans="1:13" x14ac:dyDescent="0.25">
      <c r="A247" s="32" t="s">
        <v>81</v>
      </c>
      <c r="B247" s="512"/>
      <c r="C247" s="73">
        <f>SUM(C2:C246)</f>
        <v>132812</v>
      </c>
      <c r="D247" s="18"/>
      <c r="E247" s="18"/>
      <c r="F247" s="18">
        <f>SUM(F2:F246)</f>
        <v>1881880.8389999999</v>
      </c>
      <c r="G247" s="14"/>
      <c r="H247" s="73">
        <f>SUM(H2:H246)</f>
        <v>126812</v>
      </c>
      <c r="I247" s="81"/>
      <c r="J247" s="18"/>
      <c r="K247" s="18">
        <f>SUM(K2:K246)</f>
        <v>1791752.9000000018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126812</v>
      </c>
      <c r="D248" s="358"/>
      <c r="E248" s="358"/>
      <c r="F248" s="359">
        <f>SumByColor($A$248, F2:F246)</f>
        <v>1787386</v>
      </c>
      <c r="G248" s="358"/>
      <c r="H248" s="358">
        <f>SumByColor($A$248, H2:H246)</f>
        <v>126812</v>
      </c>
      <c r="I248" s="358"/>
      <c r="J248" s="359"/>
      <c r="K248" s="359">
        <f>SumByColor($A$248, K2:K246)</f>
        <v>1791775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377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" si="126">C483*(E483-D483)</f>
        <v>16484.261999999992</v>
      </c>
      <c r="G483" s="40">
        <f t="shared" ref="G483" si="127">IF(C483=0, 0,D483*C483)</f>
        <v>87375.737999999998</v>
      </c>
      <c r="H483" s="232">
        <f t="shared" ref="H483" si="128">IF(C483=0, D483, (E483-D483)/D483)</f>
        <v>0.18865948806063293</v>
      </c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42727</v>
      </c>
      <c r="X2" s="10">
        <v>35.06</v>
      </c>
      <c r="Y2" s="10">
        <v>35.42</v>
      </c>
      <c r="Z2" s="10">
        <v>34.96</v>
      </c>
      <c r="AA2" s="10">
        <v>35.08</v>
      </c>
      <c r="AB2" s="95">
        <v>3398400</v>
      </c>
      <c r="AC2" s="10">
        <v>35.08</v>
      </c>
      <c r="AD2" s="2">
        <f>Y2-Z2</f>
        <v>0.46000000000000085</v>
      </c>
      <c r="AE2" s="138">
        <f>AC2/AC3-1</f>
        <v>2.8587764436820429E-3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42726</v>
      </c>
      <c r="X3" s="10">
        <v>35.15</v>
      </c>
      <c r="Y3" s="10">
        <v>35.46</v>
      </c>
      <c r="Z3" s="10">
        <v>34.75</v>
      </c>
      <c r="AA3" s="10">
        <v>34.979999999999997</v>
      </c>
      <c r="AB3" s="95">
        <v>6358900</v>
      </c>
      <c r="AC3" s="10">
        <v>34.979999999999997</v>
      </c>
      <c r="AD3" s="2">
        <f t="shared" ref="AD3:AD66" si="1">Y3-Z3</f>
        <v>0.71000000000000085</v>
      </c>
      <c r="AE3" s="138">
        <f t="shared" ref="AE3:AE66" si="2">AC3/AC4-1</f>
        <v>-6.5322351604658602E-3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33.72</v>
      </c>
      <c r="R4" s="505">
        <v>-2.29E-2</v>
      </c>
      <c r="T4" s="163"/>
      <c r="W4" s="133">
        <v>42725</v>
      </c>
      <c r="X4" s="10">
        <v>35.4</v>
      </c>
      <c r="Y4" s="10">
        <v>35.58</v>
      </c>
      <c r="Z4" s="10">
        <v>35.21</v>
      </c>
      <c r="AA4" s="10">
        <v>35.21</v>
      </c>
      <c r="AB4" s="95">
        <v>6075600</v>
      </c>
      <c r="AC4" s="10">
        <v>35.21</v>
      </c>
      <c r="AD4" s="2">
        <f t="shared" si="1"/>
        <v>0.36999999999999744</v>
      </c>
      <c r="AE4" s="138">
        <f t="shared" si="2"/>
        <v>-7.8895463510848529E-3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13488</v>
      </c>
      <c r="W5" s="133">
        <v>42724</v>
      </c>
      <c r="X5" s="10">
        <v>35.880000000000003</v>
      </c>
      <c r="Y5" s="10">
        <v>35.979999999999997</v>
      </c>
      <c r="Z5" s="10">
        <v>35.479999999999997</v>
      </c>
      <c r="AA5" s="10">
        <v>35.49</v>
      </c>
      <c r="AB5" s="95">
        <v>7667500</v>
      </c>
      <c r="AC5" s="10">
        <v>35.49</v>
      </c>
      <c r="AD5" s="2">
        <f t="shared" si="1"/>
        <v>0.5</v>
      </c>
      <c r="AE5" s="138">
        <f t="shared" si="2"/>
        <v>-1.0869565217391353E-2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42723</v>
      </c>
      <c r="X6" s="10">
        <v>36.03</v>
      </c>
      <c r="Y6" s="10">
        <v>36.44</v>
      </c>
      <c r="Z6" s="10">
        <v>35.78</v>
      </c>
      <c r="AA6" s="10">
        <v>35.880000000000003</v>
      </c>
      <c r="AB6" s="95">
        <v>8976000</v>
      </c>
      <c r="AC6" s="10">
        <v>35.880000000000003</v>
      </c>
      <c r="AD6" s="2">
        <f t="shared" si="1"/>
        <v>0.65999999999999659</v>
      </c>
      <c r="AE6" s="138">
        <f t="shared" si="2"/>
        <v>-1.6694490818028873E-3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1436.0499999999956</v>
      </c>
      <c r="R7" s="30">
        <v>42747</v>
      </c>
      <c r="W7" s="133">
        <v>42720</v>
      </c>
      <c r="X7" s="10">
        <v>36.020000000000003</v>
      </c>
      <c r="Y7" s="10">
        <v>36.090000000000003</v>
      </c>
      <c r="Z7" s="10">
        <v>35.659999999999997</v>
      </c>
      <c r="AA7" s="10">
        <v>35.94</v>
      </c>
      <c r="AB7" s="95">
        <v>10060200</v>
      </c>
      <c r="AC7" s="10">
        <v>35.94</v>
      </c>
      <c r="AD7" s="2">
        <f t="shared" si="1"/>
        <v>0.43000000000000682</v>
      </c>
      <c r="AE7" s="138">
        <f t="shared" si="2"/>
        <v>-5.5617352614023563E-4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1436.0499999999956</v>
      </c>
      <c r="W8" s="133">
        <v>42719</v>
      </c>
      <c r="X8" s="10">
        <v>34.770000000000003</v>
      </c>
      <c r="Y8" s="10">
        <v>36.049999999999997</v>
      </c>
      <c r="Z8" s="10">
        <v>34.6</v>
      </c>
      <c r="AA8" s="10">
        <v>35.96</v>
      </c>
      <c r="AB8" s="95">
        <v>12645600</v>
      </c>
      <c r="AC8" s="10">
        <v>35.96</v>
      </c>
      <c r="AD8" s="2">
        <f t="shared" si="1"/>
        <v>1.4499999999999957</v>
      </c>
      <c r="AE8" s="138">
        <f t="shared" si="2"/>
        <v>3.5714285714285809E-2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0.11915499151589536</v>
      </c>
      <c r="W9" s="133">
        <v>42718</v>
      </c>
      <c r="X9" s="10">
        <v>34.700000000000003</v>
      </c>
      <c r="Y9" s="10">
        <v>35.380000000000003</v>
      </c>
      <c r="Z9" s="10">
        <v>34.6</v>
      </c>
      <c r="AA9" s="10">
        <v>34.72</v>
      </c>
      <c r="AB9" s="95">
        <v>10086800</v>
      </c>
      <c r="AC9" s="10">
        <v>34.72</v>
      </c>
      <c r="AD9" s="2">
        <f t="shared" si="1"/>
        <v>0.78000000000000114</v>
      </c>
      <c r="AE9" s="138">
        <f t="shared" si="2"/>
        <v>8.7158628704240293E-3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42717</v>
      </c>
      <c r="X10" s="10">
        <v>34.020000000000003</v>
      </c>
      <c r="Y10" s="10">
        <v>34.53</v>
      </c>
      <c r="Z10" s="10">
        <v>33.840000000000003</v>
      </c>
      <c r="AA10" s="10">
        <v>34.42</v>
      </c>
      <c r="AB10" s="95">
        <v>6588600</v>
      </c>
      <c r="AC10" s="10">
        <v>34.42</v>
      </c>
      <c r="AD10" s="2">
        <f t="shared" si="1"/>
        <v>0.68999999999999773</v>
      </c>
      <c r="AE10" s="138">
        <f t="shared" si="2"/>
        <v>5.8445353594389626E-3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1.37E-2</v>
      </c>
      <c r="W11" s="133">
        <v>42716</v>
      </c>
      <c r="X11" s="10">
        <v>34.659999999999997</v>
      </c>
      <c r="Y11" s="10">
        <v>34.880000000000003</v>
      </c>
      <c r="Z11" s="10">
        <v>34.1</v>
      </c>
      <c r="AA11" s="10">
        <v>34.22</v>
      </c>
      <c r="AB11" s="95">
        <v>10577300</v>
      </c>
      <c r="AC11" s="10">
        <v>34.22</v>
      </c>
      <c r="AD11" s="2">
        <f t="shared" si="1"/>
        <v>0.78000000000000114</v>
      </c>
      <c r="AE11" s="138">
        <f t="shared" si="2"/>
        <v>-1.6101207590569322E-2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42713</v>
      </c>
      <c r="X12" s="10">
        <v>34.19</v>
      </c>
      <c r="Y12" s="10">
        <v>34.799999999999997</v>
      </c>
      <c r="Z12" s="10">
        <v>33.99</v>
      </c>
      <c r="AA12" s="10">
        <v>34.78</v>
      </c>
      <c r="AB12" s="95">
        <v>6898800</v>
      </c>
      <c r="AC12" s="10">
        <v>34.78</v>
      </c>
      <c r="AD12" s="2">
        <f t="shared" si="1"/>
        <v>0.80999999999999517</v>
      </c>
      <c r="AE12" s="138">
        <f t="shared" si="2"/>
        <v>1.7256507750804451E-2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42712</v>
      </c>
      <c r="X13" s="10">
        <v>33.869999999999997</v>
      </c>
      <c r="Y13" s="10">
        <v>34.369999999999997</v>
      </c>
      <c r="Z13" s="10">
        <v>33.5</v>
      </c>
      <c r="AA13" s="10">
        <v>34.19</v>
      </c>
      <c r="AB13" s="95">
        <v>7235000</v>
      </c>
      <c r="AC13" s="10">
        <v>34.19</v>
      </c>
      <c r="AD13" s="2">
        <f t="shared" si="1"/>
        <v>0.86999999999999744</v>
      </c>
      <c r="AE13" s="138">
        <f t="shared" si="2"/>
        <v>1.6651798988997824E-2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42711</v>
      </c>
      <c r="X14" s="10">
        <v>33.06</v>
      </c>
      <c r="Y14" s="10">
        <v>33.75</v>
      </c>
      <c r="Z14" s="10">
        <v>32.97</v>
      </c>
      <c r="AA14" s="10">
        <v>33.630000000000003</v>
      </c>
      <c r="AB14" s="95">
        <v>7508100</v>
      </c>
      <c r="AC14" s="10">
        <v>33.630000000000003</v>
      </c>
      <c r="AD14" s="2">
        <f t="shared" si="1"/>
        <v>0.78000000000000114</v>
      </c>
      <c r="AE14" s="138">
        <f t="shared" si="2"/>
        <v>1.693377683701236E-2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42710</v>
      </c>
      <c r="X15" s="10">
        <v>32.83</v>
      </c>
      <c r="Y15" s="10">
        <v>33.090000000000003</v>
      </c>
      <c r="Z15" s="10">
        <v>32.47</v>
      </c>
      <c r="AA15" s="10">
        <v>33.07</v>
      </c>
      <c r="AB15" s="95">
        <v>8534500</v>
      </c>
      <c r="AC15" s="10">
        <v>33.07</v>
      </c>
      <c r="AD15" s="2">
        <f t="shared" si="1"/>
        <v>0.62000000000000455</v>
      </c>
      <c r="AE15" s="138">
        <f t="shared" si="2"/>
        <v>4.2514424536896911E-3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42709</v>
      </c>
      <c r="X16" s="10">
        <v>33.130000000000003</v>
      </c>
      <c r="Y16" s="10">
        <v>33.22</v>
      </c>
      <c r="Z16" s="10">
        <v>32.700000000000003</v>
      </c>
      <c r="AA16" s="10">
        <v>32.93</v>
      </c>
      <c r="AB16" s="95">
        <v>10386900</v>
      </c>
      <c r="AC16" s="10">
        <v>32.93</v>
      </c>
      <c r="AD16" s="2">
        <f t="shared" si="1"/>
        <v>0.51999999999999602</v>
      </c>
      <c r="AE16" s="138">
        <f t="shared" si="2"/>
        <v>-1.1111111111111072E-2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42706</v>
      </c>
      <c r="X17" s="10">
        <v>33.299999999999997</v>
      </c>
      <c r="Y17" s="10">
        <v>33.83</v>
      </c>
      <c r="Z17" s="10">
        <v>32.869999999999997</v>
      </c>
      <c r="AA17" s="10">
        <v>33.299999999999997</v>
      </c>
      <c r="AB17" s="95">
        <v>16218700</v>
      </c>
      <c r="AC17" s="10">
        <v>33.299999999999997</v>
      </c>
      <c r="AD17" s="2">
        <f t="shared" si="1"/>
        <v>0.96000000000000085</v>
      </c>
      <c r="AE17" s="138">
        <f t="shared" si="2"/>
        <v>-1.7985611510792365E-3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42705</v>
      </c>
      <c r="X18" s="10">
        <v>31.16</v>
      </c>
      <c r="Y18" s="10">
        <v>33.4</v>
      </c>
      <c r="Z18" s="10">
        <v>31.09</v>
      </c>
      <c r="AA18" s="10">
        <v>33.36</v>
      </c>
      <c r="AB18" s="95">
        <v>18769000</v>
      </c>
      <c r="AC18" s="10">
        <v>33.36</v>
      </c>
      <c r="AD18" s="2">
        <f t="shared" si="1"/>
        <v>2.3099999999999987</v>
      </c>
      <c r="AE18" s="138">
        <f t="shared" si="2"/>
        <v>3.2817337461300333E-2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42704</v>
      </c>
      <c r="X19" s="10">
        <v>32.81</v>
      </c>
      <c r="Y19" s="10">
        <v>32.81</v>
      </c>
      <c r="Z19" s="10">
        <v>31.95</v>
      </c>
      <c r="AA19" s="10">
        <v>32.299999999999997</v>
      </c>
      <c r="AB19" s="95">
        <v>13633400</v>
      </c>
      <c r="AC19" s="10">
        <v>32.299999999999997</v>
      </c>
      <c r="AD19" s="2">
        <f t="shared" si="1"/>
        <v>0.86000000000000298</v>
      </c>
      <c r="AE19" s="138">
        <f t="shared" si="2"/>
        <v>-2.4169184290030343E-2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42703</v>
      </c>
      <c r="X20" s="10">
        <v>33.71</v>
      </c>
      <c r="Y20" s="10">
        <v>33.75</v>
      </c>
      <c r="Z20" s="10">
        <v>33.07</v>
      </c>
      <c r="AA20" s="10">
        <v>33.1</v>
      </c>
      <c r="AB20" s="95">
        <v>7833900</v>
      </c>
      <c r="AC20" s="10">
        <v>33.1</v>
      </c>
      <c r="AD20" s="2">
        <f t="shared" si="1"/>
        <v>0.67999999999999972</v>
      </c>
      <c r="AE20" s="138">
        <f t="shared" si="2"/>
        <v>-1.6636957813428221E-2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42702</v>
      </c>
      <c r="X21" s="10">
        <v>33.880000000000003</v>
      </c>
      <c r="Y21" s="10">
        <v>34.1</v>
      </c>
      <c r="Z21" s="10">
        <v>33.369999999999997</v>
      </c>
      <c r="AA21" s="10">
        <v>33.659999999999997</v>
      </c>
      <c r="AB21" s="95">
        <v>4896000</v>
      </c>
      <c r="AC21" s="10">
        <v>33.659999999999997</v>
      </c>
      <c r="AD21" s="2">
        <f t="shared" si="1"/>
        <v>0.73000000000000398</v>
      </c>
      <c r="AE21" s="138">
        <f t="shared" si="2"/>
        <v>-6.4935064935066622E-3</v>
      </c>
    </row>
    <row r="22" spans="1:31" x14ac:dyDescent="0.25">
      <c r="B22" s="503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42699</v>
      </c>
      <c r="X22" s="10">
        <v>33.909999999999997</v>
      </c>
      <c r="Y22" s="10">
        <v>34.15</v>
      </c>
      <c r="Z22" s="10">
        <v>33.799999999999997</v>
      </c>
      <c r="AA22" s="10">
        <v>33.880000000000003</v>
      </c>
      <c r="AB22" s="95">
        <v>2669700</v>
      </c>
      <c r="AC22" s="10">
        <v>33.880000000000003</v>
      </c>
      <c r="AD22" s="2">
        <f t="shared" si="1"/>
        <v>0.35000000000000142</v>
      </c>
      <c r="AE22" s="138">
        <f t="shared" si="2"/>
        <v>5.3412462908011271E-3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42697</v>
      </c>
      <c r="X23" s="10">
        <v>33.36</v>
      </c>
      <c r="Y23" s="10">
        <v>33.880000000000003</v>
      </c>
      <c r="Z23" s="10">
        <v>33.33</v>
      </c>
      <c r="AA23" s="10">
        <v>33.700000000000003</v>
      </c>
      <c r="AB23" s="95">
        <v>5608700</v>
      </c>
      <c r="AC23" s="10">
        <v>33.700000000000003</v>
      </c>
      <c r="AD23" s="2">
        <f t="shared" si="1"/>
        <v>0.55000000000000426</v>
      </c>
      <c r="AE23" s="138">
        <f t="shared" si="2"/>
        <v>6.8718255153870089E-3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42696</v>
      </c>
      <c r="X24" s="10">
        <v>33.68</v>
      </c>
      <c r="Y24" s="10">
        <v>33.729999999999997</v>
      </c>
      <c r="Z24" s="10">
        <v>33.409999999999997</v>
      </c>
      <c r="AA24" s="10">
        <v>33.47</v>
      </c>
      <c r="AB24" s="95">
        <v>5824400</v>
      </c>
      <c r="AC24" s="10">
        <v>33.47</v>
      </c>
      <c r="AD24" s="2">
        <f t="shared" si="1"/>
        <v>0.32000000000000028</v>
      </c>
      <c r="AE24" s="138">
        <f t="shared" si="2"/>
        <v>-1.7894422904861651E-3</v>
      </c>
    </row>
    <row r="25" spans="1:31" x14ac:dyDescent="0.25">
      <c r="W25" s="133">
        <v>42695</v>
      </c>
      <c r="X25" s="10">
        <v>33.450000000000003</v>
      </c>
      <c r="Y25" s="10">
        <v>33.840000000000003</v>
      </c>
      <c r="Z25" s="10">
        <v>33.340000000000003</v>
      </c>
      <c r="AA25" s="10">
        <v>33.53</v>
      </c>
      <c r="AB25" s="95">
        <v>5282900</v>
      </c>
      <c r="AC25" s="10">
        <v>33.53</v>
      </c>
      <c r="AD25" s="2">
        <f t="shared" si="1"/>
        <v>0.5</v>
      </c>
      <c r="AE25" s="138">
        <f t="shared" si="2"/>
        <v>2.3916292974588416E-3</v>
      </c>
    </row>
    <row r="26" spans="1:31" x14ac:dyDescent="0.25">
      <c r="W26" s="133">
        <v>42692</v>
      </c>
      <c r="X26" s="10">
        <v>33.51</v>
      </c>
      <c r="Y26" s="10">
        <v>33.880000000000003</v>
      </c>
      <c r="Z26" s="10">
        <v>33.229999999999997</v>
      </c>
      <c r="AA26" s="10">
        <v>33.450000000000003</v>
      </c>
      <c r="AB26" s="95">
        <v>5254500</v>
      </c>
      <c r="AC26" s="10">
        <v>33.450000000000003</v>
      </c>
      <c r="AD26" s="2">
        <f t="shared" si="1"/>
        <v>0.65000000000000568</v>
      </c>
      <c r="AE26" s="138">
        <f t="shared" si="2"/>
        <v>-2.0883054892602004E-3</v>
      </c>
    </row>
    <row r="27" spans="1:31" x14ac:dyDescent="0.25">
      <c r="W27" s="133">
        <v>42691</v>
      </c>
      <c r="X27" s="10">
        <v>32.97</v>
      </c>
      <c r="Y27" s="10">
        <v>33.590000000000003</v>
      </c>
      <c r="Z27" s="10">
        <v>32.590000000000003</v>
      </c>
      <c r="AA27" s="10">
        <v>33.520000000000003</v>
      </c>
      <c r="AB27" s="95">
        <v>10176200</v>
      </c>
      <c r="AC27" s="10">
        <v>33.520000000000003</v>
      </c>
      <c r="AD27" s="2">
        <f t="shared" si="1"/>
        <v>1</v>
      </c>
      <c r="AE27" s="138">
        <f t="shared" si="2"/>
        <v>-5.3412462908011271E-3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42690</v>
      </c>
      <c r="X28" s="10">
        <v>34.75</v>
      </c>
      <c r="Y28" s="10">
        <v>34.770000000000003</v>
      </c>
      <c r="Z28" s="10">
        <v>33.590000000000003</v>
      </c>
      <c r="AA28" s="10">
        <v>33.700000000000003</v>
      </c>
      <c r="AB28" s="95">
        <v>10302100</v>
      </c>
      <c r="AC28" s="10">
        <v>33.700000000000003</v>
      </c>
      <c r="AD28" s="2">
        <f t="shared" si="1"/>
        <v>1.1799999999999997</v>
      </c>
      <c r="AE28" s="138">
        <f t="shared" si="2"/>
        <v>-3.3275960986804298E-2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42689</v>
      </c>
      <c r="X29" s="10">
        <v>34.619999999999997</v>
      </c>
      <c r="Y29" s="10">
        <v>34.950000000000003</v>
      </c>
      <c r="Z29" s="10">
        <v>34.04</v>
      </c>
      <c r="AA29" s="10">
        <v>34.86</v>
      </c>
      <c r="AB29" s="95">
        <v>10069200</v>
      </c>
      <c r="AC29" s="10">
        <v>34.86</v>
      </c>
      <c r="AD29" s="2">
        <f t="shared" si="1"/>
        <v>0.91000000000000369</v>
      </c>
      <c r="AE29" s="138">
        <f t="shared" si="2"/>
        <v>6.3510392609700261E-3</v>
      </c>
    </row>
    <row r="30" spans="1:31" x14ac:dyDescent="0.25">
      <c r="W30" s="133">
        <v>42688</v>
      </c>
      <c r="X30" s="10">
        <v>33.549999999999997</v>
      </c>
      <c r="Y30" s="10">
        <v>34.950000000000003</v>
      </c>
      <c r="Z30" s="10">
        <v>33.549999999999997</v>
      </c>
      <c r="AA30" s="10">
        <v>34.64</v>
      </c>
      <c r="AB30" s="95">
        <v>15593400</v>
      </c>
      <c r="AC30" s="10">
        <v>34.64</v>
      </c>
      <c r="AD30" s="2">
        <f t="shared" si="1"/>
        <v>1.4000000000000057</v>
      </c>
      <c r="AE30" s="138">
        <f t="shared" si="2"/>
        <v>3.3412887828162319E-2</v>
      </c>
    </row>
    <row r="31" spans="1:31" x14ac:dyDescent="0.25">
      <c r="W31" s="133">
        <v>42685</v>
      </c>
      <c r="X31" s="10">
        <v>32.9</v>
      </c>
      <c r="Y31" s="10">
        <v>33.54</v>
      </c>
      <c r="Z31" s="10">
        <v>32.57</v>
      </c>
      <c r="AA31" s="10">
        <v>33.520000000000003</v>
      </c>
      <c r="AB31" s="95">
        <v>11575600</v>
      </c>
      <c r="AC31" s="10">
        <v>33.520000000000003</v>
      </c>
      <c r="AD31" s="2">
        <f t="shared" si="1"/>
        <v>0.96999999999999886</v>
      </c>
      <c r="AE31" s="138">
        <f t="shared" si="2"/>
        <v>1.9774870702768732E-2</v>
      </c>
    </row>
    <row r="32" spans="1:31" x14ac:dyDescent="0.25">
      <c r="W32" s="133">
        <v>42684</v>
      </c>
      <c r="X32" s="10">
        <v>32.19</v>
      </c>
      <c r="Y32" s="10">
        <v>33.44</v>
      </c>
      <c r="Z32" s="10">
        <v>32.130000000000003</v>
      </c>
      <c r="AA32" s="10">
        <v>32.869999999999997</v>
      </c>
      <c r="AB32" s="95">
        <v>14255900</v>
      </c>
      <c r="AC32" s="10">
        <v>32.869999999999997</v>
      </c>
      <c r="AD32" s="2">
        <f t="shared" si="1"/>
        <v>1.3099999999999952</v>
      </c>
      <c r="AE32" s="138" t="e">
        <f t="shared" si="2"/>
        <v>#DIV/0!</v>
      </c>
    </row>
    <row r="33" spans="2:31" x14ac:dyDescent="0.25">
      <c r="W33" s="133">
        <v>42684</v>
      </c>
      <c r="X33" s="10" t="s">
        <v>277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42683</v>
      </c>
      <c r="X34" s="10">
        <v>30.53</v>
      </c>
      <c r="Y34" s="10">
        <v>32.46</v>
      </c>
      <c r="Z34" s="10">
        <v>30.44</v>
      </c>
      <c r="AA34" s="10">
        <v>32.29</v>
      </c>
      <c r="AB34" s="95">
        <v>12682000</v>
      </c>
      <c r="AC34" s="10">
        <v>32.17</v>
      </c>
      <c r="AD34" s="2">
        <f t="shared" si="1"/>
        <v>2.0199999999999996</v>
      </c>
      <c r="AE34" s="138">
        <f t="shared" si="2"/>
        <v>4.4819746670997196E-2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42682</v>
      </c>
      <c r="X35" s="10">
        <v>31.15</v>
      </c>
      <c r="Y35" s="10">
        <v>31.22</v>
      </c>
      <c r="Z35" s="10">
        <v>30.6</v>
      </c>
      <c r="AA35" s="10">
        <v>30.9</v>
      </c>
      <c r="AB35" s="95">
        <v>7260000</v>
      </c>
      <c r="AC35" s="10">
        <v>30.79</v>
      </c>
      <c r="AD35" s="2">
        <f t="shared" si="1"/>
        <v>0.61999999999999744</v>
      </c>
      <c r="AE35" s="138">
        <f t="shared" si="2"/>
        <v>-1.0604113110539881E-2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42681</v>
      </c>
      <c r="X36" s="10">
        <v>31.19</v>
      </c>
      <c r="Y36" s="10">
        <v>31.43</v>
      </c>
      <c r="Z36" s="10">
        <v>30.99</v>
      </c>
      <c r="AA36" s="10">
        <v>31.24</v>
      </c>
      <c r="AB36" s="95">
        <v>5808400</v>
      </c>
      <c r="AC36" s="10">
        <v>31.12</v>
      </c>
      <c r="AD36" s="2">
        <f t="shared" si="1"/>
        <v>0.44000000000000128</v>
      </c>
      <c r="AE36" s="138">
        <f t="shared" si="2"/>
        <v>1.006166828951649E-2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42678</v>
      </c>
      <c r="X37" s="10">
        <v>30.96</v>
      </c>
      <c r="Y37" s="10">
        <v>31.53</v>
      </c>
      <c r="Z37" s="10">
        <v>30.74</v>
      </c>
      <c r="AA37" s="10">
        <v>30.92</v>
      </c>
      <c r="AB37" s="95">
        <v>7978700</v>
      </c>
      <c r="AC37" s="10">
        <v>30.81</v>
      </c>
      <c r="AD37" s="2">
        <f t="shared" si="1"/>
        <v>0.7900000000000027</v>
      </c>
      <c r="AE37" s="138">
        <f t="shared" si="2"/>
        <v>-2.9126213592233219E-3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42677</v>
      </c>
      <c r="X38" s="10">
        <v>32.22</v>
      </c>
      <c r="Y38" s="10">
        <v>32.229999999999997</v>
      </c>
      <c r="Z38" s="10">
        <v>30.93</v>
      </c>
      <c r="AA38" s="10">
        <v>31.02</v>
      </c>
      <c r="AB38" s="95">
        <v>8920300</v>
      </c>
      <c r="AC38" s="10">
        <v>30.9</v>
      </c>
      <c r="AD38" s="2">
        <f t="shared" si="1"/>
        <v>1.2999999999999972</v>
      </c>
      <c r="AE38" s="138">
        <f t="shared" si="2"/>
        <v>-3.7383177570093573E-2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42676</v>
      </c>
      <c r="X39" s="10">
        <v>30.85</v>
      </c>
      <c r="Y39" s="10">
        <v>32.479999999999997</v>
      </c>
      <c r="Z39" s="10">
        <v>30.83</v>
      </c>
      <c r="AA39" s="10">
        <v>32.22</v>
      </c>
      <c r="AB39" s="95">
        <v>13547200</v>
      </c>
      <c r="AC39" s="10">
        <v>32.1</v>
      </c>
      <c r="AD39" s="2">
        <f t="shared" si="1"/>
        <v>1.6499999999999986</v>
      </c>
      <c r="AE39" s="138">
        <f t="shared" si="2"/>
        <v>4.6284224250326078E-2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42675</v>
      </c>
      <c r="X40" s="10">
        <v>31.09</v>
      </c>
      <c r="Y40" s="10">
        <v>31.11</v>
      </c>
      <c r="Z40" s="10">
        <v>30.69</v>
      </c>
      <c r="AA40" s="10">
        <v>30.79</v>
      </c>
      <c r="AB40" s="95">
        <v>8520000</v>
      </c>
      <c r="AC40" s="10">
        <v>30.68</v>
      </c>
      <c r="AD40" s="2">
        <f t="shared" si="1"/>
        <v>0.41999999999999815</v>
      </c>
      <c r="AE40" s="138">
        <f t="shared" si="2"/>
        <v>-5.8327932598832843E-3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37.091999999999999</v>
      </c>
      <c r="Q41" s="2"/>
      <c r="W41" s="133">
        <v>42674</v>
      </c>
      <c r="X41" s="10">
        <v>31.3</v>
      </c>
      <c r="Y41" s="10">
        <v>31.56</v>
      </c>
      <c r="Z41" s="10">
        <v>30.83</v>
      </c>
      <c r="AA41" s="10">
        <v>30.98</v>
      </c>
      <c r="AB41" s="95">
        <v>7550900</v>
      </c>
      <c r="AC41" s="10">
        <v>30.86</v>
      </c>
      <c r="AD41" s="2">
        <f t="shared" si="1"/>
        <v>0.73000000000000043</v>
      </c>
      <c r="AE41" s="138">
        <f t="shared" si="2"/>
        <v>-8.9916506101477278E-3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36.754800000000003</v>
      </c>
      <c r="Q42" s="2"/>
      <c r="T42" s="91" t="s">
        <v>113</v>
      </c>
      <c r="W42" s="133">
        <v>42671</v>
      </c>
      <c r="X42" s="10">
        <v>30.98</v>
      </c>
      <c r="Y42" s="10">
        <v>31.43</v>
      </c>
      <c r="Z42" s="10">
        <v>30.9</v>
      </c>
      <c r="AA42" s="10">
        <v>31.26</v>
      </c>
      <c r="AB42" s="95">
        <v>6796800</v>
      </c>
      <c r="AC42" s="10">
        <v>31.14</v>
      </c>
      <c r="AD42" s="2">
        <f t="shared" si="1"/>
        <v>0.53000000000000114</v>
      </c>
      <c r="AE42" s="138">
        <f t="shared" si="2"/>
        <v>7.7669902912622657E-3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36.4176</v>
      </c>
      <c r="Q43" s="2"/>
      <c r="T43" s="128" t="s">
        <v>98</v>
      </c>
      <c r="U43" s="98">
        <v>35.08</v>
      </c>
      <c r="W43" s="133">
        <v>42670</v>
      </c>
      <c r="X43" s="10">
        <v>30.96</v>
      </c>
      <c r="Y43" s="10">
        <v>31.2</v>
      </c>
      <c r="Z43" s="10">
        <v>30.68</v>
      </c>
      <c r="AA43" s="10">
        <v>31.02</v>
      </c>
      <c r="AB43" s="95">
        <v>7767000</v>
      </c>
      <c r="AC43" s="10">
        <v>30.9</v>
      </c>
      <c r="AD43" s="2">
        <f t="shared" si="1"/>
        <v>0.51999999999999957</v>
      </c>
      <c r="AE43" s="138">
        <f t="shared" si="2"/>
        <v>3.5725885027606541E-3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36.080399999999997</v>
      </c>
      <c r="Q44" s="2"/>
      <c r="T44" s="93" t="s">
        <v>99</v>
      </c>
      <c r="U44" s="88">
        <v>34.97</v>
      </c>
      <c r="W44" s="133">
        <v>42669</v>
      </c>
      <c r="X44" s="10">
        <v>30.79</v>
      </c>
      <c r="Y44" s="10">
        <v>31.13</v>
      </c>
      <c r="Z44" s="10">
        <v>30.75</v>
      </c>
      <c r="AA44" s="10">
        <v>30.9</v>
      </c>
      <c r="AB44" s="95">
        <v>4870400</v>
      </c>
      <c r="AC44" s="10">
        <v>30.79</v>
      </c>
      <c r="AD44" s="2">
        <f t="shared" si="1"/>
        <v>0.37999999999999901</v>
      </c>
      <c r="AE44" s="138">
        <f t="shared" si="2"/>
        <v>-3.2467532467539417E-4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35.743200000000002</v>
      </c>
      <c r="Q45" s="2"/>
      <c r="T45" s="93" t="s">
        <v>100</v>
      </c>
      <c r="U45" s="88" t="s">
        <v>129</v>
      </c>
      <c r="W45" s="133">
        <v>42668</v>
      </c>
      <c r="X45" s="10">
        <v>31.06</v>
      </c>
      <c r="Y45" s="10">
        <v>31.06</v>
      </c>
      <c r="Z45" s="10">
        <v>30.86</v>
      </c>
      <c r="AA45" s="10">
        <v>30.91</v>
      </c>
      <c r="AB45" s="95">
        <v>4300300</v>
      </c>
      <c r="AC45" s="10">
        <v>30.8</v>
      </c>
      <c r="AD45" s="2">
        <f t="shared" si="1"/>
        <v>0.19999999999999929</v>
      </c>
      <c r="AE45" s="138">
        <f t="shared" si="2"/>
        <v>-8.3708950418543981E-3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35.405999999999999</v>
      </c>
      <c r="Q46" s="2"/>
      <c r="T46" s="93" t="s">
        <v>101</v>
      </c>
      <c r="U46" s="88" t="s">
        <v>129</v>
      </c>
      <c r="W46" s="133">
        <v>42667</v>
      </c>
      <c r="X46" s="10">
        <v>30.85</v>
      </c>
      <c r="Y46" s="10">
        <v>31.29</v>
      </c>
      <c r="Z46" s="10">
        <v>30.84</v>
      </c>
      <c r="AA46" s="10">
        <v>31.18</v>
      </c>
      <c r="AB46" s="95">
        <v>5322000</v>
      </c>
      <c r="AC46" s="10">
        <v>31.06</v>
      </c>
      <c r="AD46" s="2">
        <f t="shared" si="1"/>
        <v>0.44999999999999929</v>
      </c>
      <c r="AE46" s="138">
        <f t="shared" si="2"/>
        <v>1.337683523654154E-2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35.068800000000003</v>
      </c>
      <c r="Q47" s="2"/>
      <c r="T47" s="93" t="s">
        <v>102</v>
      </c>
      <c r="U47" s="88">
        <v>35.82</v>
      </c>
      <c r="W47" s="133">
        <v>42664</v>
      </c>
      <c r="X47" s="10">
        <v>30.98</v>
      </c>
      <c r="Y47" s="10">
        <v>31.09</v>
      </c>
      <c r="Z47" s="10">
        <v>30.65</v>
      </c>
      <c r="AA47" s="10">
        <v>30.76</v>
      </c>
      <c r="AB47" s="95">
        <v>8730300</v>
      </c>
      <c r="AC47" s="10">
        <v>30.65</v>
      </c>
      <c r="AD47" s="2">
        <f t="shared" si="1"/>
        <v>0.44000000000000128</v>
      </c>
      <c r="AE47" s="138">
        <f t="shared" si="2"/>
        <v>-5.1931191171697977E-3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34.7316</v>
      </c>
      <c r="Q48" s="2"/>
      <c r="T48" s="93" t="s">
        <v>103</v>
      </c>
      <c r="U48" s="88">
        <v>0.58688700000000005</v>
      </c>
      <c r="W48" s="133">
        <v>42663</v>
      </c>
      <c r="X48" s="10">
        <v>31.03</v>
      </c>
      <c r="Y48" s="10">
        <v>31.16</v>
      </c>
      <c r="Z48" s="10">
        <v>30.79</v>
      </c>
      <c r="AA48" s="10">
        <v>30.92</v>
      </c>
      <c r="AB48" s="95">
        <v>8740800</v>
      </c>
      <c r="AC48" s="10">
        <v>30.81</v>
      </c>
      <c r="AD48" s="2">
        <f t="shared" si="1"/>
        <v>0.37000000000000099</v>
      </c>
      <c r="AE48" s="138">
        <f t="shared" si="2"/>
        <v>-2.5898348980253338E-3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34.394399999999997</v>
      </c>
      <c r="Q49" s="2"/>
      <c r="T49" s="93" t="s">
        <v>104</v>
      </c>
      <c r="U49" s="88" t="s">
        <v>381</v>
      </c>
      <c r="W49" s="133">
        <v>42662</v>
      </c>
      <c r="X49" s="10">
        <v>30.49</v>
      </c>
      <c r="Y49" s="10">
        <v>31.06</v>
      </c>
      <c r="Z49" s="10">
        <v>30.26</v>
      </c>
      <c r="AA49" s="10">
        <v>31.01</v>
      </c>
      <c r="AB49" s="95">
        <v>10211800</v>
      </c>
      <c r="AC49" s="10">
        <v>30.89</v>
      </c>
      <c r="AD49" s="2">
        <f t="shared" si="1"/>
        <v>0.79999999999999716</v>
      </c>
      <c r="AE49" s="138">
        <f t="shared" si="2"/>
        <v>1.1791680314444886E-2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34.057200000000002</v>
      </c>
      <c r="Q50" s="2"/>
      <c r="T50" s="93"/>
      <c r="U50" s="88"/>
      <c r="W50" s="133">
        <v>42661</v>
      </c>
      <c r="X50" s="10">
        <v>30.86</v>
      </c>
      <c r="Y50" s="10">
        <v>30.94</v>
      </c>
      <c r="Z50" s="10">
        <v>30.5</v>
      </c>
      <c r="AA50" s="10">
        <v>30.64</v>
      </c>
      <c r="AB50" s="95">
        <v>9959500</v>
      </c>
      <c r="AC50" s="10">
        <v>30.53</v>
      </c>
      <c r="AD50" s="2">
        <f t="shared" si="1"/>
        <v>0.44000000000000128</v>
      </c>
      <c r="AE50" s="138">
        <f t="shared" si="2"/>
        <v>-6.1848958333332593E-3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33.72</v>
      </c>
      <c r="Q51" s="2"/>
      <c r="T51" s="93" t="s">
        <v>105</v>
      </c>
      <c r="U51" s="88" t="s">
        <v>519</v>
      </c>
      <c r="W51" s="133">
        <v>42660</v>
      </c>
      <c r="X51" s="10">
        <v>31.33</v>
      </c>
      <c r="Y51" s="10">
        <v>31.34</v>
      </c>
      <c r="Z51" s="10">
        <v>30.69</v>
      </c>
      <c r="AA51" s="10">
        <v>30.83</v>
      </c>
      <c r="AB51" s="95">
        <v>10576500</v>
      </c>
      <c r="AC51" s="10">
        <v>30.72</v>
      </c>
      <c r="AD51" s="2">
        <f t="shared" si="1"/>
        <v>0.64999999999999858</v>
      </c>
      <c r="AE51" s="138">
        <f t="shared" si="2"/>
        <v>-1.3804173354735161E-2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33.382799999999996</v>
      </c>
      <c r="Q52" s="2"/>
      <c r="T52" s="93" t="s">
        <v>106</v>
      </c>
      <c r="U52" s="88" t="s">
        <v>326</v>
      </c>
      <c r="W52" s="133">
        <v>42657</v>
      </c>
      <c r="X52" s="10">
        <v>31.17</v>
      </c>
      <c r="Y52" s="10">
        <v>31.58</v>
      </c>
      <c r="Z52" s="10">
        <v>31.01</v>
      </c>
      <c r="AA52" s="10">
        <v>31.27</v>
      </c>
      <c r="AB52" s="95">
        <v>14820100</v>
      </c>
      <c r="AC52" s="10">
        <v>31.15</v>
      </c>
      <c r="AD52" s="2">
        <f t="shared" si="1"/>
        <v>0.56999999999999673</v>
      </c>
      <c r="AE52" s="138">
        <f t="shared" si="2"/>
        <v>4.5146726862301811E-3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33.0456</v>
      </c>
      <c r="Q53" s="2"/>
      <c r="T53" s="93" t="s">
        <v>107</v>
      </c>
      <c r="U53" s="90">
        <v>3434492</v>
      </c>
      <c r="W53" s="133">
        <v>42656</v>
      </c>
      <c r="X53" s="10">
        <v>31.07</v>
      </c>
      <c r="Y53" s="10">
        <v>31.17</v>
      </c>
      <c r="Z53" s="10">
        <v>30.6</v>
      </c>
      <c r="AA53" s="10">
        <v>31.13</v>
      </c>
      <c r="AB53" s="95">
        <v>14246300</v>
      </c>
      <c r="AC53" s="10">
        <v>31.01</v>
      </c>
      <c r="AD53" s="2">
        <f t="shared" si="1"/>
        <v>0.57000000000000028</v>
      </c>
      <c r="AE53" s="138">
        <f t="shared" si="2"/>
        <v>-1.2882447665055752E-3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32.708399999999997</v>
      </c>
      <c r="T54" s="93" t="s">
        <v>110</v>
      </c>
      <c r="U54" s="90">
        <v>10331800</v>
      </c>
      <c r="W54" s="133">
        <v>42655</v>
      </c>
      <c r="X54" s="10">
        <v>30.24</v>
      </c>
      <c r="Y54" s="10">
        <v>31.44</v>
      </c>
      <c r="Z54" s="10">
        <v>29.97</v>
      </c>
      <c r="AA54" s="10">
        <v>31.17</v>
      </c>
      <c r="AB54" s="95">
        <v>31126500</v>
      </c>
      <c r="AC54" s="10">
        <v>31.05</v>
      </c>
      <c r="AD54" s="2">
        <f t="shared" si="1"/>
        <v>1.4700000000000024</v>
      </c>
      <c r="AE54" s="138">
        <f t="shared" si="2"/>
        <v>3.499999999999992E-2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32.371199999999995</v>
      </c>
      <c r="T55" s="93" t="s">
        <v>108</v>
      </c>
      <c r="U55" s="88" t="s">
        <v>520</v>
      </c>
      <c r="W55" s="133">
        <v>42654</v>
      </c>
      <c r="X55" s="10">
        <v>29.31</v>
      </c>
      <c r="Y55" s="10">
        <v>30.21</v>
      </c>
      <c r="Z55" s="10">
        <v>29.24</v>
      </c>
      <c r="AA55" s="10">
        <v>30.11</v>
      </c>
      <c r="AB55" s="95">
        <v>17782800</v>
      </c>
      <c r="AC55" s="10">
        <v>30</v>
      </c>
      <c r="AD55" s="2">
        <f t="shared" si="1"/>
        <v>0.97000000000000242</v>
      </c>
      <c r="AE55" s="138">
        <f t="shared" si="2"/>
        <v>3.662750518313751E-2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32.033999999999999</v>
      </c>
      <c r="T56" s="93" t="s">
        <v>111</v>
      </c>
      <c r="U56" s="88">
        <v>16.899999999999999</v>
      </c>
      <c r="W56" s="133">
        <v>42653</v>
      </c>
      <c r="X56" s="10">
        <v>29</v>
      </c>
      <c r="Y56" s="10">
        <v>29.39</v>
      </c>
      <c r="Z56" s="10">
        <v>28.95</v>
      </c>
      <c r="AA56" s="10">
        <v>29.05</v>
      </c>
      <c r="AB56" s="95">
        <v>7665700</v>
      </c>
      <c r="AC56" s="10">
        <v>28.94</v>
      </c>
      <c r="AD56" s="2">
        <f t="shared" si="1"/>
        <v>0.44000000000000128</v>
      </c>
      <c r="AE56" s="138">
        <f t="shared" si="2"/>
        <v>1.7307026652821911E-3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31.696799999999996</v>
      </c>
      <c r="T57" s="93" t="s">
        <v>112</v>
      </c>
      <c r="U57" s="88">
        <v>2.08</v>
      </c>
      <c r="W57" s="133">
        <v>42650</v>
      </c>
      <c r="X57" s="10">
        <v>29.37</v>
      </c>
      <c r="Y57" s="10">
        <v>29.59</v>
      </c>
      <c r="Z57" s="10">
        <v>29</v>
      </c>
      <c r="AA57" s="10">
        <v>29</v>
      </c>
      <c r="AB57" s="95">
        <v>11322800</v>
      </c>
      <c r="AC57" s="10">
        <v>28.89</v>
      </c>
      <c r="AD57" s="2">
        <f t="shared" si="1"/>
        <v>0.58999999999999986</v>
      </c>
      <c r="AE57" s="138">
        <f t="shared" si="2"/>
        <v>-1.2645249487354793E-2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31.3596</v>
      </c>
      <c r="T58" s="93" t="s">
        <v>109</v>
      </c>
      <c r="U58" s="88" t="s">
        <v>521</v>
      </c>
      <c r="W58" s="133">
        <v>42649</v>
      </c>
      <c r="X58" s="10">
        <v>28.75</v>
      </c>
      <c r="Y58" s="10">
        <v>29.6</v>
      </c>
      <c r="Z58" s="10">
        <v>28.71</v>
      </c>
      <c r="AA58" s="10">
        <v>29.37</v>
      </c>
      <c r="AB58" s="95">
        <v>17280800</v>
      </c>
      <c r="AC58" s="10">
        <v>29.26</v>
      </c>
      <c r="AD58" s="2">
        <f t="shared" si="1"/>
        <v>0.89000000000000057</v>
      </c>
      <c r="AE58" s="138">
        <f t="shared" si="2"/>
        <v>1.8447615732683609E-2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31.022400000000001</v>
      </c>
      <c r="W59" s="133">
        <v>42648</v>
      </c>
      <c r="X59" s="10">
        <v>28.97</v>
      </c>
      <c r="Y59" s="10">
        <v>29.11</v>
      </c>
      <c r="Z59" s="10">
        <v>28.76</v>
      </c>
      <c r="AA59" s="10">
        <v>28.84</v>
      </c>
      <c r="AB59" s="95">
        <v>27597900</v>
      </c>
      <c r="AC59" s="10">
        <v>28.73</v>
      </c>
      <c r="AD59" s="2">
        <f t="shared" si="1"/>
        <v>0.34999999999999787</v>
      </c>
      <c r="AE59" s="138">
        <f t="shared" si="2"/>
        <v>-5.5382485289027228E-3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30.685199999999998</v>
      </c>
      <c r="W60" s="133">
        <v>42647</v>
      </c>
      <c r="X60" s="10">
        <v>29.25</v>
      </c>
      <c r="Y60" s="10">
        <v>29.39</v>
      </c>
      <c r="Z60" s="10">
        <v>28.88</v>
      </c>
      <c r="AA60" s="10">
        <v>29</v>
      </c>
      <c r="AB60" s="95">
        <v>11173200</v>
      </c>
      <c r="AC60" s="10">
        <v>28.89</v>
      </c>
      <c r="AD60" s="2">
        <f t="shared" si="1"/>
        <v>0.51000000000000156</v>
      </c>
      <c r="AE60" s="138">
        <f t="shared" si="2"/>
        <v>-9.5989029825163108E-3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30.347999999999999</v>
      </c>
      <c r="W61" s="133">
        <v>42646</v>
      </c>
      <c r="X61" s="10">
        <v>29.57</v>
      </c>
      <c r="Y61" s="10">
        <v>29.69</v>
      </c>
      <c r="Z61" s="10">
        <v>29.25</v>
      </c>
      <c r="AA61" s="10">
        <v>29.28</v>
      </c>
      <c r="AB61" s="95">
        <v>7800200</v>
      </c>
      <c r="AC61" s="10">
        <v>29.17</v>
      </c>
      <c r="AD61" s="2">
        <f t="shared" si="1"/>
        <v>0.44000000000000128</v>
      </c>
      <c r="AE61" s="138">
        <f t="shared" si="2"/>
        <v>-1.3527223537368904E-2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42643</v>
      </c>
      <c r="X62" s="10">
        <v>29.51</v>
      </c>
      <c r="Y62" s="10">
        <v>29.99</v>
      </c>
      <c r="Z62" s="10">
        <v>29.51</v>
      </c>
      <c r="AA62" s="10">
        <v>29.68</v>
      </c>
      <c r="AB62" s="95">
        <v>26199600</v>
      </c>
      <c r="AC62" s="10">
        <v>29.57</v>
      </c>
      <c r="AD62" s="2">
        <f t="shared" si="1"/>
        <v>0.47999999999999687</v>
      </c>
      <c r="AE62" s="138">
        <f t="shared" si="2"/>
        <v>6.1245321537937158E-3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42642</v>
      </c>
      <c r="X63" s="10">
        <v>29.84</v>
      </c>
      <c r="Y63" s="10">
        <v>29.86</v>
      </c>
      <c r="Z63" s="10">
        <v>29.49</v>
      </c>
      <c r="AA63" s="10">
        <v>29.5</v>
      </c>
      <c r="AB63" s="95">
        <v>12814500</v>
      </c>
      <c r="AC63" s="10">
        <v>29.39</v>
      </c>
      <c r="AD63" s="2">
        <f t="shared" si="1"/>
        <v>0.37000000000000099</v>
      </c>
      <c r="AE63" s="138">
        <f t="shared" si="2"/>
        <v>-1.1436259670366655E-2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42641</v>
      </c>
      <c r="X64" s="10">
        <v>29.97</v>
      </c>
      <c r="Y64" s="10">
        <v>30.12</v>
      </c>
      <c r="Z64" s="10">
        <v>29.68</v>
      </c>
      <c r="AA64" s="10">
        <v>29.84</v>
      </c>
      <c r="AB64" s="95">
        <v>10820100</v>
      </c>
      <c r="AC64" s="10">
        <v>29.73</v>
      </c>
      <c r="AD64" s="2">
        <f t="shared" si="1"/>
        <v>0.44000000000000128</v>
      </c>
      <c r="AE64" s="138">
        <f t="shared" si="2"/>
        <v>-2.0140986908357972E-3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42640</v>
      </c>
      <c r="X65" s="10">
        <v>30.05</v>
      </c>
      <c r="Y65" s="10">
        <v>30.17</v>
      </c>
      <c r="Z65" s="10">
        <v>29.84</v>
      </c>
      <c r="AA65" s="10">
        <v>29.9</v>
      </c>
      <c r="AB65" s="95">
        <v>9877300</v>
      </c>
      <c r="AC65" s="10">
        <v>29.79</v>
      </c>
      <c r="AD65" s="2">
        <f t="shared" si="1"/>
        <v>0.33000000000000185</v>
      </c>
      <c r="AE65" s="138">
        <f t="shared" si="2"/>
        <v>-6.0060060060059817E-3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42639</v>
      </c>
      <c r="X66" s="10">
        <v>30.38</v>
      </c>
      <c r="Y66" s="10">
        <v>30.47</v>
      </c>
      <c r="Z66" s="10">
        <v>30.06</v>
      </c>
      <c r="AA66" s="10">
        <v>30.08</v>
      </c>
      <c r="AB66" s="95">
        <v>7379800</v>
      </c>
      <c r="AC66" s="10">
        <v>29.97</v>
      </c>
      <c r="AD66" s="2">
        <f t="shared" si="1"/>
        <v>0.41000000000000014</v>
      </c>
      <c r="AE66" s="138">
        <f t="shared" si="2"/>
        <v>-1.2195121951219523E-2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42636</v>
      </c>
      <c r="X67" s="10">
        <v>30.79</v>
      </c>
      <c r="Y67" s="10">
        <v>30.9</v>
      </c>
      <c r="Z67" s="10">
        <v>30.44</v>
      </c>
      <c r="AA67" s="10">
        <v>30.45</v>
      </c>
      <c r="AB67" s="95">
        <v>8599300</v>
      </c>
      <c r="AC67" s="10">
        <v>30.34</v>
      </c>
      <c r="AD67" s="2">
        <f>Y67-Z67</f>
        <v>0.4599999999999973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42635</v>
      </c>
      <c r="X68" s="10">
        <v>30.86</v>
      </c>
      <c r="Y68" s="10">
        <v>31.01</v>
      </c>
      <c r="Z68" s="10">
        <v>30.67</v>
      </c>
      <c r="AA68" s="10">
        <v>30.75</v>
      </c>
      <c r="AB68" s="95">
        <v>12273900</v>
      </c>
      <c r="AC68" s="10">
        <v>30.64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42727</v>
      </c>
      <c r="X2" s="10">
        <v>12.43</v>
      </c>
      <c r="Y2" s="10">
        <v>12.46</v>
      </c>
      <c r="Z2" s="10">
        <v>12.36</v>
      </c>
      <c r="AA2" s="10">
        <v>12.46</v>
      </c>
      <c r="AB2" s="95">
        <v>15578200</v>
      </c>
      <c r="AC2" s="10">
        <v>12.46</v>
      </c>
      <c r="AD2" s="2">
        <f>Y2-Z2</f>
        <v>0.10000000000000142</v>
      </c>
      <c r="AE2" s="138">
        <f>AC2/AC3-1</f>
        <v>4.8387096774193949E-3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12.59</v>
      </c>
      <c r="T3" s="1"/>
      <c r="W3" s="133">
        <v>42726</v>
      </c>
      <c r="X3" s="10">
        <v>12.63</v>
      </c>
      <c r="Y3" s="10">
        <v>12.64</v>
      </c>
      <c r="Z3" s="10">
        <v>12.4</v>
      </c>
      <c r="AA3" s="10">
        <v>12.4</v>
      </c>
      <c r="AB3" s="95">
        <v>27556900</v>
      </c>
      <c r="AC3" s="10">
        <v>12.4</v>
      </c>
      <c r="AD3" s="2">
        <f t="shared" ref="AD3:AD66" si="0">Y3-Z3</f>
        <v>0.24000000000000021</v>
      </c>
      <c r="AE3" s="138">
        <f t="shared" ref="AE3:AE66" si="1">AC3/AC4-1</f>
        <v>-1.8987341772151889E-2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12.59</v>
      </c>
      <c r="R4" s="505">
        <v>3.7900000000000003E-2</v>
      </c>
      <c r="T4" s="163"/>
      <c r="W4" s="133">
        <v>42725</v>
      </c>
      <c r="X4" s="10">
        <v>12.73</v>
      </c>
      <c r="Y4" s="10">
        <v>12.77</v>
      </c>
      <c r="Z4" s="10">
        <v>12.64</v>
      </c>
      <c r="AA4" s="10">
        <v>12.64</v>
      </c>
      <c r="AB4" s="95">
        <v>18056600</v>
      </c>
      <c r="AC4" s="10">
        <v>12.64</v>
      </c>
      <c r="AD4" s="2">
        <f t="shared" si="0"/>
        <v>0.12999999999999901</v>
      </c>
      <c r="AE4" s="138">
        <f t="shared" si="1"/>
        <v>-1.0954616588419341E-2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12.7</v>
      </c>
      <c r="Y5" s="10">
        <v>12.82</v>
      </c>
      <c r="Z5" s="10">
        <v>12.68</v>
      </c>
      <c r="AA5" s="10">
        <v>12.78</v>
      </c>
      <c r="AB5" s="95">
        <v>17752900</v>
      </c>
      <c r="AC5" s="10">
        <v>12.78</v>
      </c>
      <c r="AD5" s="2">
        <f t="shared" si="0"/>
        <v>0.14000000000000057</v>
      </c>
      <c r="AE5" s="138">
        <f t="shared" si="1"/>
        <v>9.4786729857818663E-3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12.59</v>
      </c>
      <c r="Y6" s="10">
        <v>12.8</v>
      </c>
      <c r="Z6" s="10">
        <v>12.59</v>
      </c>
      <c r="AA6" s="10">
        <v>12.66</v>
      </c>
      <c r="AB6" s="95">
        <v>22780900</v>
      </c>
      <c r="AC6" s="10">
        <v>12.66</v>
      </c>
      <c r="AD6" s="2">
        <f t="shared" si="0"/>
        <v>0.21000000000000085</v>
      </c>
      <c r="AE6" s="138">
        <f t="shared" si="1"/>
        <v>2.3752969121140222E-3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42720</v>
      </c>
      <c r="X7" s="10">
        <v>12.66</v>
      </c>
      <c r="Y7" s="10">
        <v>12.7</v>
      </c>
      <c r="Z7" s="10">
        <v>12.56</v>
      </c>
      <c r="AA7" s="10">
        <v>12.63</v>
      </c>
      <c r="AB7" s="95">
        <v>28099200</v>
      </c>
      <c r="AC7" s="10">
        <v>12.63</v>
      </c>
      <c r="AD7" s="2">
        <f t="shared" si="0"/>
        <v>0.13999999999999879</v>
      </c>
      <c r="AE7" s="138">
        <f t="shared" si="1"/>
        <v>3.9745627980922738E-3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12.54</v>
      </c>
      <c r="Y8" s="10">
        <v>12.72</v>
      </c>
      <c r="Z8" s="10">
        <v>12.52</v>
      </c>
      <c r="AA8" s="10">
        <v>12.58</v>
      </c>
      <c r="AB8" s="95">
        <v>23672100</v>
      </c>
      <c r="AC8" s="10">
        <v>12.58</v>
      </c>
      <c r="AD8" s="2">
        <f t="shared" si="0"/>
        <v>0.20000000000000107</v>
      </c>
      <c r="AE8" s="138">
        <f t="shared" si="1"/>
        <v>3.9904229848364281E-3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12.65</v>
      </c>
      <c r="Y9" s="10">
        <v>12.79</v>
      </c>
      <c r="Z9" s="10">
        <v>12.5</v>
      </c>
      <c r="AA9" s="10">
        <v>12.53</v>
      </c>
      <c r="AB9" s="95">
        <v>42243500</v>
      </c>
      <c r="AC9" s="10">
        <v>12.53</v>
      </c>
      <c r="AD9" s="2">
        <f t="shared" si="0"/>
        <v>0.28999999999999915</v>
      </c>
      <c r="AE9" s="138">
        <f t="shared" si="1"/>
        <v>-1.8794048551292075E-2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42717</v>
      </c>
      <c r="X10" s="10">
        <v>12.84</v>
      </c>
      <c r="Y10" s="10">
        <v>12.88</v>
      </c>
      <c r="Z10" s="10">
        <v>12.75</v>
      </c>
      <c r="AA10" s="10">
        <v>12.77</v>
      </c>
      <c r="AB10" s="95">
        <v>38816300</v>
      </c>
      <c r="AC10" s="10">
        <v>12.77</v>
      </c>
      <c r="AD10" s="2">
        <f t="shared" si="0"/>
        <v>0.13000000000000078</v>
      </c>
      <c r="AE10" s="138">
        <f t="shared" si="1"/>
        <v>-3.900156006240274E-3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4.82E-2</v>
      </c>
      <c r="W11" s="133">
        <v>42716</v>
      </c>
      <c r="X11" s="10">
        <v>13.08</v>
      </c>
      <c r="Y11" s="10">
        <v>13.1</v>
      </c>
      <c r="Z11" s="10">
        <v>12.81</v>
      </c>
      <c r="AA11" s="10">
        <v>12.82</v>
      </c>
      <c r="AB11" s="95">
        <v>39544700</v>
      </c>
      <c r="AC11" s="10">
        <v>12.82</v>
      </c>
      <c r="AD11" s="2">
        <f t="shared" si="0"/>
        <v>0.28999999999999915</v>
      </c>
      <c r="AE11" s="138">
        <f t="shared" si="1"/>
        <v>-2.6575550493545874E-2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13</v>
      </c>
      <c r="Y12" s="10">
        <v>13.2</v>
      </c>
      <c r="Z12" s="10">
        <v>12.91</v>
      </c>
      <c r="AA12" s="10">
        <v>13.17</v>
      </c>
      <c r="AB12" s="95">
        <v>45233200</v>
      </c>
      <c r="AC12" s="10">
        <v>13.17</v>
      </c>
      <c r="AD12" s="2">
        <f t="shared" si="0"/>
        <v>0.28999999999999915</v>
      </c>
      <c r="AE12" s="138">
        <f t="shared" si="1"/>
        <v>1.0744435917114492E-2</v>
      </c>
    </row>
    <row r="13" spans="1:31" x14ac:dyDescent="0.25">
      <c r="H13" s="72"/>
      <c r="W13" s="133">
        <v>42712</v>
      </c>
      <c r="X13" s="10">
        <v>13.07</v>
      </c>
      <c r="Y13" s="10">
        <v>13.15</v>
      </c>
      <c r="Z13" s="10">
        <v>12.97</v>
      </c>
      <c r="AA13" s="10">
        <v>13.03</v>
      </c>
      <c r="AB13" s="95">
        <v>41451800</v>
      </c>
      <c r="AC13" s="10">
        <v>13.03</v>
      </c>
      <c r="AD13" s="2">
        <f t="shared" si="0"/>
        <v>0.17999999999999972</v>
      </c>
      <c r="AE13" s="138">
        <f t="shared" si="1"/>
        <v>-2.2970903522205877E-3</v>
      </c>
    </row>
    <row r="14" spans="1:31" x14ac:dyDescent="0.25">
      <c r="H14" s="72"/>
      <c r="W14" s="133">
        <v>42711</v>
      </c>
      <c r="X14" s="10">
        <v>12.59</v>
      </c>
      <c r="Y14" s="10">
        <v>13.15</v>
      </c>
      <c r="Z14" s="10">
        <v>12.54</v>
      </c>
      <c r="AA14" s="10">
        <v>13.06</v>
      </c>
      <c r="AB14" s="95">
        <v>58440500</v>
      </c>
      <c r="AC14" s="10">
        <v>13.06</v>
      </c>
      <c r="AD14" s="2">
        <f t="shared" si="0"/>
        <v>0.61000000000000121</v>
      </c>
      <c r="AE14" s="138">
        <f t="shared" si="1"/>
        <v>3.9808917197452276E-2</v>
      </c>
    </row>
    <row r="15" spans="1:31" x14ac:dyDescent="0.25">
      <c r="H15" s="72"/>
      <c r="W15" s="133">
        <v>42710</v>
      </c>
      <c r="X15" s="10">
        <v>12.4</v>
      </c>
      <c r="Y15" s="10">
        <v>12.59</v>
      </c>
      <c r="Z15" s="10">
        <v>12.37</v>
      </c>
      <c r="AA15" s="10">
        <v>12.56</v>
      </c>
      <c r="AB15" s="95">
        <v>23668100</v>
      </c>
      <c r="AC15" s="10">
        <v>12.56</v>
      </c>
      <c r="AD15" s="2">
        <f t="shared" si="0"/>
        <v>0.22000000000000064</v>
      </c>
      <c r="AE15" s="138">
        <f t="shared" si="1"/>
        <v>9.6463022508039842E-3</v>
      </c>
    </row>
    <row r="16" spans="1:31" x14ac:dyDescent="0.25">
      <c r="H16" s="72"/>
      <c r="W16" s="133">
        <v>42709</v>
      </c>
      <c r="X16" s="10">
        <v>12.31</v>
      </c>
      <c r="Y16" s="10">
        <v>12.5</v>
      </c>
      <c r="Z16" s="10">
        <v>12.29</v>
      </c>
      <c r="AA16" s="10">
        <v>12.44</v>
      </c>
      <c r="AB16" s="95">
        <v>36118300</v>
      </c>
      <c r="AC16" s="10">
        <v>12.44</v>
      </c>
      <c r="AD16" s="2">
        <f t="shared" si="0"/>
        <v>0.21000000000000085</v>
      </c>
      <c r="AE16" s="138">
        <f t="shared" si="1"/>
        <v>1.6339869281045694E-2</v>
      </c>
    </row>
    <row r="17" spans="1:31" x14ac:dyDescent="0.25">
      <c r="H17" s="72"/>
      <c r="W17" s="133">
        <v>42706</v>
      </c>
      <c r="X17" s="10">
        <v>12.58</v>
      </c>
      <c r="Y17" s="10">
        <v>12.58</v>
      </c>
      <c r="Z17" s="10">
        <v>12.15</v>
      </c>
      <c r="AA17" s="10">
        <v>12.24</v>
      </c>
      <c r="AB17" s="95">
        <v>38601600</v>
      </c>
      <c r="AC17" s="10">
        <v>12.24</v>
      </c>
      <c r="AD17" s="2">
        <f t="shared" si="0"/>
        <v>0.42999999999999972</v>
      </c>
      <c r="AE17" s="138">
        <f t="shared" si="1"/>
        <v>-1.5285599356395729E-2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12.23</v>
      </c>
      <c r="Y18" s="10">
        <v>12.8</v>
      </c>
      <c r="Z18" s="10">
        <v>12.18</v>
      </c>
      <c r="AA18" s="10">
        <v>12.43</v>
      </c>
      <c r="AB18" s="95">
        <v>95143600</v>
      </c>
      <c r="AC18" s="10">
        <v>12.43</v>
      </c>
      <c r="AD18" s="2">
        <f t="shared" si="0"/>
        <v>0.62000000000000099</v>
      </c>
      <c r="AE18" s="138">
        <f t="shared" si="1"/>
        <v>3.9297658862876172E-2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11.97</v>
      </c>
      <c r="Y19" s="10">
        <v>12.14</v>
      </c>
      <c r="Z19" s="10">
        <v>11.92</v>
      </c>
      <c r="AA19" s="10">
        <v>11.96</v>
      </c>
      <c r="AB19" s="95">
        <v>47646200</v>
      </c>
      <c r="AC19" s="10">
        <v>11.96</v>
      </c>
      <c r="AD19" s="2">
        <f t="shared" si="0"/>
        <v>0.22000000000000064</v>
      </c>
      <c r="AE19" s="138">
        <f t="shared" si="1"/>
        <v>3.3557046979866278E-3</v>
      </c>
    </row>
    <row r="20" spans="1:31" x14ac:dyDescent="0.25">
      <c r="W20" s="133">
        <v>42703</v>
      </c>
      <c r="X20" s="10">
        <v>11.93</v>
      </c>
      <c r="Y20" s="10">
        <v>12</v>
      </c>
      <c r="Z20" s="10">
        <v>11.87</v>
      </c>
      <c r="AA20" s="10">
        <v>11.92</v>
      </c>
      <c r="AB20" s="95">
        <v>23690800</v>
      </c>
      <c r="AC20" s="10">
        <v>11.92</v>
      </c>
      <c r="AD20" s="2">
        <f t="shared" si="0"/>
        <v>0.13000000000000078</v>
      </c>
      <c r="AE20" s="138">
        <f t="shared" si="1"/>
        <v>0</v>
      </c>
    </row>
    <row r="21" spans="1:31" x14ac:dyDescent="0.25">
      <c r="W21" s="133">
        <v>42702</v>
      </c>
      <c r="X21" s="10">
        <v>12.02</v>
      </c>
      <c r="Y21" s="10">
        <v>12.05</v>
      </c>
      <c r="Z21" s="10">
        <v>11.89</v>
      </c>
      <c r="AA21" s="10">
        <v>11.92</v>
      </c>
      <c r="AB21" s="95">
        <v>24407200</v>
      </c>
      <c r="AC21" s="10">
        <v>11.92</v>
      </c>
      <c r="AD21" s="2">
        <f t="shared" si="0"/>
        <v>0.16000000000000014</v>
      </c>
      <c r="AE21" s="138">
        <f t="shared" si="1"/>
        <v>-9.966777408637828E-3</v>
      </c>
    </row>
    <row r="22" spans="1:31" x14ac:dyDescent="0.25">
      <c r="W22" s="133">
        <v>42699</v>
      </c>
      <c r="X22" s="10">
        <v>11.95</v>
      </c>
      <c r="Y22" s="10">
        <v>12.06</v>
      </c>
      <c r="Z22" s="10">
        <v>11.93</v>
      </c>
      <c r="AA22" s="10">
        <v>12.04</v>
      </c>
      <c r="AB22" s="95">
        <v>11439600</v>
      </c>
      <c r="AC22" s="10">
        <v>12.04</v>
      </c>
      <c r="AD22" s="2">
        <f t="shared" si="0"/>
        <v>0.13000000000000078</v>
      </c>
      <c r="AE22" s="138">
        <f t="shared" si="1"/>
        <v>1.1764705882352899E-2</v>
      </c>
    </row>
    <row r="23" spans="1:31" x14ac:dyDescent="0.25">
      <c r="W23" s="133">
        <v>42697</v>
      </c>
      <c r="X23" s="10">
        <v>11.9</v>
      </c>
      <c r="Y23" s="10">
        <v>12</v>
      </c>
      <c r="Z23" s="10">
        <v>11.85</v>
      </c>
      <c r="AA23" s="10">
        <v>11.9</v>
      </c>
      <c r="AB23" s="95">
        <v>22414000</v>
      </c>
      <c r="AC23" s="10">
        <v>11.9</v>
      </c>
      <c r="AD23" s="2">
        <f t="shared" si="0"/>
        <v>0.15000000000000036</v>
      </c>
      <c r="AE23" s="138">
        <f t="shared" si="1"/>
        <v>8.41042893187538E-4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11.76</v>
      </c>
      <c r="Y24" s="10">
        <v>11.91</v>
      </c>
      <c r="Z24" s="10">
        <v>11.73</v>
      </c>
      <c r="AA24" s="10">
        <v>11.89</v>
      </c>
      <c r="AB24" s="95">
        <v>24274700</v>
      </c>
      <c r="AC24" s="10">
        <v>11.89</v>
      </c>
      <c r="AD24" s="2">
        <f t="shared" si="0"/>
        <v>0.17999999999999972</v>
      </c>
      <c r="AE24" s="138">
        <f t="shared" si="1"/>
        <v>8.4817642069552335E-3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42695</v>
      </c>
      <c r="X25" s="10">
        <v>11.77</v>
      </c>
      <c r="Y25" s="10">
        <v>11.9</v>
      </c>
      <c r="Z25" s="10">
        <v>11.77</v>
      </c>
      <c r="AA25" s="10">
        <v>11.79</v>
      </c>
      <c r="AB25" s="95">
        <v>19508600</v>
      </c>
      <c r="AC25" s="10">
        <v>11.79</v>
      </c>
      <c r="AD25" s="2">
        <f t="shared" si="0"/>
        <v>0.13000000000000078</v>
      </c>
      <c r="AE25" s="138">
        <f t="shared" si="1"/>
        <v>2.5510204081631294E-3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42692</v>
      </c>
      <c r="X26" s="10">
        <v>11.87</v>
      </c>
      <c r="Y26" s="10">
        <v>11.9</v>
      </c>
      <c r="Z26" s="10">
        <v>11.73</v>
      </c>
      <c r="AA26" s="10">
        <v>11.76</v>
      </c>
      <c r="AB26" s="95">
        <v>30662000</v>
      </c>
      <c r="AC26" s="10">
        <v>11.76</v>
      </c>
      <c r="AD26" s="2">
        <f t="shared" si="0"/>
        <v>0.16999999999999993</v>
      </c>
      <c r="AE26" s="138">
        <f t="shared" si="1"/>
        <v>-9.2670598146588068E-3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42691</v>
      </c>
      <c r="X27" s="10">
        <v>11.9</v>
      </c>
      <c r="Y27" s="10">
        <v>11.96</v>
      </c>
      <c r="Z27" s="10">
        <v>11.78</v>
      </c>
      <c r="AA27" s="10">
        <v>11.87</v>
      </c>
      <c r="AB27" s="95">
        <v>38502500</v>
      </c>
      <c r="AC27" s="10">
        <v>11.87</v>
      </c>
      <c r="AD27" s="2">
        <f t="shared" si="0"/>
        <v>0.18000000000000149</v>
      </c>
      <c r="AE27" s="138">
        <f t="shared" si="1"/>
        <v>-1.0833333333333361E-2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42690</v>
      </c>
      <c r="X28" s="10">
        <v>12</v>
      </c>
      <c r="Y28" s="10">
        <v>12.05</v>
      </c>
      <c r="Z28" s="10">
        <v>11.92</v>
      </c>
      <c r="AA28" s="10">
        <v>12</v>
      </c>
      <c r="AB28" s="95">
        <v>25195500</v>
      </c>
      <c r="AC28" s="10">
        <v>12</v>
      </c>
      <c r="AD28" s="2">
        <f t="shared" si="0"/>
        <v>0.13000000000000078</v>
      </c>
      <c r="AE28" s="138">
        <f t="shared" si="1"/>
        <v>-3.3222591362125353E-3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42689</v>
      </c>
      <c r="X29" s="10">
        <v>12.06</v>
      </c>
      <c r="Y29" s="10">
        <v>12.14</v>
      </c>
      <c r="Z29" s="10">
        <v>11.95</v>
      </c>
      <c r="AA29" s="10">
        <v>12.04</v>
      </c>
      <c r="AB29" s="95">
        <v>31498500</v>
      </c>
      <c r="AC29" s="10">
        <v>12.04</v>
      </c>
      <c r="AD29" s="2">
        <f t="shared" si="0"/>
        <v>0.19000000000000128</v>
      </c>
      <c r="AE29" s="138">
        <f t="shared" si="1"/>
        <v>-1.6583747927032544E-3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42688</v>
      </c>
      <c r="X30" s="10">
        <v>12.27</v>
      </c>
      <c r="Y30" s="10">
        <v>12.5</v>
      </c>
      <c r="Z30" s="10">
        <v>12.02</v>
      </c>
      <c r="AA30" s="10">
        <v>12.06</v>
      </c>
      <c r="AB30" s="95">
        <v>56109900</v>
      </c>
      <c r="AC30" s="10">
        <v>12.06</v>
      </c>
      <c r="AD30" s="2">
        <f t="shared" si="0"/>
        <v>0.48000000000000043</v>
      </c>
      <c r="AE30" s="138">
        <f t="shared" si="1"/>
        <v>-1.7915309446253969E-2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42685</v>
      </c>
      <c r="X31" s="10">
        <v>11.88</v>
      </c>
      <c r="Y31" s="10">
        <v>12.4</v>
      </c>
      <c r="Z31" s="10">
        <v>11.84</v>
      </c>
      <c r="AA31" s="10">
        <v>12.28</v>
      </c>
      <c r="AB31" s="95">
        <v>79135100</v>
      </c>
      <c r="AC31" s="10">
        <v>12.28</v>
      </c>
      <c r="AD31" s="2">
        <f t="shared" si="0"/>
        <v>0.5600000000000005</v>
      </c>
      <c r="AE31" s="138">
        <f t="shared" si="1"/>
        <v>2.8475711892797406E-2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42684</v>
      </c>
      <c r="X32" s="10">
        <v>11.58</v>
      </c>
      <c r="Y32" s="10">
        <v>11.98</v>
      </c>
      <c r="Z32" s="10">
        <v>11.58</v>
      </c>
      <c r="AA32" s="10">
        <v>11.94</v>
      </c>
      <c r="AB32" s="95">
        <v>52749500</v>
      </c>
      <c r="AC32" s="10">
        <v>11.94</v>
      </c>
      <c r="AD32" s="2">
        <f t="shared" si="0"/>
        <v>0.40000000000000036</v>
      </c>
      <c r="AE32" s="138">
        <f t="shared" si="1"/>
        <v>3.1088082901554293E-2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42683</v>
      </c>
      <c r="X33" s="10">
        <v>11.15</v>
      </c>
      <c r="Y33" s="10">
        <v>11.63</v>
      </c>
      <c r="Z33" s="10">
        <v>11.07</v>
      </c>
      <c r="AA33" s="10">
        <v>11.58</v>
      </c>
      <c r="AB33" s="95">
        <v>60625700</v>
      </c>
      <c r="AC33" s="10">
        <v>11.58</v>
      </c>
      <c r="AD33" s="2">
        <f t="shared" si="0"/>
        <v>0.5600000000000005</v>
      </c>
      <c r="AE33" s="138">
        <f t="shared" si="1"/>
        <v>8.7108013937282625E-3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42682</v>
      </c>
      <c r="X34" s="10">
        <v>11.5</v>
      </c>
      <c r="Y34" s="10">
        <v>11.51</v>
      </c>
      <c r="Z34" s="10">
        <v>11.35</v>
      </c>
      <c r="AA34" s="10">
        <v>11.48</v>
      </c>
      <c r="AB34" s="95">
        <v>28497900</v>
      </c>
      <c r="AC34" s="10">
        <v>11.48</v>
      </c>
      <c r="AD34" s="2">
        <f t="shared" si="0"/>
        <v>0.16000000000000014</v>
      </c>
      <c r="AE34" s="138">
        <f t="shared" si="1"/>
        <v>-8.6355785837650689E-3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42681</v>
      </c>
      <c r="X35" s="10">
        <v>11.52</v>
      </c>
      <c r="Y35" s="10">
        <v>11.62</v>
      </c>
      <c r="Z35" s="10">
        <v>11.39</v>
      </c>
      <c r="AA35" s="10">
        <v>11.58</v>
      </c>
      <c r="AB35" s="95">
        <v>25120700</v>
      </c>
      <c r="AC35" s="10">
        <v>11.58</v>
      </c>
      <c r="AD35" s="2">
        <f t="shared" si="0"/>
        <v>0.22999999999999865</v>
      </c>
      <c r="AE35" s="138">
        <f t="shared" si="1"/>
        <v>2.1164021164021163E-2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42678</v>
      </c>
      <c r="X36" s="10">
        <v>11.31</v>
      </c>
      <c r="Y36" s="10">
        <v>11.5</v>
      </c>
      <c r="Z36" s="10">
        <v>11.3</v>
      </c>
      <c r="AA36" s="10">
        <v>11.34</v>
      </c>
      <c r="AB36" s="95">
        <v>24752400</v>
      </c>
      <c r="AC36" s="10">
        <v>11.34</v>
      </c>
      <c r="AD36" s="2">
        <f t="shared" si="0"/>
        <v>0.19999999999999929</v>
      </c>
      <c r="AE36" s="138">
        <f t="shared" si="1"/>
        <v>-8.810572687224516E-4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42677</v>
      </c>
      <c r="X37" s="10">
        <v>11.39</v>
      </c>
      <c r="Y37" s="10">
        <v>11.46</v>
      </c>
      <c r="Z37" s="10">
        <v>11.27</v>
      </c>
      <c r="AA37" s="10">
        <v>11.35</v>
      </c>
      <c r="AB37" s="95">
        <v>38651500</v>
      </c>
      <c r="AC37" s="10">
        <v>11.35</v>
      </c>
      <c r="AD37" s="2">
        <f t="shared" si="0"/>
        <v>0.19000000000000128</v>
      </c>
      <c r="AE37" s="138">
        <f t="shared" si="1"/>
        <v>-4.3859649122807154E-3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42676</v>
      </c>
      <c r="X38" s="10">
        <v>11.51</v>
      </c>
      <c r="Y38" s="10">
        <v>11.56</v>
      </c>
      <c r="Z38" s="10">
        <v>11.36</v>
      </c>
      <c r="AA38" s="10">
        <v>11.4</v>
      </c>
      <c r="AB38" s="95">
        <v>36229400</v>
      </c>
      <c r="AC38" s="10">
        <v>11.4</v>
      </c>
      <c r="AD38" s="2">
        <f t="shared" si="0"/>
        <v>0.20000000000000107</v>
      </c>
      <c r="AE38" s="138">
        <f t="shared" si="1"/>
        <v>-1.8087855297157507E-2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42675</v>
      </c>
      <c r="X39" s="10">
        <v>11.78</v>
      </c>
      <c r="Y39" s="10">
        <v>11.84</v>
      </c>
      <c r="Z39" s="10">
        <v>11.5</v>
      </c>
      <c r="AA39" s="10">
        <v>11.61</v>
      </c>
      <c r="AB39" s="95">
        <v>35613600</v>
      </c>
      <c r="AC39" s="10">
        <v>11.61</v>
      </c>
      <c r="AD39" s="2">
        <f t="shared" si="0"/>
        <v>0.33999999999999986</v>
      </c>
      <c r="AE39" s="138">
        <f t="shared" si="1"/>
        <v>-1.1073253833049468E-2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42674</v>
      </c>
      <c r="X40" s="10">
        <v>11.75</v>
      </c>
      <c r="Y40" s="10">
        <v>11.81</v>
      </c>
      <c r="Z40" s="10">
        <v>11.69</v>
      </c>
      <c r="AA40" s="10">
        <v>11.74</v>
      </c>
      <c r="AB40" s="95">
        <v>31898400</v>
      </c>
      <c r="AC40" s="10">
        <v>11.74</v>
      </c>
      <c r="AD40" s="2">
        <f t="shared" si="0"/>
        <v>0.12000000000000099</v>
      </c>
      <c r="AE40" s="138">
        <f t="shared" si="1"/>
        <v>1.7064846416381396E-3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13.849</v>
      </c>
      <c r="Q41" s="2"/>
      <c r="W41" s="133">
        <v>42671</v>
      </c>
      <c r="X41" s="10">
        <v>11.74</v>
      </c>
      <c r="Y41" s="10">
        <v>11.85</v>
      </c>
      <c r="Z41" s="10">
        <v>11.63</v>
      </c>
      <c r="AA41" s="10">
        <v>11.72</v>
      </c>
      <c r="AB41" s="95">
        <v>37142400</v>
      </c>
      <c r="AC41" s="10">
        <v>11.72</v>
      </c>
      <c r="AD41" s="2">
        <f t="shared" si="0"/>
        <v>0.21999999999999886</v>
      </c>
      <c r="AE41" s="138">
        <f t="shared" si="1"/>
        <v>-1.7035775127768327E-3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13.723100000000001</v>
      </c>
      <c r="Q42" s="2"/>
      <c r="T42" s="91" t="s">
        <v>113</v>
      </c>
      <c r="W42" s="133">
        <v>42670</v>
      </c>
      <c r="X42" s="10">
        <v>11.81</v>
      </c>
      <c r="Y42" s="10">
        <v>11.83</v>
      </c>
      <c r="Z42" s="10">
        <v>11.6</v>
      </c>
      <c r="AA42" s="10">
        <v>11.74</v>
      </c>
      <c r="AB42" s="95">
        <v>48402000</v>
      </c>
      <c r="AC42" s="10">
        <v>11.74</v>
      </c>
      <c r="AD42" s="2">
        <f t="shared" si="0"/>
        <v>0.23000000000000043</v>
      </c>
      <c r="AE42" s="138">
        <f t="shared" si="1"/>
        <v>-1.1784511784511786E-2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13.597200000000001</v>
      </c>
      <c r="Q43" s="2"/>
      <c r="T43" s="128" t="s">
        <v>98</v>
      </c>
      <c r="U43" s="98">
        <v>12.46</v>
      </c>
      <c r="W43" s="133">
        <v>42669</v>
      </c>
      <c r="X43" s="10">
        <v>11.8</v>
      </c>
      <c r="Y43" s="10">
        <v>11.93</v>
      </c>
      <c r="Z43" s="10">
        <v>11.76</v>
      </c>
      <c r="AA43" s="10">
        <v>11.88</v>
      </c>
      <c r="AB43" s="95">
        <v>36219900</v>
      </c>
      <c r="AC43" s="10">
        <v>11.88</v>
      </c>
      <c r="AD43" s="2">
        <f t="shared" si="0"/>
        <v>0.16999999999999993</v>
      </c>
      <c r="AE43" s="138">
        <f t="shared" si="1"/>
        <v>2.5316455696202667E-3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13.471300000000001</v>
      </c>
      <c r="Q44" s="2"/>
      <c r="T44" s="93" t="s">
        <v>99</v>
      </c>
      <c r="U44" s="88">
        <v>12.43</v>
      </c>
      <c r="W44" s="133">
        <v>42668</v>
      </c>
      <c r="X44" s="10">
        <v>12.05</v>
      </c>
      <c r="Y44" s="10">
        <v>12.1</v>
      </c>
      <c r="Z44" s="10">
        <v>11.76</v>
      </c>
      <c r="AA44" s="10">
        <v>11.85</v>
      </c>
      <c r="AB44" s="95">
        <v>42486000</v>
      </c>
      <c r="AC44" s="10">
        <v>11.85</v>
      </c>
      <c r="AD44" s="2">
        <f t="shared" si="0"/>
        <v>0.33999999999999986</v>
      </c>
      <c r="AE44" s="138" t="e">
        <f t="shared" si="1"/>
        <v>#DIV/0!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13.3454</v>
      </c>
      <c r="Q45" s="2"/>
      <c r="T45" s="93" t="s">
        <v>100</v>
      </c>
      <c r="U45" s="88" t="s">
        <v>129</v>
      </c>
      <c r="W45" s="133">
        <v>42668</v>
      </c>
      <c r="X45" s="10" t="s">
        <v>180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13.2195</v>
      </c>
      <c r="Q46" s="2"/>
      <c r="T46" s="93" t="s">
        <v>101</v>
      </c>
      <c r="U46" s="88" t="s">
        <v>129</v>
      </c>
      <c r="W46" s="133">
        <v>42667</v>
      </c>
      <c r="X46" s="10">
        <v>12.06</v>
      </c>
      <c r="Y46" s="10">
        <v>12.2</v>
      </c>
      <c r="Z46" s="10">
        <v>12.06</v>
      </c>
      <c r="AA46" s="10">
        <v>12.19</v>
      </c>
      <c r="AB46" s="95">
        <v>33733600</v>
      </c>
      <c r="AC46" s="10">
        <v>12.04</v>
      </c>
      <c r="AD46" s="2">
        <f t="shared" si="0"/>
        <v>0.13999999999999879</v>
      </c>
      <c r="AE46" s="138">
        <f t="shared" si="1"/>
        <v>1.4321819713563499E-2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13.0936</v>
      </c>
      <c r="Q47" s="2"/>
      <c r="T47" s="93" t="s">
        <v>102</v>
      </c>
      <c r="U47" s="88">
        <v>12.74</v>
      </c>
      <c r="W47" s="133">
        <v>42664</v>
      </c>
      <c r="X47" s="10">
        <v>11.93</v>
      </c>
      <c r="Y47" s="10">
        <v>12.04</v>
      </c>
      <c r="Z47" s="10">
        <v>11.85</v>
      </c>
      <c r="AA47" s="10">
        <v>12.02</v>
      </c>
      <c r="AB47" s="95">
        <v>24364200</v>
      </c>
      <c r="AC47" s="10">
        <v>11.87</v>
      </c>
      <c r="AD47" s="2">
        <f t="shared" si="0"/>
        <v>0.1899999999999995</v>
      </c>
      <c r="AE47" s="138">
        <f t="shared" si="1"/>
        <v>4.230118443316222E-3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12.967700000000001</v>
      </c>
      <c r="Q48" s="2"/>
      <c r="T48" s="93" t="s">
        <v>103</v>
      </c>
      <c r="U48" s="88">
        <v>1.2305999999999999</v>
      </c>
      <c r="W48" s="133">
        <v>42663</v>
      </c>
      <c r="X48" s="10">
        <v>12.02</v>
      </c>
      <c r="Y48" s="10">
        <v>12.03</v>
      </c>
      <c r="Z48" s="10">
        <v>11.9</v>
      </c>
      <c r="AA48" s="10">
        <v>11.97</v>
      </c>
      <c r="AB48" s="95">
        <v>18116000</v>
      </c>
      <c r="AC48" s="10">
        <v>11.82</v>
      </c>
      <c r="AD48" s="2">
        <f t="shared" si="0"/>
        <v>0.12999999999999901</v>
      </c>
      <c r="AE48" s="138">
        <f t="shared" si="1"/>
        <v>-3.3726812816188279E-3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12.841799999999999</v>
      </c>
      <c r="Q49" s="2"/>
      <c r="T49" s="93" t="s">
        <v>104</v>
      </c>
      <c r="U49" s="88" t="s">
        <v>387</v>
      </c>
      <c r="W49" s="133">
        <v>42662</v>
      </c>
      <c r="X49" s="10">
        <v>11.89</v>
      </c>
      <c r="Y49" s="10">
        <v>12.05</v>
      </c>
      <c r="Z49" s="10">
        <v>11.88</v>
      </c>
      <c r="AA49" s="10">
        <v>12.01</v>
      </c>
      <c r="AB49" s="95">
        <v>26094000</v>
      </c>
      <c r="AC49" s="10">
        <v>11.86</v>
      </c>
      <c r="AD49" s="2">
        <f t="shared" si="0"/>
        <v>0.16999999999999993</v>
      </c>
      <c r="AE49" s="138">
        <f t="shared" si="1"/>
        <v>1.0221465076660996E-2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12.7159</v>
      </c>
      <c r="Q50" s="2"/>
      <c r="T50" s="93"/>
      <c r="U50" s="88"/>
      <c r="W50" s="133">
        <v>42661</v>
      </c>
      <c r="X50" s="10">
        <v>11.92</v>
      </c>
      <c r="Y50" s="10">
        <v>11.93</v>
      </c>
      <c r="Z50" s="10">
        <v>11.71</v>
      </c>
      <c r="AA50" s="10">
        <v>11.89</v>
      </c>
      <c r="AB50" s="95">
        <v>39911300</v>
      </c>
      <c r="AC50" s="10">
        <v>11.74</v>
      </c>
      <c r="AD50" s="2">
        <f t="shared" si="0"/>
        <v>0.21999999999999886</v>
      </c>
      <c r="AE50" s="138">
        <f t="shared" si="1"/>
        <v>8.5251491901106036E-4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12.59</v>
      </c>
      <c r="Q51" s="2"/>
      <c r="T51" s="93" t="s">
        <v>105</v>
      </c>
      <c r="U51" s="88" t="s">
        <v>522</v>
      </c>
      <c r="W51" s="133">
        <v>42660</v>
      </c>
      <c r="X51" s="10">
        <v>11.91</v>
      </c>
      <c r="Y51" s="10">
        <v>12</v>
      </c>
      <c r="Z51" s="10">
        <v>11.88</v>
      </c>
      <c r="AA51" s="10">
        <v>11.88</v>
      </c>
      <c r="AB51" s="95">
        <v>19875000</v>
      </c>
      <c r="AC51" s="10">
        <v>11.73</v>
      </c>
      <c r="AD51" s="2">
        <f t="shared" si="0"/>
        <v>0.11999999999999922</v>
      </c>
      <c r="AE51" s="138">
        <f t="shared" si="1"/>
        <v>-2.5510204081632404E-3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12.4641</v>
      </c>
      <c r="Q52" s="2"/>
      <c r="T52" s="93" t="s">
        <v>106</v>
      </c>
      <c r="U52" s="88" t="s">
        <v>446</v>
      </c>
      <c r="W52" s="133">
        <v>42657</v>
      </c>
      <c r="X52" s="10">
        <v>11.96</v>
      </c>
      <c r="Y52" s="10">
        <v>12</v>
      </c>
      <c r="Z52" s="10">
        <v>11.89</v>
      </c>
      <c r="AA52" s="10">
        <v>11.91</v>
      </c>
      <c r="AB52" s="95">
        <v>25775700</v>
      </c>
      <c r="AC52" s="10">
        <v>11.76</v>
      </c>
      <c r="AD52" s="2">
        <f t="shared" si="0"/>
        <v>0.10999999999999943</v>
      </c>
      <c r="AE52" s="138">
        <f t="shared" si="1"/>
        <v>0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12.338200000000001</v>
      </c>
      <c r="Q53" s="2"/>
      <c r="T53" s="93" t="s">
        <v>107</v>
      </c>
      <c r="U53" s="90">
        <v>19467440</v>
      </c>
      <c r="W53" s="133">
        <v>42656</v>
      </c>
      <c r="X53" s="10">
        <v>11.91</v>
      </c>
      <c r="Y53" s="10">
        <v>11.91</v>
      </c>
      <c r="Z53" s="10">
        <v>11.69</v>
      </c>
      <c r="AA53" s="10">
        <v>11.91</v>
      </c>
      <c r="AB53" s="95">
        <v>39904200</v>
      </c>
      <c r="AC53" s="10">
        <v>11.76</v>
      </c>
      <c r="AD53" s="2">
        <f t="shared" si="0"/>
        <v>0.22000000000000064</v>
      </c>
      <c r="AE53" s="138">
        <f t="shared" si="1"/>
        <v>-4.2337002540220325E-3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12.212299999999999</v>
      </c>
      <c r="T54" s="93" t="s">
        <v>110</v>
      </c>
      <c r="U54" s="90">
        <v>33645900</v>
      </c>
      <c r="W54" s="133">
        <v>42655</v>
      </c>
      <c r="X54" s="10">
        <v>12</v>
      </c>
      <c r="Y54" s="10">
        <v>12.01</v>
      </c>
      <c r="Z54" s="10">
        <v>11.94</v>
      </c>
      <c r="AA54" s="10">
        <v>11.96</v>
      </c>
      <c r="AB54" s="95">
        <v>20627000</v>
      </c>
      <c r="AC54" s="10">
        <v>11.81</v>
      </c>
      <c r="AD54" s="2">
        <f t="shared" si="0"/>
        <v>7.0000000000000284E-2</v>
      </c>
      <c r="AE54" s="138">
        <f t="shared" si="1"/>
        <v>-2.5337837837837718E-3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12.086399999999999</v>
      </c>
      <c r="T55" s="93" t="s">
        <v>108</v>
      </c>
      <c r="U55" s="88" t="s">
        <v>523</v>
      </c>
      <c r="W55" s="133">
        <v>42654</v>
      </c>
      <c r="X55" s="10">
        <v>12.17</v>
      </c>
      <c r="Y55" s="10">
        <v>12.17</v>
      </c>
      <c r="Z55" s="10">
        <v>11.91</v>
      </c>
      <c r="AA55" s="10">
        <v>11.99</v>
      </c>
      <c r="AB55" s="95">
        <v>40053500</v>
      </c>
      <c r="AC55" s="10">
        <v>11.84</v>
      </c>
      <c r="AD55" s="2">
        <f t="shared" si="0"/>
        <v>0.25999999999999979</v>
      </c>
      <c r="AE55" s="138">
        <f t="shared" si="1"/>
        <v>-1.0860484544695126E-2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11.9605</v>
      </c>
      <c r="T56" s="93" t="s">
        <v>111</v>
      </c>
      <c r="U56" s="88">
        <v>6.85</v>
      </c>
      <c r="W56" s="133">
        <v>42653</v>
      </c>
      <c r="X56" s="10">
        <v>12.35</v>
      </c>
      <c r="Y56" s="10">
        <v>12.38</v>
      </c>
      <c r="Z56" s="10">
        <v>12.1</v>
      </c>
      <c r="AA56" s="10">
        <v>12.12</v>
      </c>
      <c r="AB56" s="95">
        <v>24951400</v>
      </c>
      <c r="AC56" s="10">
        <v>11.97</v>
      </c>
      <c r="AD56" s="2">
        <f t="shared" si="0"/>
        <v>0.28000000000000114</v>
      </c>
      <c r="AE56" s="138">
        <f t="shared" si="1"/>
        <v>-1.4003294892915963E-2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11.8346</v>
      </c>
      <c r="T57" s="93" t="s">
        <v>112</v>
      </c>
      <c r="U57" s="88">
        <v>1.81</v>
      </c>
      <c r="W57" s="133">
        <v>42650</v>
      </c>
      <c r="X57" s="10">
        <v>12.39</v>
      </c>
      <c r="Y57" s="10">
        <v>12.42</v>
      </c>
      <c r="Z57" s="10">
        <v>12.2</v>
      </c>
      <c r="AA57" s="10">
        <v>12.29</v>
      </c>
      <c r="AB57" s="95">
        <v>22093200</v>
      </c>
      <c r="AC57" s="10">
        <v>12.14</v>
      </c>
      <c r="AD57" s="2">
        <f t="shared" si="0"/>
        <v>0.22000000000000064</v>
      </c>
      <c r="AE57" s="138">
        <f t="shared" si="1"/>
        <v>-8.1699346405228468E-3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11.7087</v>
      </c>
      <c r="T58" s="93" t="s">
        <v>109</v>
      </c>
      <c r="U58" s="88" t="s">
        <v>524</v>
      </c>
      <c r="W58" s="133">
        <v>42649</v>
      </c>
      <c r="X58" s="10">
        <v>12.43</v>
      </c>
      <c r="Y58" s="10">
        <v>12.51</v>
      </c>
      <c r="Z58" s="10">
        <v>12.33</v>
      </c>
      <c r="AA58" s="10">
        <v>12.39</v>
      </c>
      <c r="AB58" s="95">
        <v>25880900</v>
      </c>
      <c r="AC58" s="10">
        <v>12.24</v>
      </c>
      <c r="AD58" s="2">
        <f t="shared" si="0"/>
        <v>0.17999999999999972</v>
      </c>
      <c r="AE58" s="138">
        <f t="shared" si="1"/>
        <v>-7.2992700729926918E-3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11.582800000000001</v>
      </c>
      <c r="W59" s="133">
        <v>42648</v>
      </c>
      <c r="X59" s="10">
        <v>12.22</v>
      </c>
      <c r="Y59" s="10">
        <v>12.53</v>
      </c>
      <c r="Z59" s="10">
        <v>12.22</v>
      </c>
      <c r="AA59" s="10">
        <v>12.48</v>
      </c>
      <c r="AB59" s="95">
        <v>55529100</v>
      </c>
      <c r="AC59" s="10">
        <v>12.33</v>
      </c>
      <c r="AD59" s="2">
        <f t="shared" si="0"/>
        <v>0.30999999999999872</v>
      </c>
      <c r="AE59" s="138">
        <f t="shared" si="1"/>
        <v>2.3236514522821494E-2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11.456900000000001</v>
      </c>
      <c r="W60" s="133">
        <v>42647</v>
      </c>
      <c r="X60" s="10">
        <v>12.11</v>
      </c>
      <c r="Y60" s="10">
        <v>12.25</v>
      </c>
      <c r="Z60" s="10">
        <v>12.09</v>
      </c>
      <c r="AA60" s="10">
        <v>12.2</v>
      </c>
      <c r="AB60" s="95">
        <v>23948700</v>
      </c>
      <c r="AC60" s="10">
        <v>12.05</v>
      </c>
      <c r="AD60" s="2">
        <f t="shared" si="0"/>
        <v>0.16000000000000014</v>
      </c>
      <c r="AE60" s="138">
        <f t="shared" si="1"/>
        <v>8.3682008368202165E-3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11.331</v>
      </c>
      <c r="W61" s="133">
        <v>42646</v>
      </c>
      <c r="X61" s="10">
        <v>12.06</v>
      </c>
      <c r="Y61" s="10">
        <v>12.15</v>
      </c>
      <c r="Z61" s="10">
        <v>12.02</v>
      </c>
      <c r="AA61" s="10">
        <v>12.1</v>
      </c>
      <c r="AB61" s="95">
        <v>20683100</v>
      </c>
      <c r="AC61" s="10">
        <v>11.95</v>
      </c>
      <c r="AD61" s="2">
        <f t="shared" si="0"/>
        <v>0.13000000000000078</v>
      </c>
      <c r="AE61" s="138">
        <f t="shared" si="1"/>
        <v>2.5167785234898599E-3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42643</v>
      </c>
      <c r="X62" s="10">
        <v>12</v>
      </c>
      <c r="Y62" s="10">
        <v>12.14</v>
      </c>
      <c r="Z62" s="10">
        <v>11.99</v>
      </c>
      <c r="AA62" s="10">
        <v>12.07</v>
      </c>
      <c r="AB62" s="95">
        <v>34903800</v>
      </c>
      <c r="AC62" s="10">
        <v>11.92</v>
      </c>
      <c r="AD62" s="2">
        <f t="shared" si="0"/>
        <v>0.15000000000000036</v>
      </c>
      <c r="AE62" s="138">
        <f t="shared" si="1"/>
        <v>8.4602368866328881E-3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42642</v>
      </c>
      <c r="X63" s="10">
        <v>12.03</v>
      </c>
      <c r="Y63" s="10">
        <v>12.12</v>
      </c>
      <c r="Z63" s="10">
        <v>11.95</v>
      </c>
      <c r="AA63" s="10">
        <v>11.97</v>
      </c>
      <c r="AB63" s="95">
        <v>23397400</v>
      </c>
      <c r="AC63" s="10">
        <v>11.82</v>
      </c>
      <c r="AD63" s="2">
        <f t="shared" si="0"/>
        <v>0.16999999999999993</v>
      </c>
      <c r="AE63" s="138">
        <f t="shared" si="1"/>
        <v>-1.005025125628134E-2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42641</v>
      </c>
      <c r="X64" s="10">
        <v>12.02</v>
      </c>
      <c r="Y64" s="10">
        <v>12.09</v>
      </c>
      <c r="Z64" s="10">
        <v>11.96</v>
      </c>
      <c r="AA64" s="10">
        <v>12.09</v>
      </c>
      <c r="AB64" s="95">
        <v>29341500</v>
      </c>
      <c r="AC64" s="10">
        <v>11.94</v>
      </c>
      <c r="AD64" s="2">
        <f t="shared" si="0"/>
        <v>0.12999999999999901</v>
      </c>
      <c r="AE64" s="138">
        <f t="shared" si="1"/>
        <v>9.2983939137785132E-3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12.02</v>
      </c>
      <c r="Y65" s="10">
        <v>12.09</v>
      </c>
      <c r="Z65" s="10">
        <v>11.93</v>
      </c>
      <c r="AA65" s="10">
        <v>11.98</v>
      </c>
      <c r="AB65" s="95">
        <v>28965800</v>
      </c>
      <c r="AC65" s="10">
        <v>11.83</v>
      </c>
      <c r="AD65" s="2">
        <f t="shared" si="0"/>
        <v>0.16000000000000014</v>
      </c>
      <c r="AE65" s="138">
        <f t="shared" si="1"/>
        <v>-2.5295109612141209E-3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12.12</v>
      </c>
      <c r="Y66" s="10">
        <v>12.12</v>
      </c>
      <c r="Z66" s="10">
        <v>12</v>
      </c>
      <c r="AA66" s="10">
        <v>12.01</v>
      </c>
      <c r="AB66" s="95">
        <v>26758600</v>
      </c>
      <c r="AC66" s="10">
        <v>11.86</v>
      </c>
      <c r="AD66" s="2">
        <f t="shared" si="0"/>
        <v>0.11999999999999922</v>
      </c>
      <c r="AE66" s="138">
        <f t="shared" si="1"/>
        <v>-1.3311148086522451E-2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12.12</v>
      </c>
      <c r="Y67" s="10">
        <v>12.22</v>
      </c>
      <c r="Z67" s="10">
        <v>12.12</v>
      </c>
      <c r="AA67" s="10">
        <v>12.17</v>
      </c>
      <c r="AB67" s="95">
        <v>18993500</v>
      </c>
      <c r="AC67" s="10">
        <v>12.02</v>
      </c>
      <c r="AD67" s="2">
        <f>Y67-Z67</f>
        <v>0.10000000000000142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12.17</v>
      </c>
      <c r="Y68" s="10">
        <v>12.29</v>
      </c>
      <c r="Z68" s="10">
        <v>12.16</v>
      </c>
      <c r="AA68" s="10">
        <v>12.18</v>
      </c>
      <c r="AB68" s="95">
        <v>36136200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42727</v>
      </c>
      <c r="X2" s="10">
        <v>115.4</v>
      </c>
      <c r="Y2" s="10">
        <v>116.32</v>
      </c>
      <c r="Z2" s="10">
        <v>115.3</v>
      </c>
      <c r="AA2" s="10">
        <v>115.96</v>
      </c>
      <c r="AB2" s="95">
        <v>2992500</v>
      </c>
      <c r="AC2" s="10">
        <v>115.96</v>
      </c>
      <c r="AD2" s="2">
        <f>Y2-Z2</f>
        <v>1.019999999999996</v>
      </c>
      <c r="AE2" s="138">
        <f>AC2/AC3-1</f>
        <v>4.5045045045044585E-3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42726</v>
      </c>
      <c r="X3" s="10">
        <v>115</v>
      </c>
      <c r="Y3" s="10">
        <v>115.53</v>
      </c>
      <c r="Z3" s="10">
        <v>113.88</v>
      </c>
      <c r="AA3" s="10">
        <v>115.44</v>
      </c>
      <c r="AB3" s="95">
        <v>4600700</v>
      </c>
      <c r="AC3" s="10">
        <v>115.44</v>
      </c>
      <c r="AD3" s="2">
        <f t="shared" ref="AD3:AD66" si="0">Y3-Z3</f>
        <v>1.6500000000000057</v>
      </c>
      <c r="AE3" s="138">
        <f t="shared" ref="AE3:AE66" si="1">AC3/AC4-1</f>
        <v>1.1273957158961512E-3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115.84</v>
      </c>
      <c r="R4" s="505">
        <v>5.4999999999999997E-3</v>
      </c>
      <c r="T4" s="163"/>
      <c r="U4" s="1"/>
      <c r="W4" s="133">
        <v>42725</v>
      </c>
      <c r="X4" s="10">
        <v>116.2</v>
      </c>
      <c r="Y4" s="10">
        <v>116.2</v>
      </c>
      <c r="Z4" s="10">
        <v>114.74</v>
      </c>
      <c r="AA4" s="10">
        <v>115.31</v>
      </c>
      <c r="AB4" s="95">
        <v>5907600</v>
      </c>
      <c r="AC4" s="10">
        <v>115.31</v>
      </c>
      <c r="AD4" s="2">
        <f t="shared" si="0"/>
        <v>1.460000000000008</v>
      </c>
      <c r="AE4" s="138">
        <f t="shared" si="1"/>
        <v>-3.0261110150440196E-3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3475.2000000000003</v>
      </c>
      <c r="W5" s="133">
        <v>42724</v>
      </c>
      <c r="X5" s="10">
        <v>115.98</v>
      </c>
      <c r="Y5" s="10">
        <v>116.25</v>
      </c>
      <c r="Z5" s="10">
        <v>114.91</v>
      </c>
      <c r="AA5" s="10">
        <v>115.66</v>
      </c>
      <c r="AB5" s="95">
        <v>5493900</v>
      </c>
      <c r="AC5" s="10">
        <v>115.66</v>
      </c>
      <c r="AD5" s="2">
        <f t="shared" si="0"/>
        <v>1.3400000000000034</v>
      </c>
      <c r="AE5" s="138">
        <f t="shared" si="1"/>
        <v>-3.102913290811915E-3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42723</v>
      </c>
      <c r="X6" s="10">
        <v>116.07</v>
      </c>
      <c r="Y6" s="10">
        <v>116.66</v>
      </c>
      <c r="Z6" s="10">
        <v>115.94</v>
      </c>
      <c r="AA6" s="10">
        <v>116.02</v>
      </c>
      <c r="AB6" s="95">
        <v>5858600</v>
      </c>
      <c r="AC6" s="10">
        <v>116.02</v>
      </c>
      <c r="AD6" s="2">
        <f t="shared" si="0"/>
        <v>0.71999999999999886</v>
      </c>
      <c r="AE6" s="138">
        <f t="shared" si="1"/>
        <v>1.2081463583017982E-3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6.4000000000000909</v>
      </c>
      <c r="R7">
        <v>30</v>
      </c>
      <c r="W7" s="133">
        <v>42720</v>
      </c>
      <c r="X7" s="10">
        <v>116.41</v>
      </c>
      <c r="Y7" s="10">
        <v>116.46</v>
      </c>
      <c r="Z7" s="10">
        <v>115.46</v>
      </c>
      <c r="AA7" s="10">
        <v>115.88</v>
      </c>
      <c r="AB7" s="95">
        <v>10615500</v>
      </c>
      <c r="AC7" s="10">
        <v>115.88</v>
      </c>
      <c r="AD7" s="2">
        <f t="shared" si="0"/>
        <v>1</v>
      </c>
      <c r="AE7" s="138">
        <f t="shared" si="1"/>
        <v>-8.6288722064065126E-5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6.4000000000000909</v>
      </c>
      <c r="W8" s="133">
        <v>42719</v>
      </c>
      <c r="X8" s="10">
        <v>115.33</v>
      </c>
      <c r="Y8" s="10">
        <v>115.92</v>
      </c>
      <c r="Z8" s="10">
        <v>114.89</v>
      </c>
      <c r="AA8" s="10">
        <v>115.89</v>
      </c>
      <c r="AB8" s="95">
        <v>6735500</v>
      </c>
      <c r="AC8" s="10">
        <v>115.89</v>
      </c>
      <c r="AD8" s="2">
        <f t="shared" si="0"/>
        <v>1.0300000000000011</v>
      </c>
      <c r="AE8" s="138">
        <f t="shared" si="1"/>
        <v>7.8267675450038876E-3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1.845018450184528E-3</v>
      </c>
      <c r="W9" s="133">
        <v>42718</v>
      </c>
      <c r="X9" s="10">
        <v>116.12</v>
      </c>
      <c r="Y9" s="10">
        <v>117.3</v>
      </c>
      <c r="Z9" s="10">
        <v>114.58</v>
      </c>
      <c r="AA9" s="10">
        <v>114.99</v>
      </c>
      <c r="AB9" s="95">
        <v>9121900</v>
      </c>
      <c r="AC9" s="10">
        <v>114.99</v>
      </c>
      <c r="AD9" s="2">
        <f t="shared" si="0"/>
        <v>2.7199999999999989</v>
      </c>
      <c r="AE9" s="138">
        <f t="shared" si="1"/>
        <v>-7.7659849857624197E-3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115.53</v>
      </c>
      <c r="Y10" s="10">
        <v>115.97</v>
      </c>
      <c r="Z10" s="10">
        <v>115.01</v>
      </c>
      <c r="AA10" s="10">
        <v>115.89</v>
      </c>
      <c r="AB10" s="95">
        <v>6589000</v>
      </c>
      <c r="AC10" s="10">
        <v>115.89</v>
      </c>
      <c r="AD10" s="2">
        <f t="shared" si="0"/>
        <v>0.95999999999999375</v>
      </c>
      <c r="AE10" s="138">
        <f t="shared" si="1"/>
        <v>4.5943134535366692E-3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42716</v>
      </c>
      <c r="X11" s="10">
        <v>112.69</v>
      </c>
      <c r="Y11" s="10">
        <v>115.4</v>
      </c>
      <c r="Z11" s="10">
        <v>112.58</v>
      </c>
      <c r="AA11" s="10">
        <v>115.36</v>
      </c>
      <c r="AB11" s="95">
        <v>9518600</v>
      </c>
      <c r="AC11" s="10">
        <v>115.36</v>
      </c>
      <c r="AD11" s="2">
        <f t="shared" si="0"/>
        <v>2.8200000000000074</v>
      </c>
      <c r="AE11" s="138">
        <f t="shared" si="1"/>
        <v>2.761446641724552E-2</v>
      </c>
    </row>
    <row r="12" spans="1:31" x14ac:dyDescent="0.25">
      <c r="G12" s="30"/>
      <c r="H12" s="72"/>
      <c r="W12" s="133">
        <v>42713</v>
      </c>
      <c r="X12" s="10">
        <v>111.41</v>
      </c>
      <c r="Y12" s="10">
        <v>112.43</v>
      </c>
      <c r="Z12" s="10">
        <v>111.2</v>
      </c>
      <c r="AA12" s="10">
        <v>112.26</v>
      </c>
      <c r="AB12" s="95">
        <v>7659400</v>
      </c>
      <c r="AC12" s="10">
        <v>112.26</v>
      </c>
      <c r="AD12" s="2">
        <f t="shared" si="0"/>
        <v>1.230000000000004</v>
      </c>
      <c r="AE12" s="138">
        <f t="shared" si="1"/>
        <v>1.1442472294801442E-2</v>
      </c>
    </row>
    <row r="13" spans="1:31" x14ac:dyDescent="0.25">
      <c r="G13" s="30"/>
      <c r="H13" s="72"/>
      <c r="W13" s="133">
        <v>42712</v>
      </c>
      <c r="X13" s="10">
        <v>110.54</v>
      </c>
      <c r="Y13" s="10">
        <v>111.2</v>
      </c>
      <c r="Z13" s="10">
        <v>109.93</v>
      </c>
      <c r="AA13" s="10">
        <v>110.99</v>
      </c>
      <c r="AB13" s="95">
        <v>7766900</v>
      </c>
      <c r="AC13" s="10">
        <v>110.99</v>
      </c>
      <c r="AD13" s="2">
        <f t="shared" si="0"/>
        <v>1.269999999999996</v>
      </c>
      <c r="AE13" s="138">
        <f t="shared" si="1"/>
        <v>-9.9009900990099098E-4</v>
      </c>
    </row>
    <row r="14" spans="1:31" x14ac:dyDescent="0.25">
      <c r="G14" s="30"/>
      <c r="H14" s="72"/>
      <c r="W14" s="133">
        <v>42711</v>
      </c>
      <c r="X14" s="10">
        <v>111.89</v>
      </c>
      <c r="Y14" s="10">
        <v>111.89</v>
      </c>
      <c r="Z14" s="10">
        <v>109.32</v>
      </c>
      <c r="AA14" s="10">
        <v>111.1</v>
      </c>
      <c r="AB14" s="95">
        <v>11656300</v>
      </c>
      <c r="AC14" s="10">
        <v>111.1</v>
      </c>
      <c r="AD14" s="2">
        <f t="shared" si="0"/>
        <v>2.5700000000000074</v>
      </c>
      <c r="AE14" s="138">
        <f t="shared" si="1"/>
        <v>-8.5668391932893773E-3</v>
      </c>
    </row>
    <row r="15" spans="1:31" x14ac:dyDescent="0.25">
      <c r="G15" s="30"/>
      <c r="H15" s="72"/>
      <c r="W15" s="133">
        <v>42710</v>
      </c>
      <c r="X15" s="10">
        <v>112.24</v>
      </c>
      <c r="Y15" s="10">
        <v>113.2</v>
      </c>
      <c r="Z15" s="10">
        <v>111.85</v>
      </c>
      <c r="AA15" s="10">
        <v>112.06</v>
      </c>
      <c r="AB15" s="95">
        <v>6430100</v>
      </c>
      <c r="AC15" s="10">
        <v>112.06</v>
      </c>
      <c r="AD15" s="2">
        <f t="shared" si="0"/>
        <v>1.3500000000000085</v>
      </c>
      <c r="AE15" s="138">
        <f t="shared" si="1"/>
        <v>1.0720028586743702E-3</v>
      </c>
    </row>
    <row r="16" spans="1:31" x14ac:dyDescent="0.25">
      <c r="G16" s="30"/>
      <c r="H16" s="72"/>
      <c r="W16" s="133">
        <v>42709</v>
      </c>
      <c r="X16" s="10">
        <v>112.4</v>
      </c>
      <c r="Y16" s="10">
        <v>112.42</v>
      </c>
      <c r="Z16" s="10">
        <v>111.73</v>
      </c>
      <c r="AA16" s="10">
        <v>111.94</v>
      </c>
      <c r="AB16" s="95">
        <v>5427300</v>
      </c>
      <c r="AC16" s="10">
        <v>111.94</v>
      </c>
      <c r="AD16" s="2">
        <f t="shared" si="0"/>
        <v>0.68999999999999773</v>
      </c>
      <c r="AE16" s="138">
        <f t="shared" si="1"/>
        <v>-1.7863522686667466E-4</v>
      </c>
    </row>
    <row r="17" spans="1:31" x14ac:dyDescent="0.25">
      <c r="G17" s="30"/>
      <c r="W17" s="133">
        <v>42706</v>
      </c>
      <c r="X17" s="10">
        <v>111.72</v>
      </c>
      <c r="Y17" s="10">
        <v>112.53</v>
      </c>
      <c r="Z17" s="10">
        <v>111.44</v>
      </c>
      <c r="AA17" s="10">
        <v>111.96</v>
      </c>
      <c r="AB17" s="95">
        <v>6159700</v>
      </c>
      <c r="AC17" s="10">
        <v>111.96</v>
      </c>
      <c r="AD17" s="2">
        <f t="shared" si="0"/>
        <v>1.0900000000000034</v>
      </c>
      <c r="AE17" s="138">
        <f t="shared" si="1"/>
        <v>5.2073980966063083E-3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42705</v>
      </c>
      <c r="X18" s="10">
        <v>111.36</v>
      </c>
      <c r="Y18" s="10">
        <v>111.54</v>
      </c>
      <c r="Z18" s="10">
        <v>111</v>
      </c>
      <c r="AA18" s="10">
        <v>111.38</v>
      </c>
      <c r="AB18" s="95">
        <v>8105700</v>
      </c>
      <c r="AC18" s="10">
        <v>111.38</v>
      </c>
      <c r="AD18" s="2">
        <f t="shared" si="0"/>
        <v>0.54000000000000625</v>
      </c>
      <c r="AE18" s="138">
        <f t="shared" si="1"/>
        <v>7.1877807726861143E-4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112.19</v>
      </c>
      <c r="Y19" s="10">
        <v>112.52</v>
      </c>
      <c r="Z19" s="10">
        <v>111.3</v>
      </c>
      <c r="AA19" s="10">
        <v>111.3</v>
      </c>
      <c r="AB19" s="95">
        <v>11014500</v>
      </c>
      <c r="AC19" s="10">
        <v>111.3</v>
      </c>
      <c r="AD19" s="2">
        <f t="shared" si="0"/>
        <v>1.2199999999999989</v>
      </c>
      <c r="AE19" s="138">
        <f t="shared" si="1"/>
        <v>-1.049075391180665E-2</v>
      </c>
    </row>
    <row r="20" spans="1:31" x14ac:dyDescent="0.25">
      <c r="W20" s="133">
        <v>42703</v>
      </c>
      <c r="X20" s="10">
        <v>112.95</v>
      </c>
      <c r="Y20" s="10">
        <v>113.41</v>
      </c>
      <c r="Z20" s="10">
        <v>112.17</v>
      </c>
      <c r="AA20" s="10">
        <v>112.48</v>
      </c>
      <c r="AB20" s="95">
        <v>7751800</v>
      </c>
      <c r="AC20" s="10">
        <v>112.48</v>
      </c>
      <c r="AD20" s="2">
        <f t="shared" si="0"/>
        <v>1.2399999999999949</v>
      </c>
      <c r="AE20" s="138">
        <f t="shared" si="1"/>
        <v>-5.7456024043135434E-3</v>
      </c>
    </row>
    <row r="21" spans="1:31" x14ac:dyDescent="0.25">
      <c r="W21" s="133">
        <v>42702</v>
      </c>
      <c r="X21" s="10">
        <v>113.79</v>
      </c>
      <c r="Y21" s="10">
        <v>114.12</v>
      </c>
      <c r="Z21" s="10">
        <v>113.05</v>
      </c>
      <c r="AA21" s="10">
        <v>113.13</v>
      </c>
      <c r="AB21" s="95">
        <v>9025700</v>
      </c>
      <c r="AC21" s="10">
        <v>113.13</v>
      </c>
      <c r="AD21" s="2">
        <f t="shared" si="0"/>
        <v>1.0700000000000074</v>
      </c>
      <c r="AE21" s="138">
        <f t="shared" si="1"/>
        <v>-8.7619381407166852E-3</v>
      </c>
    </row>
    <row r="22" spans="1:31" x14ac:dyDescent="0.25">
      <c r="W22" s="133">
        <v>42699</v>
      </c>
      <c r="X22" s="10">
        <v>113.6</v>
      </c>
      <c r="Y22" s="10">
        <v>114.23</v>
      </c>
      <c r="Z22" s="10">
        <v>113.38</v>
      </c>
      <c r="AA22" s="10">
        <v>114.13</v>
      </c>
      <c r="AB22" s="95">
        <v>3433300</v>
      </c>
      <c r="AC22" s="10">
        <v>114.13</v>
      </c>
      <c r="AD22" s="2">
        <f t="shared" si="0"/>
        <v>0.85000000000000853</v>
      </c>
      <c r="AE22" s="138">
        <f t="shared" si="1"/>
        <v>9.3747236225347752E-3</v>
      </c>
    </row>
    <row r="23" spans="1:31" x14ac:dyDescent="0.25">
      <c r="W23" s="133">
        <v>42697</v>
      </c>
      <c r="X23" s="10">
        <v>112.25</v>
      </c>
      <c r="Y23" s="10">
        <v>113.43</v>
      </c>
      <c r="Z23" s="10">
        <v>111.56</v>
      </c>
      <c r="AA23" s="10">
        <v>113.07</v>
      </c>
      <c r="AB23" s="95">
        <v>7892600</v>
      </c>
      <c r="AC23" s="10">
        <v>113.07</v>
      </c>
      <c r="AD23" s="2">
        <f t="shared" si="0"/>
        <v>1.8700000000000045</v>
      </c>
      <c r="AE23" s="138">
        <f t="shared" si="1"/>
        <v>2.9270888770622783E-3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114.59</v>
      </c>
      <c r="Y24" s="10">
        <v>115</v>
      </c>
      <c r="Z24" s="10">
        <v>112.27</v>
      </c>
      <c r="AA24" s="10">
        <v>112.74</v>
      </c>
      <c r="AB24" s="95">
        <v>11649700</v>
      </c>
      <c r="AC24" s="10">
        <v>112.74</v>
      </c>
      <c r="AD24" s="2">
        <f t="shared" si="0"/>
        <v>2.730000000000004</v>
      </c>
      <c r="AE24" s="138">
        <f t="shared" si="1"/>
        <v>-1.9652173913043525E-2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42695</v>
      </c>
      <c r="X25" s="10">
        <v>115.44</v>
      </c>
      <c r="Y25" s="10">
        <v>115.68</v>
      </c>
      <c r="Z25" s="10">
        <v>114.8</v>
      </c>
      <c r="AA25" s="10">
        <v>115</v>
      </c>
      <c r="AB25" s="95">
        <v>5843300</v>
      </c>
      <c r="AC25" s="10">
        <v>115</v>
      </c>
      <c r="AD25" s="2">
        <f t="shared" si="0"/>
        <v>0.88000000000000966</v>
      </c>
      <c r="AE25" s="138">
        <f t="shared" si="1"/>
        <v>-3.1206657420249639E-3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42692</v>
      </c>
      <c r="X26" s="10">
        <v>115.79</v>
      </c>
      <c r="Y26" s="10">
        <v>115.92</v>
      </c>
      <c r="Z26" s="10">
        <v>114.81</v>
      </c>
      <c r="AA26" s="10">
        <v>115.36</v>
      </c>
      <c r="AB26" s="95">
        <v>7717800</v>
      </c>
      <c r="AC26" s="10">
        <v>115.36</v>
      </c>
      <c r="AD26" s="2">
        <f t="shared" si="0"/>
        <v>1.1099999999999994</v>
      </c>
      <c r="AE26" s="138" t="e">
        <f t="shared" si="1"/>
        <v>#DIV/0!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42692</v>
      </c>
      <c r="X27" s="10" t="s">
        <v>299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42691</v>
      </c>
      <c r="X28" s="10">
        <v>116.68</v>
      </c>
      <c r="Y28" s="10">
        <v>116.68</v>
      </c>
      <c r="Z28" s="10">
        <v>116.12</v>
      </c>
      <c r="AA28" s="10">
        <v>116.57</v>
      </c>
      <c r="AB28" s="95">
        <v>5730300</v>
      </c>
      <c r="AC28" s="10">
        <v>115.77</v>
      </c>
      <c r="AD28" s="2">
        <f t="shared" si="0"/>
        <v>0.56000000000000227</v>
      </c>
      <c r="AE28" s="138">
        <f t="shared" si="1"/>
        <v>1.8172377985461452E-3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42690</v>
      </c>
      <c r="X29" s="10">
        <v>116.65</v>
      </c>
      <c r="Y29" s="10">
        <v>116.78</v>
      </c>
      <c r="Z29" s="10">
        <v>116.08</v>
      </c>
      <c r="AA29" s="10">
        <v>116.36</v>
      </c>
      <c r="AB29" s="95">
        <v>6594800</v>
      </c>
      <c r="AC29" s="10">
        <v>115.56</v>
      </c>
      <c r="AD29" s="2">
        <f t="shared" si="0"/>
        <v>0.70000000000000284</v>
      </c>
      <c r="AE29" s="138">
        <f t="shared" si="1"/>
        <v>3.4626038781171431E-4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42689</v>
      </c>
      <c r="X30" s="10">
        <v>116.4</v>
      </c>
      <c r="Y30" s="10">
        <v>116.69</v>
      </c>
      <c r="Z30" s="10">
        <v>115.82</v>
      </c>
      <c r="AA30" s="10">
        <v>116.32</v>
      </c>
      <c r="AB30" s="95">
        <v>7446700</v>
      </c>
      <c r="AC30" s="10">
        <v>115.52</v>
      </c>
      <c r="AD30" s="2">
        <f t="shared" si="0"/>
        <v>0.87000000000000455</v>
      </c>
      <c r="AE30" s="138">
        <f t="shared" si="1"/>
        <v>-2.4179620034542326E-3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42688</v>
      </c>
      <c r="X31" s="10">
        <v>118.58</v>
      </c>
      <c r="Y31" s="10">
        <v>118.99</v>
      </c>
      <c r="Z31" s="10">
        <v>116.5</v>
      </c>
      <c r="AA31" s="10">
        <v>116.6</v>
      </c>
      <c r="AB31" s="95">
        <v>10054900</v>
      </c>
      <c r="AC31" s="10">
        <v>115.8</v>
      </c>
      <c r="AD31" s="2">
        <f t="shared" si="0"/>
        <v>2.4899999999999949</v>
      </c>
      <c r="AE31" s="138">
        <f t="shared" si="1"/>
        <v>-1.5808261091279974E-2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42685</v>
      </c>
      <c r="X32" s="10">
        <v>119.49</v>
      </c>
      <c r="Y32" s="10">
        <v>119.49</v>
      </c>
      <c r="Z32" s="10">
        <v>118.13</v>
      </c>
      <c r="AA32" s="10">
        <v>118.47</v>
      </c>
      <c r="AB32" s="95">
        <v>8134800</v>
      </c>
      <c r="AC32" s="10">
        <v>117.66</v>
      </c>
      <c r="AD32" s="2">
        <f t="shared" si="0"/>
        <v>1.3599999999999994</v>
      </c>
      <c r="AE32" s="138">
        <f t="shared" si="1"/>
        <v>-8.9285714285713969E-3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42684</v>
      </c>
      <c r="X33" s="10">
        <v>120.77</v>
      </c>
      <c r="Y33" s="10">
        <v>121.1</v>
      </c>
      <c r="Z33" s="10">
        <v>119.02</v>
      </c>
      <c r="AA33" s="10">
        <v>119.54</v>
      </c>
      <c r="AB33" s="95">
        <v>11904500</v>
      </c>
      <c r="AC33" s="10">
        <v>118.72</v>
      </c>
      <c r="AD33" s="2">
        <f t="shared" si="0"/>
        <v>2.0799999999999983</v>
      </c>
      <c r="AE33" s="138">
        <f t="shared" si="1"/>
        <v>-6.3608972212922943E-3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42683</v>
      </c>
      <c r="X34" s="10">
        <v>120</v>
      </c>
      <c r="Y34" s="10">
        <v>122.5</v>
      </c>
      <c r="Z34" s="10">
        <v>118.1</v>
      </c>
      <c r="AA34" s="10">
        <v>120.31</v>
      </c>
      <c r="AB34" s="95">
        <v>16220000</v>
      </c>
      <c r="AC34" s="10">
        <v>119.48</v>
      </c>
      <c r="AD34" s="2">
        <f t="shared" si="0"/>
        <v>4.4000000000000057</v>
      </c>
      <c r="AE34" s="138">
        <f t="shared" si="1"/>
        <v>2.7784946236559138E-2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42682</v>
      </c>
      <c r="X35" s="10">
        <v>116.48</v>
      </c>
      <c r="Y35" s="10">
        <v>117.57</v>
      </c>
      <c r="Z35" s="10">
        <v>116.47</v>
      </c>
      <c r="AA35" s="10">
        <v>117.05</v>
      </c>
      <c r="AB35" s="95">
        <v>6675300</v>
      </c>
      <c r="AC35" s="10">
        <v>116.25</v>
      </c>
      <c r="AD35" s="2">
        <f t="shared" si="0"/>
        <v>1.0999999999999943</v>
      </c>
      <c r="AE35" s="138">
        <f t="shared" si="1"/>
        <v>3.3661315380630885E-3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42681</v>
      </c>
      <c r="X36" s="10">
        <v>115.89</v>
      </c>
      <c r="Y36" s="10">
        <v>116.72</v>
      </c>
      <c r="Z36" s="10">
        <v>115.84</v>
      </c>
      <c r="AA36" s="10">
        <v>116.66</v>
      </c>
      <c r="AB36" s="95">
        <v>6398200</v>
      </c>
      <c r="AC36" s="10">
        <v>115.86</v>
      </c>
      <c r="AD36" s="2">
        <f t="shared" si="0"/>
        <v>0.87999999999999545</v>
      </c>
      <c r="AE36" s="138">
        <f t="shared" si="1"/>
        <v>1.3470958712386238E-2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42678</v>
      </c>
      <c r="X37" s="10">
        <v>115.04</v>
      </c>
      <c r="Y37" s="10">
        <v>115.94</v>
      </c>
      <c r="Z37" s="10">
        <v>115.04</v>
      </c>
      <c r="AA37" s="10">
        <v>115.11</v>
      </c>
      <c r="AB37" s="95">
        <v>7160600</v>
      </c>
      <c r="AC37" s="10">
        <v>114.32</v>
      </c>
      <c r="AD37" s="2">
        <f t="shared" si="0"/>
        <v>0.89999999999999147</v>
      </c>
      <c r="AE37" s="138">
        <f t="shared" si="1"/>
        <v>7.0028011204481544E-4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114.88</v>
      </c>
      <c r="Y38" s="10">
        <v>115.44</v>
      </c>
      <c r="Z38" s="10">
        <v>114.75</v>
      </c>
      <c r="AA38" s="10">
        <v>115.03</v>
      </c>
      <c r="AB38" s="95">
        <v>6227100</v>
      </c>
      <c r="AC38" s="10">
        <v>114.24</v>
      </c>
      <c r="AD38" s="2">
        <f t="shared" si="0"/>
        <v>0.68999999999999773</v>
      </c>
      <c r="AE38" s="138">
        <f t="shared" si="1"/>
        <v>1.4903129657228842E-3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115.52</v>
      </c>
      <c r="Y39" s="10">
        <v>115.76</v>
      </c>
      <c r="Z39" s="10">
        <v>114.83</v>
      </c>
      <c r="AA39" s="10">
        <v>114.86</v>
      </c>
      <c r="AB39" s="95">
        <v>6591300</v>
      </c>
      <c r="AC39" s="10">
        <v>114.07</v>
      </c>
      <c r="AD39" s="2">
        <f t="shared" si="0"/>
        <v>0.93000000000000682</v>
      </c>
      <c r="AE39" s="138">
        <f t="shared" si="1"/>
        <v>-4.1903099083370199E-3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114.76</v>
      </c>
      <c r="Y40" s="10">
        <v>115.94</v>
      </c>
      <c r="Z40" s="10">
        <v>114.63</v>
      </c>
      <c r="AA40" s="10">
        <v>115.34</v>
      </c>
      <c r="AB40" s="95">
        <v>7591900</v>
      </c>
      <c r="AC40" s="10">
        <v>114.55</v>
      </c>
      <c r="AD40" s="2">
        <f t="shared" si="0"/>
        <v>1.3100000000000023</v>
      </c>
      <c r="AE40" s="138">
        <f t="shared" si="1"/>
        <v>-5.5560378505078445E-3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127.42400000000002</v>
      </c>
      <c r="Q41" s="2"/>
      <c r="W41" s="133">
        <v>42674</v>
      </c>
      <c r="X41" s="10">
        <v>115.28</v>
      </c>
      <c r="Y41" s="10">
        <v>116.23</v>
      </c>
      <c r="Z41" s="10">
        <v>114.5</v>
      </c>
      <c r="AA41" s="10">
        <v>115.99</v>
      </c>
      <c r="AB41" s="95">
        <v>8552500</v>
      </c>
      <c r="AC41" s="10">
        <v>115.19</v>
      </c>
      <c r="AD41" s="2">
        <f t="shared" si="0"/>
        <v>1.730000000000004</v>
      </c>
      <c r="AE41" s="138">
        <f t="shared" si="1"/>
        <v>5.6748734066700557E-3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126.26560000000001</v>
      </c>
      <c r="Q42" s="2"/>
      <c r="T42" s="91" t="s">
        <v>113</v>
      </c>
      <c r="W42" s="133">
        <v>42671</v>
      </c>
      <c r="X42" s="10">
        <v>115.82</v>
      </c>
      <c r="Y42" s="10">
        <v>115.91</v>
      </c>
      <c r="Z42" s="10">
        <v>114.57</v>
      </c>
      <c r="AA42" s="10">
        <v>115.33</v>
      </c>
      <c r="AB42" s="95">
        <v>8813300</v>
      </c>
      <c r="AC42" s="10">
        <v>114.54</v>
      </c>
      <c r="AD42" s="2">
        <f t="shared" si="0"/>
        <v>1.3400000000000034</v>
      </c>
      <c r="AE42" s="138">
        <f t="shared" si="1"/>
        <v>-3.2199112348794134E-3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125.10720000000001</v>
      </c>
      <c r="Q43" s="2"/>
      <c r="T43" s="128" t="s">
        <v>98</v>
      </c>
      <c r="U43" s="129">
        <v>115.96</v>
      </c>
      <c r="W43" s="133">
        <v>42670</v>
      </c>
      <c r="X43" s="10">
        <v>114.98</v>
      </c>
      <c r="Y43" s="10">
        <v>116.55</v>
      </c>
      <c r="Z43" s="10">
        <v>114.79</v>
      </c>
      <c r="AA43" s="10">
        <v>115.7</v>
      </c>
      <c r="AB43" s="95">
        <v>7548700</v>
      </c>
      <c r="AC43" s="10">
        <v>114.91</v>
      </c>
      <c r="AD43" s="2">
        <f t="shared" si="0"/>
        <v>1.7599999999999909</v>
      </c>
      <c r="AE43" s="138">
        <f t="shared" si="1"/>
        <v>1.0020216225718581E-2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123.94880000000001</v>
      </c>
      <c r="Q44" s="2"/>
      <c r="T44" s="93" t="s">
        <v>99</v>
      </c>
      <c r="U44" s="130">
        <v>115.89</v>
      </c>
      <c r="W44" s="133">
        <v>42669</v>
      </c>
      <c r="X44" s="10">
        <v>113.64</v>
      </c>
      <c r="Y44" s="10">
        <v>115.22</v>
      </c>
      <c r="Z44" s="10">
        <v>113.6</v>
      </c>
      <c r="AA44" s="10">
        <v>114.56</v>
      </c>
      <c r="AB44" s="95">
        <v>6429200</v>
      </c>
      <c r="AC44" s="10">
        <v>113.77</v>
      </c>
      <c r="AD44" s="2">
        <f t="shared" si="0"/>
        <v>1.6200000000000045</v>
      </c>
      <c r="AE44" s="138">
        <f t="shared" si="1"/>
        <v>5.2129351475524999E-3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122.79040000000001</v>
      </c>
      <c r="Q45" s="2"/>
      <c r="T45" s="93" t="s">
        <v>100</v>
      </c>
      <c r="U45" s="130" t="s">
        <v>129</v>
      </c>
      <c r="W45" s="133">
        <v>42668</v>
      </c>
      <c r="X45" s="10">
        <v>113.64</v>
      </c>
      <c r="Y45" s="10">
        <v>114.16</v>
      </c>
      <c r="Z45" s="10">
        <v>113.09</v>
      </c>
      <c r="AA45" s="10">
        <v>113.96</v>
      </c>
      <c r="AB45" s="95">
        <v>5595000</v>
      </c>
      <c r="AC45" s="10">
        <v>113.18</v>
      </c>
      <c r="AD45" s="2">
        <f t="shared" si="0"/>
        <v>1.0699999999999932</v>
      </c>
      <c r="AE45" s="138">
        <f t="shared" si="1"/>
        <v>3.1020118762741244E-3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121.63200000000001</v>
      </c>
      <c r="Q46" s="2"/>
      <c r="T46" s="93" t="s">
        <v>101</v>
      </c>
      <c r="U46" s="130" t="s">
        <v>129</v>
      </c>
      <c r="W46" s="133">
        <v>42667</v>
      </c>
      <c r="X46" s="10">
        <v>113.93</v>
      </c>
      <c r="Y46" s="10">
        <v>114.19</v>
      </c>
      <c r="Z46" s="10">
        <v>113.44</v>
      </c>
      <c r="AA46" s="10">
        <v>113.61</v>
      </c>
      <c r="AB46" s="95">
        <v>6141900</v>
      </c>
      <c r="AC46" s="10">
        <v>112.83</v>
      </c>
      <c r="AD46" s="2">
        <f t="shared" si="0"/>
        <v>0.75</v>
      </c>
      <c r="AE46" s="138">
        <f t="shared" si="1"/>
        <v>1.5089650275164068E-3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120.4736</v>
      </c>
      <c r="Q47" s="2"/>
      <c r="T47" s="93" t="s">
        <v>102</v>
      </c>
      <c r="U47" s="130">
        <v>125.16</v>
      </c>
      <c r="W47" s="133">
        <v>42664</v>
      </c>
      <c r="X47" s="10">
        <v>114.11</v>
      </c>
      <c r="Y47" s="10">
        <v>114.24</v>
      </c>
      <c r="Z47" s="10">
        <v>112.99</v>
      </c>
      <c r="AA47" s="10">
        <v>113.44</v>
      </c>
      <c r="AB47" s="95">
        <v>8422000</v>
      </c>
      <c r="AC47" s="10">
        <v>112.66</v>
      </c>
      <c r="AD47" s="2">
        <f t="shared" si="0"/>
        <v>1.25</v>
      </c>
      <c r="AE47" s="138">
        <f t="shared" si="1"/>
        <v>-1.244740532959332E-2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119.3152</v>
      </c>
      <c r="Q48" s="2"/>
      <c r="T48" s="93" t="s">
        <v>103</v>
      </c>
      <c r="U48" s="130">
        <v>0.63653000000000004</v>
      </c>
      <c r="W48" s="133">
        <v>42663</v>
      </c>
      <c r="X48" s="10">
        <v>114.83</v>
      </c>
      <c r="Y48" s="10">
        <v>115.7</v>
      </c>
      <c r="Z48" s="10">
        <v>114.59</v>
      </c>
      <c r="AA48" s="10">
        <v>114.87</v>
      </c>
      <c r="AB48" s="95">
        <v>6973000</v>
      </c>
      <c r="AC48" s="10">
        <v>114.08</v>
      </c>
      <c r="AD48" s="2">
        <f t="shared" si="0"/>
        <v>1.1099999999999994</v>
      </c>
      <c r="AE48" s="138">
        <f t="shared" si="1"/>
        <v>2.460456942003475E-3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118.1568</v>
      </c>
      <c r="Q49" s="2"/>
      <c r="T49" s="93" t="s">
        <v>104</v>
      </c>
      <c r="U49" s="130" t="s">
        <v>343</v>
      </c>
      <c r="W49" s="133">
        <v>42662</v>
      </c>
      <c r="X49" s="10">
        <v>115.57</v>
      </c>
      <c r="Y49" s="10">
        <v>115.89</v>
      </c>
      <c r="Z49" s="10">
        <v>114.46</v>
      </c>
      <c r="AA49" s="10">
        <v>114.59</v>
      </c>
      <c r="AB49" s="95">
        <v>7400900</v>
      </c>
      <c r="AC49" s="10">
        <v>113.8</v>
      </c>
      <c r="AD49" s="2">
        <f t="shared" si="0"/>
        <v>1.4300000000000068</v>
      </c>
      <c r="AE49" s="138">
        <f t="shared" si="1"/>
        <v>-7.1540743325773093E-3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116.9984</v>
      </c>
      <c r="Q50" s="2"/>
      <c r="T50" s="93"/>
      <c r="U50" s="130"/>
      <c r="W50" s="133">
        <v>42661</v>
      </c>
      <c r="X50" s="10">
        <v>117.38</v>
      </c>
      <c r="Y50" s="10">
        <v>118.48</v>
      </c>
      <c r="Z50" s="10">
        <v>115.16</v>
      </c>
      <c r="AA50" s="10">
        <v>115.41</v>
      </c>
      <c r="AB50" s="95">
        <v>12598300</v>
      </c>
      <c r="AC50" s="10">
        <v>114.62</v>
      </c>
      <c r="AD50" s="2">
        <f t="shared" si="0"/>
        <v>3.3200000000000074</v>
      </c>
      <c r="AE50" s="138">
        <f t="shared" si="1"/>
        <v>-2.6002719238613192E-2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115.84</v>
      </c>
      <c r="Q51" s="2"/>
      <c r="T51" s="93" t="s">
        <v>105</v>
      </c>
      <c r="U51" s="130" t="s">
        <v>525</v>
      </c>
      <c r="W51" s="133">
        <v>42660</v>
      </c>
      <c r="X51" s="10">
        <v>117.5</v>
      </c>
      <c r="Y51" s="10">
        <v>118.55</v>
      </c>
      <c r="Z51" s="10">
        <v>117.5</v>
      </c>
      <c r="AA51" s="10">
        <v>118.49</v>
      </c>
      <c r="AB51" s="95">
        <v>6956400</v>
      </c>
      <c r="AC51" s="10">
        <v>117.68</v>
      </c>
      <c r="AD51" s="2">
        <f t="shared" si="0"/>
        <v>1.0499999999999972</v>
      </c>
      <c r="AE51" s="138">
        <f t="shared" si="1"/>
        <v>7.9657387580300831E-3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114.6816</v>
      </c>
      <c r="Q52" s="2"/>
      <c r="T52" s="93" t="s">
        <v>106</v>
      </c>
      <c r="U52" s="130" t="s">
        <v>333</v>
      </c>
      <c r="W52" s="133">
        <v>42657</v>
      </c>
      <c r="X52" s="10">
        <v>118.5</v>
      </c>
      <c r="Y52" s="10">
        <v>118.8</v>
      </c>
      <c r="Z52" s="10">
        <v>117.56</v>
      </c>
      <c r="AA52" s="10">
        <v>117.56</v>
      </c>
      <c r="AB52" s="95">
        <v>5640500</v>
      </c>
      <c r="AC52" s="10">
        <v>116.75</v>
      </c>
      <c r="AD52" s="2">
        <f t="shared" si="0"/>
        <v>1.2399999999999949</v>
      </c>
      <c r="AE52" s="138">
        <f t="shared" si="1"/>
        <v>-5.9599829714772623E-3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113.5232</v>
      </c>
      <c r="Q53" s="2"/>
      <c r="T53" s="93" t="s">
        <v>107</v>
      </c>
      <c r="U53" s="131">
        <v>3232942</v>
      </c>
      <c r="W53" s="133">
        <v>42656</v>
      </c>
      <c r="X53" s="10">
        <v>117.54</v>
      </c>
      <c r="Y53" s="10">
        <v>119.2</v>
      </c>
      <c r="Z53" s="10">
        <v>117.28</v>
      </c>
      <c r="AA53" s="10">
        <v>118.26</v>
      </c>
      <c r="AB53" s="95">
        <v>7387400</v>
      </c>
      <c r="AC53" s="10">
        <v>117.45</v>
      </c>
      <c r="AD53" s="2">
        <f t="shared" si="0"/>
        <v>1.9200000000000017</v>
      </c>
      <c r="AE53" s="138">
        <f t="shared" si="1"/>
        <v>2.4752475247524774E-3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112.3648</v>
      </c>
      <c r="T54" s="93" t="s">
        <v>110</v>
      </c>
      <c r="U54" s="131">
        <v>7264920</v>
      </c>
      <c r="W54" s="133">
        <v>42655</v>
      </c>
      <c r="X54" s="10">
        <v>117.96</v>
      </c>
      <c r="Y54" s="10">
        <v>118.43</v>
      </c>
      <c r="Z54" s="10">
        <v>117.5</v>
      </c>
      <c r="AA54" s="10">
        <v>117.97</v>
      </c>
      <c r="AB54" s="95">
        <v>4685200</v>
      </c>
      <c r="AC54" s="10">
        <v>117.16</v>
      </c>
      <c r="AD54" s="2">
        <f t="shared" si="0"/>
        <v>0.93000000000000682</v>
      </c>
      <c r="AE54" s="138">
        <f t="shared" si="1"/>
        <v>2.8246169648207253E-3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111.2064</v>
      </c>
      <c r="T55" s="93" t="s">
        <v>108</v>
      </c>
      <c r="U55" s="130" t="s">
        <v>526</v>
      </c>
      <c r="W55" s="133">
        <v>42654</v>
      </c>
      <c r="X55" s="10">
        <v>119.41</v>
      </c>
      <c r="Y55" s="10">
        <v>119.63</v>
      </c>
      <c r="Z55" s="10">
        <v>117.06</v>
      </c>
      <c r="AA55" s="10">
        <v>117.64</v>
      </c>
      <c r="AB55" s="95">
        <v>6394200</v>
      </c>
      <c r="AC55" s="10">
        <v>116.83</v>
      </c>
      <c r="AD55" s="2">
        <f t="shared" si="0"/>
        <v>2.5699999999999932</v>
      </c>
      <c r="AE55" s="138">
        <f t="shared" si="1"/>
        <v>-1.8070263909900852E-2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110.048</v>
      </c>
      <c r="T56" s="93" t="s">
        <v>111</v>
      </c>
      <c r="U56" s="130">
        <v>20.350000000000001</v>
      </c>
      <c r="W56" s="133">
        <v>42653</v>
      </c>
      <c r="X56" s="10">
        <v>119.51</v>
      </c>
      <c r="Y56" s="10">
        <v>120.2</v>
      </c>
      <c r="Z56" s="10">
        <v>119.35</v>
      </c>
      <c r="AA56" s="10">
        <v>119.8</v>
      </c>
      <c r="AB56" s="95">
        <v>3657000</v>
      </c>
      <c r="AC56" s="10">
        <v>118.98</v>
      </c>
      <c r="AD56" s="2">
        <f t="shared" si="0"/>
        <v>0.85000000000000853</v>
      </c>
      <c r="AE56" s="138">
        <f t="shared" si="1"/>
        <v>4.7289309238305322E-3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108.8896</v>
      </c>
      <c r="T57" s="93" t="s">
        <v>112</v>
      </c>
      <c r="U57" s="130">
        <v>5.7</v>
      </c>
      <c r="W57" s="133">
        <v>42650</v>
      </c>
      <c r="X57" s="10">
        <v>119.17</v>
      </c>
      <c r="Y57" s="10">
        <v>119.57</v>
      </c>
      <c r="Z57" s="10">
        <v>118.69</v>
      </c>
      <c r="AA57" s="10">
        <v>119.24</v>
      </c>
      <c r="AB57" s="95">
        <v>4799300</v>
      </c>
      <c r="AC57" s="10">
        <v>118.42</v>
      </c>
      <c r="AD57" s="2">
        <f t="shared" si="0"/>
        <v>0.87999999999999545</v>
      </c>
      <c r="AE57" s="138">
        <f t="shared" si="1"/>
        <v>4.069866033576508E-3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107.73120000000002</v>
      </c>
      <c r="T58" s="93" t="s">
        <v>109</v>
      </c>
      <c r="U58" s="130" t="s">
        <v>527</v>
      </c>
      <c r="W58" s="133">
        <v>42649</v>
      </c>
      <c r="X58" s="10">
        <v>118.5</v>
      </c>
      <c r="Y58" s="10">
        <v>118.85</v>
      </c>
      <c r="Z58" s="10">
        <v>117.92</v>
      </c>
      <c r="AA58" s="10">
        <v>118.75</v>
      </c>
      <c r="AB58" s="95">
        <v>4448500</v>
      </c>
      <c r="AC58" s="10">
        <v>117.94</v>
      </c>
      <c r="AD58" s="2">
        <f t="shared" si="0"/>
        <v>0.92999999999999261</v>
      </c>
      <c r="AE58" s="138">
        <f t="shared" si="1"/>
        <v>-3.5484961135519022E-3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106.5728</v>
      </c>
      <c r="W59" s="133">
        <v>42648</v>
      </c>
      <c r="X59" s="10">
        <v>119.22</v>
      </c>
      <c r="Y59" s="10">
        <v>119.44</v>
      </c>
      <c r="Z59" s="10">
        <v>118.6</v>
      </c>
      <c r="AA59" s="10">
        <v>119.18</v>
      </c>
      <c r="AB59" s="95">
        <v>5778700</v>
      </c>
      <c r="AC59" s="10">
        <v>118.36</v>
      </c>
      <c r="AD59" s="2">
        <f t="shared" si="0"/>
        <v>0.84000000000000341</v>
      </c>
      <c r="AE59" s="138">
        <f t="shared" si="1"/>
        <v>3.0508474576271816E-3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105.4144</v>
      </c>
      <c r="W60" s="133">
        <v>42647</v>
      </c>
      <c r="X60" s="10">
        <v>118.84</v>
      </c>
      <c r="Y60" s="10">
        <v>119.48</v>
      </c>
      <c r="Z60" s="10">
        <v>118.28</v>
      </c>
      <c r="AA60" s="10">
        <v>118.82</v>
      </c>
      <c r="AB60" s="95">
        <v>5733900</v>
      </c>
      <c r="AC60" s="10">
        <v>118</v>
      </c>
      <c r="AD60" s="2">
        <f t="shared" si="0"/>
        <v>1.2000000000000028</v>
      </c>
      <c r="AE60" s="138">
        <f t="shared" si="1"/>
        <v>8.4752945164856541E-5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104.256</v>
      </c>
      <c r="W61" s="133">
        <v>42646</v>
      </c>
      <c r="X61" s="10">
        <v>118</v>
      </c>
      <c r="Y61" s="10">
        <v>119.01</v>
      </c>
      <c r="Z61" s="10">
        <v>117.43</v>
      </c>
      <c r="AA61" s="10">
        <v>118.81</v>
      </c>
      <c r="AB61" s="95">
        <v>6098600</v>
      </c>
      <c r="AC61" s="10">
        <v>117.99</v>
      </c>
      <c r="AD61" s="2">
        <f t="shared" si="0"/>
        <v>1.5799999999999983</v>
      </c>
      <c r="AE61" s="138">
        <f t="shared" si="1"/>
        <v>5.7108762359359133E-3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42643</v>
      </c>
      <c r="X62" s="10">
        <v>117.78</v>
      </c>
      <c r="Y62" s="10">
        <v>118.62</v>
      </c>
      <c r="Z62" s="10">
        <v>117.39</v>
      </c>
      <c r="AA62" s="10">
        <v>118.13</v>
      </c>
      <c r="AB62" s="95">
        <v>7941100</v>
      </c>
      <c r="AC62" s="10">
        <v>117.32</v>
      </c>
      <c r="AD62" s="2">
        <f t="shared" si="0"/>
        <v>1.230000000000004</v>
      </c>
      <c r="AE62" s="138">
        <f t="shared" si="1"/>
        <v>7.2980166566496418E-3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42642</v>
      </c>
      <c r="X63" s="10">
        <v>118.88</v>
      </c>
      <c r="Y63" s="10">
        <v>119.27</v>
      </c>
      <c r="Z63" s="10">
        <v>117.04</v>
      </c>
      <c r="AA63" s="10">
        <v>117.27</v>
      </c>
      <c r="AB63" s="95">
        <v>6190200</v>
      </c>
      <c r="AC63" s="10">
        <v>116.47</v>
      </c>
      <c r="AD63" s="2">
        <f t="shared" si="0"/>
        <v>2.2299999999999898</v>
      </c>
      <c r="AE63" s="138">
        <f t="shared" si="1"/>
        <v>-1.7711056759719956E-2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42641</v>
      </c>
      <c r="X64" s="10">
        <v>119.05</v>
      </c>
      <c r="Y64" s="10">
        <v>119.52</v>
      </c>
      <c r="Z64" s="10">
        <v>118.81</v>
      </c>
      <c r="AA64" s="10">
        <v>119.39</v>
      </c>
      <c r="AB64" s="95">
        <v>5076100</v>
      </c>
      <c r="AC64" s="10">
        <v>118.57</v>
      </c>
      <c r="AD64" s="2">
        <f t="shared" si="0"/>
        <v>0.70999999999999375</v>
      </c>
      <c r="AE64" s="138">
        <f t="shared" si="1"/>
        <v>1.4358108108107892E-3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118.39</v>
      </c>
      <c r="Y65" s="10">
        <v>119.22</v>
      </c>
      <c r="Z65" s="10">
        <v>117.72</v>
      </c>
      <c r="AA65" s="10">
        <v>119.22</v>
      </c>
      <c r="AB65" s="95">
        <v>5349500</v>
      </c>
      <c r="AC65" s="10">
        <v>118.4</v>
      </c>
      <c r="AD65" s="2">
        <f t="shared" si="0"/>
        <v>1.5</v>
      </c>
      <c r="AE65" s="138">
        <f t="shared" si="1"/>
        <v>1.2225356929127296E-2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118.63</v>
      </c>
      <c r="Y66" s="10">
        <v>118.64</v>
      </c>
      <c r="Z66" s="10">
        <v>117.56</v>
      </c>
      <c r="AA66" s="10">
        <v>117.78</v>
      </c>
      <c r="AB66" s="95">
        <v>5998900</v>
      </c>
      <c r="AC66" s="10">
        <v>116.97</v>
      </c>
      <c r="AD66" s="2">
        <f t="shared" si="0"/>
        <v>1.0799999999999983</v>
      </c>
      <c r="AE66" s="138">
        <f t="shared" si="1"/>
        <v>-8.644800406814146E-3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119.41</v>
      </c>
      <c r="Y67" s="10">
        <v>119.6</v>
      </c>
      <c r="Z67" s="10">
        <v>118.71</v>
      </c>
      <c r="AA67" s="10">
        <v>118.81</v>
      </c>
      <c r="AB67" s="95">
        <v>4773000</v>
      </c>
      <c r="AC67" s="10">
        <v>117.99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119.25</v>
      </c>
      <c r="Y68" s="10">
        <v>119.84</v>
      </c>
      <c r="Z68" s="10">
        <v>119.14</v>
      </c>
      <c r="AA68" s="10">
        <v>119.46</v>
      </c>
      <c r="AB68" s="95">
        <v>5340500</v>
      </c>
      <c r="AC68" s="10">
        <v>118.64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42727</v>
      </c>
      <c r="X2" s="41">
        <v>11.58</v>
      </c>
      <c r="Y2" s="41">
        <v>11.67</v>
      </c>
      <c r="Z2" s="41">
        <v>11.47</v>
      </c>
      <c r="AA2" s="41">
        <v>11.64</v>
      </c>
      <c r="AB2" s="104">
        <v>1850000</v>
      </c>
      <c r="AC2" s="9">
        <v>11.64</v>
      </c>
      <c r="AD2" s="2">
        <f>Y2-Z2</f>
        <v>0.19999999999999929</v>
      </c>
      <c r="AE2" s="138">
        <f>AC2/AC3-1</f>
        <v>8.6655112651647936E-3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42726</v>
      </c>
      <c r="X3" s="41">
        <v>11.53</v>
      </c>
      <c r="Y3" s="41">
        <v>11.64</v>
      </c>
      <c r="Z3" s="41">
        <v>11.45</v>
      </c>
      <c r="AA3" s="41">
        <v>11.54</v>
      </c>
      <c r="AB3" s="104">
        <v>4786100</v>
      </c>
      <c r="AC3" s="9">
        <v>11.54</v>
      </c>
      <c r="AD3" s="2">
        <f t="shared" ref="AD3:AD66" si="1">Y3-Z3</f>
        <v>0.19000000000000128</v>
      </c>
      <c r="AE3" s="138">
        <f t="shared" ref="AE3:AE66" si="2">AC3/AC4-1</f>
        <v>2.6064291920069316E-3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11.45</v>
      </c>
      <c r="R4" s="505">
        <v>1.6999999999999999E-3</v>
      </c>
      <c r="T4" s="1"/>
      <c r="W4" s="123">
        <v>42725</v>
      </c>
      <c r="X4" s="41">
        <v>11.49</v>
      </c>
      <c r="Y4" s="41">
        <v>11.67</v>
      </c>
      <c r="Z4" s="41">
        <v>11.44</v>
      </c>
      <c r="AA4" s="41">
        <v>11.51</v>
      </c>
      <c r="AB4" s="104">
        <v>2531700</v>
      </c>
      <c r="AC4" s="9">
        <v>11.51</v>
      </c>
      <c r="AD4" s="2">
        <f t="shared" si="1"/>
        <v>0.23000000000000043</v>
      </c>
      <c r="AE4" s="138">
        <f t="shared" si="2"/>
        <v>3.4873583260679464E-3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22900</v>
      </c>
      <c r="T5" s="1"/>
      <c r="W5" s="123">
        <v>42724</v>
      </c>
      <c r="X5" s="41">
        <v>11.63</v>
      </c>
      <c r="Y5" s="41">
        <v>11.69</v>
      </c>
      <c r="Z5" s="41">
        <v>11.43</v>
      </c>
      <c r="AA5" s="41">
        <v>11.47</v>
      </c>
      <c r="AB5" s="104">
        <v>2599500</v>
      </c>
      <c r="AC5" s="9">
        <v>11.47</v>
      </c>
      <c r="AD5" s="2">
        <f t="shared" si="1"/>
        <v>0.25999999999999979</v>
      </c>
      <c r="AE5" s="138">
        <f t="shared" si="2"/>
        <v>-1.713796058269057E-2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42723</v>
      </c>
      <c r="X6" s="41">
        <v>11.6</v>
      </c>
      <c r="Y6" s="41">
        <v>11.73</v>
      </c>
      <c r="Z6" s="41">
        <v>11.48</v>
      </c>
      <c r="AA6" s="41">
        <v>11.67</v>
      </c>
      <c r="AB6" s="104">
        <v>3753100</v>
      </c>
      <c r="AC6" s="9">
        <v>11.67</v>
      </c>
      <c r="AD6" s="2">
        <f t="shared" si="1"/>
        <v>0.25</v>
      </c>
      <c r="AE6" s="138">
        <f t="shared" si="2"/>
        <v>9.5155709342560346E-3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-26677.050000000163</v>
      </c>
      <c r="R7">
        <v>1800</v>
      </c>
      <c r="W7" s="123">
        <v>42720</v>
      </c>
      <c r="X7" s="41">
        <v>11.45</v>
      </c>
      <c r="Y7" s="41">
        <v>11.67</v>
      </c>
      <c r="Z7" s="41">
        <v>11.45</v>
      </c>
      <c r="AA7" s="41">
        <v>11.56</v>
      </c>
      <c r="AB7" s="104">
        <v>18758200</v>
      </c>
      <c r="AC7" s="9">
        <v>11.56</v>
      </c>
      <c r="AD7" s="2">
        <f t="shared" si="1"/>
        <v>0.22000000000000064</v>
      </c>
      <c r="AE7" s="138">
        <f t="shared" si="2"/>
        <v>5.2173913043478404E-3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-26677.050000000163</v>
      </c>
      <c r="R8" s="166"/>
      <c r="W8" s="123">
        <v>42719</v>
      </c>
      <c r="X8" s="41">
        <v>11.33</v>
      </c>
      <c r="Y8" s="41">
        <v>11.54</v>
      </c>
      <c r="Z8" s="41">
        <v>11.21</v>
      </c>
      <c r="AA8" s="41">
        <v>11.5</v>
      </c>
      <c r="AB8" s="104">
        <v>4116700</v>
      </c>
      <c r="AC8" s="9">
        <v>11.5</v>
      </c>
      <c r="AD8" s="2">
        <f t="shared" si="1"/>
        <v>0.32999999999999829</v>
      </c>
      <c r="AE8" s="138">
        <f t="shared" si="2"/>
        <v>1.2323943661971981E-2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-0.53809272637238548</v>
      </c>
      <c r="W9" s="123">
        <v>42718</v>
      </c>
      <c r="X9" s="41">
        <v>11.57</v>
      </c>
      <c r="Y9" s="41">
        <v>11.71</v>
      </c>
      <c r="Z9" s="41">
        <v>11.35</v>
      </c>
      <c r="AA9" s="41">
        <v>11.36</v>
      </c>
      <c r="AB9" s="104">
        <v>3446100</v>
      </c>
      <c r="AC9" s="9">
        <v>11.36</v>
      </c>
      <c r="AD9" s="2">
        <f t="shared" si="1"/>
        <v>0.36000000000000121</v>
      </c>
      <c r="AE9" s="138">
        <f t="shared" si="2"/>
        <v>-1.730103806228378E-2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42717</v>
      </c>
      <c r="X10" s="41">
        <v>11.54</v>
      </c>
      <c r="Y10" s="41">
        <v>11.63</v>
      </c>
      <c r="Z10" s="41">
        <v>11.43</v>
      </c>
      <c r="AA10" s="41">
        <v>11.56</v>
      </c>
      <c r="AB10" s="104">
        <v>3397400</v>
      </c>
      <c r="AC10" s="9">
        <v>11.56</v>
      </c>
      <c r="AD10" s="2">
        <f t="shared" si="1"/>
        <v>0.20000000000000107</v>
      </c>
      <c r="AE10" s="138">
        <f t="shared" si="2"/>
        <v>1.1373578302712239E-2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42716</v>
      </c>
      <c r="X11" s="41">
        <v>11.59</v>
      </c>
      <c r="Y11" s="41">
        <v>11.78</v>
      </c>
      <c r="Z11" s="41">
        <v>11.37</v>
      </c>
      <c r="AA11" s="41">
        <v>11.43</v>
      </c>
      <c r="AB11" s="104">
        <v>4009800</v>
      </c>
      <c r="AC11" s="9">
        <v>11.43</v>
      </c>
      <c r="AD11" s="2">
        <f t="shared" si="1"/>
        <v>0.41000000000000014</v>
      </c>
      <c r="AE11" s="138">
        <f t="shared" si="2"/>
        <v>-1.9725557461406584E-2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42713</v>
      </c>
      <c r="X12" s="41">
        <v>11.4</v>
      </c>
      <c r="Y12" s="41">
        <v>11.74</v>
      </c>
      <c r="Z12" s="41">
        <v>11.28</v>
      </c>
      <c r="AA12" s="41">
        <v>11.66</v>
      </c>
      <c r="AB12" s="104">
        <v>9061400</v>
      </c>
      <c r="AC12" s="9">
        <v>11.66</v>
      </c>
      <c r="AD12" s="2">
        <f t="shared" si="1"/>
        <v>0.46000000000000085</v>
      </c>
      <c r="AE12" s="138">
        <f t="shared" si="2"/>
        <v>3.3687943262411313E-2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42712</v>
      </c>
      <c r="X13" s="41">
        <v>11.05</v>
      </c>
      <c r="Y13" s="41">
        <v>11.41</v>
      </c>
      <c r="Z13" s="41">
        <v>10.95</v>
      </c>
      <c r="AA13" s="41">
        <v>11.28</v>
      </c>
      <c r="AB13" s="104">
        <v>6680000</v>
      </c>
      <c r="AC13" s="9">
        <v>11.28</v>
      </c>
      <c r="AD13" s="2">
        <f t="shared" si="1"/>
        <v>0.46000000000000085</v>
      </c>
      <c r="AE13" s="138">
        <f t="shared" si="2"/>
        <v>1.9891500904158921E-2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42711</v>
      </c>
      <c r="X14" s="41">
        <v>11.1</v>
      </c>
      <c r="Y14" s="41">
        <v>11.21</v>
      </c>
      <c r="Z14" s="41">
        <v>11.05</v>
      </c>
      <c r="AA14" s="41">
        <v>11.06</v>
      </c>
      <c r="AB14" s="104">
        <v>5592200</v>
      </c>
      <c r="AC14" s="9">
        <v>11.06</v>
      </c>
      <c r="AD14" s="2">
        <f t="shared" si="1"/>
        <v>0.16000000000000014</v>
      </c>
      <c r="AE14" s="138">
        <f t="shared" si="2"/>
        <v>-3.6036036036035668E-3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42710</v>
      </c>
      <c r="X15" s="41">
        <v>10.9</v>
      </c>
      <c r="Y15" s="41">
        <v>11.16</v>
      </c>
      <c r="Z15" s="41">
        <v>10.89</v>
      </c>
      <c r="AA15" s="41">
        <v>11.1</v>
      </c>
      <c r="AB15" s="104">
        <v>6864300</v>
      </c>
      <c r="AC15" s="9">
        <v>11.1</v>
      </c>
      <c r="AD15" s="2">
        <f t="shared" si="1"/>
        <v>0.26999999999999957</v>
      </c>
      <c r="AE15" s="138">
        <f t="shared" si="2"/>
        <v>2.4930747922437657E-2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42709</v>
      </c>
      <c r="X16" s="41">
        <v>10.52</v>
      </c>
      <c r="Y16" s="41">
        <v>10.86</v>
      </c>
      <c r="Z16" s="41">
        <v>10.45</v>
      </c>
      <c r="AA16" s="41">
        <v>10.83</v>
      </c>
      <c r="AB16" s="104">
        <v>4338100</v>
      </c>
      <c r="AC16" s="9">
        <v>10.83</v>
      </c>
      <c r="AD16" s="2">
        <f t="shared" si="1"/>
        <v>0.41000000000000014</v>
      </c>
      <c r="AE16" s="138">
        <f t="shared" si="2"/>
        <v>3.1428571428571361E-2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42706</v>
      </c>
      <c r="X17" s="41">
        <v>10.52</v>
      </c>
      <c r="Y17" s="41">
        <v>10.76</v>
      </c>
      <c r="Z17" s="41">
        <v>10.41</v>
      </c>
      <c r="AA17" s="41">
        <v>10.5</v>
      </c>
      <c r="AB17" s="104">
        <v>6667000</v>
      </c>
      <c r="AC17" s="9">
        <v>10.5</v>
      </c>
      <c r="AD17" s="2">
        <f t="shared" si="1"/>
        <v>0.34999999999999964</v>
      </c>
      <c r="AE17" s="138">
        <f t="shared" si="2"/>
        <v>8.6455331412103043E-3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42705</v>
      </c>
      <c r="X18" s="41">
        <v>11.12</v>
      </c>
      <c r="Y18" s="41">
        <v>11.21</v>
      </c>
      <c r="Z18" s="41">
        <v>10.39</v>
      </c>
      <c r="AA18" s="41">
        <v>10.41</v>
      </c>
      <c r="AB18" s="104">
        <v>7010500</v>
      </c>
      <c r="AC18" s="9">
        <v>10.41</v>
      </c>
      <c r="AD18" s="2">
        <f t="shared" si="1"/>
        <v>0.82000000000000028</v>
      </c>
      <c r="AE18" s="138">
        <f t="shared" si="2"/>
        <v>-6.6367713004484297E-2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42704</v>
      </c>
      <c r="X19" s="41">
        <v>11.6</v>
      </c>
      <c r="Y19" s="41">
        <v>11.6</v>
      </c>
      <c r="Z19" s="41">
        <v>11.15</v>
      </c>
      <c r="AA19" s="41">
        <v>11.15</v>
      </c>
      <c r="AB19" s="104">
        <v>5671400</v>
      </c>
      <c r="AC19" s="9">
        <v>11.15</v>
      </c>
      <c r="AD19" s="2">
        <f t="shared" si="1"/>
        <v>0.44999999999999929</v>
      </c>
      <c r="AE19" s="138">
        <f t="shared" si="2"/>
        <v>-3.2957502168256658E-2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42703</v>
      </c>
      <c r="X20" s="41">
        <v>11.82</v>
      </c>
      <c r="Y20" s="41">
        <v>11.92</v>
      </c>
      <c r="Z20" s="41">
        <v>11.46</v>
      </c>
      <c r="AA20" s="41">
        <v>11.53</v>
      </c>
      <c r="AB20" s="104">
        <v>2896500</v>
      </c>
      <c r="AC20" s="9">
        <v>11.53</v>
      </c>
      <c r="AD20" s="2">
        <f t="shared" si="1"/>
        <v>0.45999999999999908</v>
      </c>
      <c r="AE20" s="138">
        <f t="shared" si="2"/>
        <v>-3.2718120805369177E-2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42702</v>
      </c>
      <c r="X21" s="41">
        <v>11.77</v>
      </c>
      <c r="Y21" s="41">
        <v>11.93</v>
      </c>
      <c r="Z21" s="41">
        <v>11.74</v>
      </c>
      <c r="AA21" s="41">
        <v>11.92</v>
      </c>
      <c r="AB21" s="104">
        <v>2516100</v>
      </c>
      <c r="AC21" s="9">
        <v>11.92</v>
      </c>
      <c r="AD21" s="2">
        <f t="shared" si="1"/>
        <v>0.1899999999999995</v>
      </c>
      <c r="AE21" s="138">
        <f t="shared" si="2"/>
        <v>1.7064846416382284E-2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42699</v>
      </c>
      <c r="X22" s="41">
        <v>11.68</v>
      </c>
      <c r="Y22" s="41">
        <v>11.79</v>
      </c>
      <c r="Z22" s="41">
        <v>11.6</v>
      </c>
      <c r="AA22" s="41">
        <v>11.72</v>
      </c>
      <c r="AB22" s="104">
        <v>753700</v>
      </c>
      <c r="AC22" s="9">
        <v>11.72</v>
      </c>
      <c r="AD22" s="2">
        <f t="shared" si="1"/>
        <v>0.1899999999999995</v>
      </c>
      <c r="AE22" s="138">
        <f t="shared" si="2"/>
        <v>9.4745908699398473E-3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42697</v>
      </c>
      <c r="X23" s="41">
        <v>11.39</v>
      </c>
      <c r="Y23" s="41">
        <v>11.64</v>
      </c>
      <c r="Z23" s="41">
        <v>11.37</v>
      </c>
      <c r="AA23" s="41">
        <v>11.61</v>
      </c>
      <c r="AB23" s="104">
        <v>2702500</v>
      </c>
      <c r="AC23" s="9">
        <v>11.61</v>
      </c>
      <c r="AD23" s="2">
        <f t="shared" si="1"/>
        <v>0.27000000000000135</v>
      </c>
      <c r="AE23" s="138">
        <f t="shared" si="2"/>
        <v>1.1324041811846541E-2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42696</v>
      </c>
      <c r="X24" s="41">
        <v>11.63</v>
      </c>
      <c r="Y24" s="41">
        <v>11.69</v>
      </c>
      <c r="Z24" s="41">
        <v>11.33</v>
      </c>
      <c r="AA24" s="41">
        <v>11.48</v>
      </c>
      <c r="AB24" s="104">
        <v>4104100</v>
      </c>
      <c r="AC24" s="9">
        <v>11.48</v>
      </c>
      <c r="AD24" s="2">
        <f t="shared" si="1"/>
        <v>0.35999999999999943</v>
      </c>
      <c r="AE24" s="138">
        <f t="shared" si="2"/>
        <v>-2.297872340425533E-2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42695</v>
      </c>
      <c r="X25" s="41">
        <v>11.74</v>
      </c>
      <c r="Y25" s="41">
        <v>11.88</v>
      </c>
      <c r="Z25" s="41">
        <v>11.65</v>
      </c>
      <c r="AA25" s="41">
        <v>11.75</v>
      </c>
      <c r="AB25" s="104">
        <v>3562700</v>
      </c>
      <c r="AC25" s="9">
        <v>11.75</v>
      </c>
      <c r="AD25" s="2">
        <f t="shared" si="1"/>
        <v>0.23000000000000043</v>
      </c>
      <c r="AE25" s="138">
        <f t="shared" si="2"/>
        <v>1.0318142734307756E-2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42692</v>
      </c>
      <c r="X26" s="41">
        <v>11.84</v>
      </c>
      <c r="Y26" s="41">
        <v>11.88</v>
      </c>
      <c r="Z26" s="41">
        <v>11.62</v>
      </c>
      <c r="AA26" s="41">
        <v>11.63</v>
      </c>
      <c r="AB26" s="104">
        <v>1899800</v>
      </c>
      <c r="AC26" s="9">
        <v>11.63</v>
      </c>
      <c r="AD26" s="2">
        <f t="shared" si="1"/>
        <v>0.26000000000000156</v>
      </c>
      <c r="AE26" s="138">
        <f t="shared" si="2"/>
        <v>-1.8565400843881807E-2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42691</v>
      </c>
      <c r="X27" s="41">
        <v>11.63</v>
      </c>
      <c r="Y27" s="41">
        <v>11.95</v>
      </c>
      <c r="Z27" s="41">
        <v>11.61</v>
      </c>
      <c r="AA27" s="41">
        <v>11.85</v>
      </c>
      <c r="AB27" s="104">
        <v>3510900</v>
      </c>
      <c r="AC27" s="9">
        <v>11.85</v>
      </c>
      <c r="AD27" s="2">
        <f t="shared" si="1"/>
        <v>0.33999999999999986</v>
      </c>
      <c r="AE27" s="138">
        <f t="shared" si="2"/>
        <v>2.155172413793105E-2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42690</v>
      </c>
      <c r="X28" s="41">
        <v>11.75</v>
      </c>
      <c r="Y28" s="41">
        <v>11.89</v>
      </c>
      <c r="Z28" s="41">
        <v>11.54</v>
      </c>
      <c r="AA28" s="41">
        <v>11.6</v>
      </c>
      <c r="AB28" s="104">
        <v>2373600</v>
      </c>
      <c r="AC28" s="9">
        <v>11.6</v>
      </c>
      <c r="AD28" s="2">
        <f t="shared" si="1"/>
        <v>0.35000000000000142</v>
      </c>
      <c r="AE28" s="138">
        <f t="shared" si="2"/>
        <v>-1.4443500424808797E-2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42689</v>
      </c>
      <c r="X29" s="41">
        <v>11.63</v>
      </c>
      <c r="Y29" s="41">
        <v>11.81</v>
      </c>
      <c r="Z29" s="41">
        <v>11.55</v>
      </c>
      <c r="AA29" s="41">
        <v>11.77</v>
      </c>
      <c r="AB29" s="104">
        <v>2707300</v>
      </c>
      <c r="AC29" s="9">
        <v>11.77</v>
      </c>
      <c r="AD29" s="2">
        <f t="shared" si="1"/>
        <v>0.25999999999999979</v>
      </c>
      <c r="AE29" s="138">
        <f t="shared" si="2"/>
        <v>1.6407599309153698E-2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42688</v>
      </c>
      <c r="X30" s="41">
        <v>11.23</v>
      </c>
      <c r="Y30" s="41">
        <v>11.66</v>
      </c>
      <c r="Z30" s="41">
        <v>11.23</v>
      </c>
      <c r="AA30" s="41">
        <v>11.58</v>
      </c>
      <c r="AB30" s="104">
        <v>3683500</v>
      </c>
      <c r="AC30" s="9">
        <v>11.58</v>
      </c>
      <c r="AD30" s="2">
        <f t="shared" si="1"/>
        <v>0.42999999999999972</v>
      </c>
      <c r="AE30" s="138">
        <f t="shared" si="2"/>
        <v>3.0249110320284656E-2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42685</v>
      </c>
      <c r="X31" s="41">
        <v>11.19</v>
      </c>
      <c r="Y31" s="41">
        <v>11.4</v>
      </c>
      <c r="Z31" s="41">
        <v>11.03</v>
      </c>
      <c r="AA31" s="41">
        <v>11.24</v>
      </c>
      <c r="AB31" s="104">
        <v>3559000</v>
      </c>
      <c r="AC31" s="9">
        <v>11.24</v>
      </c>
      <c r="AD31" s="2">
        <f t="shared" si="1"/>
        <v>0.37000000000000099</v>
      </c>
      <c r="AE31" s="138">
        <f t="shared" si="2"/>
        <v>3.5714285714285587E-3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42684</v>
      </c>
      <c r="X32" s="41">
        <v>11.74</v>
      </c>
      <c r="Y32" s="41">
        <v>11.83</v>
      </c>
      <c r="Z32" s="41">
        <v>11.18</v>
      </c>
      <c r="AA32" s="41">
        <v>11.2</v>
      </c>
      <c r="AB32" s="104">
        <v>6096600</v>
      </c>
      <c r="AC32" s="9">
        <v>11.2</v>
      </c>
      <c r="AD32" s="2">
        <f t="shared" si="1"/>
        <v>0.65000000000000036</v>
      </c>
      <c r="AE32" s="138">
        <f t="shared" si="2"/>
        <v>-4.5996592844974482E-2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42683</v>
      </c>
      <c r="X33" s="41">
        <v>11.55</v>
      </c>
      <c r="Y33" s="41">
        <v>12.13</v>
      </c>
      <c r="Z33" s="41">
        <v>11.5</v>
      </c>
      <c r="AA33" s="41">
        <v>11.74</v>
      </c>
      <c r="AB33" s="104">
        <v>9746100</v>
      </c>
      <c r="AC33" s="9">
        <v>11.74</v>
      </c>
      <c r="AD33" s="2">
        <f t="shared" si="1"/>
        <v>0.63000000000000078</v>
      </c>
      <c r="AE33" s="138">
        <f t="shared" si="2"/>
        <v>2.4432809773123898E-2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42682</v>
      </c>
      <c r="X34" s="41">
        <v>11.47</v>
      </c>
      <c r="Y34" s="41">
        <v>11.58</v>
      </c>
      <c r="Z34" s="41">
        <v>11.4</v>
      </c>
      <c r="AA34" s="41">
        <v>11.46</v>
      </c>
      <c r="AB34" s="104">
        <v>3855700</v>
      </c>
      <c r="AC34" s="9">
        <v>11.46</v>
      </c>
      <c r="AD34" s="2">
        <f t="shared" si="1"/>
        <v>0.17999999999999972</v>
      </c>
      <c r="AE34" s="138">
        <f t="shared" si="2"/>
        <v>-8.7183958151693108E-4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42681</v>
      </c>
      <c r="X35" s="41">
        <v>11.32</v>
      </c>
      <c r="Y35" s="41">
        <v>11.47</v>
      </c>
      <c r="Z35" s="41">
        <v>11.28</v>
      </c>
      <c r="AA35" s="41">
        <v>11.47</v>
      </c>
      <c r="AB35" s="104">
        <v>4340100</v>
      </c>
      <c r="AC35" s="9">
        <v>11.47</v>
      </c>
      <c r="AD35" s="2">
        <f t="shared" si="1"/>
        <v>0.19000000000000128</v>
      </c>
      <c r="AE35" s="138">
        <f t="shared" si="2"/>
        <v>2.9622980251346576E-2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42678</v>
      </c>
      <c r="X36" s="41">
        <v>11.29</v>
      </c>
      <c r="Y36" s="41">
        <v>11.53</v>
      </c>
      <c r="Z36" s="41">
        <v>11.14</v>
      </c>
      <c r="AA36" s="41">
        <v>11.14</v>
      </c>
      <c r="AB36" s="104">
        <v>5341800</v>
      </c>
      <c r="AC36" s="9">
        <v>11.14</v>
      </c>
      <c r="AD36" s="2">
        <f t="shared" si="1"/>
        <v>0.38999999999999879</v>
      </c>
      <c r="AE36" s="138">
        <f t="shared" si="2"/>
        <v>3.6036036036037888E-3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42677</v>
      </c>
      <c r="X37" s="41">
        <v>10.88</v>
      </c>
      <c r="Y37" s="41">
        <v>11.28</v>
      </c>
      <c r="Z37" s="41">
        <v>10.85</v>
      </c>
      <c r="AA37" s="41">
        <v>11.1</v>
      </c>
      <c r="AB37" s="104">
        <v>5443300</v>
      </c>
      <c r="AC37" s="9">
        <v>11.1</v>
      </c>
      <c r="AD37" s="2">
        <f t="shared" si="1"/>
        <v>0.42999999999999972</v>
      </c>
      <c r="AE37" s="138">
        <f t="shared" si="2"/>
        <v>1.9283746556473691E-2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42676</v>
      </c>
      <c r="X38" s="41">
        <v>11.5</v>
      </c>
      <c r="Y38" s="41">
        <v>11.51</v>
      </c>
      <c r="Z38" s="41">
        <v>10.81</v>
      </c>
      <c r="AA38" s="41">
        <v>10.89</v>
      </c>
      <c r="AB38" s="104">
        <v>15762400</v>
      </c>
      <c r="AC38" s="9">
        <v>10.89</v>
      </c>
      <c r="AD38" s="2">
        <f t="shared" si="1"/>
        <v>0.69999999999999929</v>
      </c>
      <c r="AE38" s="138">
        <f t="shared" si="2"/>
        <v>-7.7118644067796671E-2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42675</v>
      </c>
      <c r="X39" s="41">
        <v>11.91</v>
      </c>
      <c r="Y39" s="41">
        <v>12</v>
      </c>
      <c r="Z39" s="41">
        <v>11.72</v>
      </c>
      <c r="AA39" s="41">
        <v>11.8</v>
      </c>
      <c r="AB39" s="104">
        <v>5303100</v>
      </c>
      <c r="AC39" s="9">
        <v>11.8</v>
      </c>
      <c r="AD39" s="2">
        <f t="shared" si="1"/>
        <v>0.27999999999999936</v>
      </c>
      <c r="AE39" s="138">
        <f t="shared" si="2"/>
        <v>-8.4033613445377853E-3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42674</v>
      </c>
      <c r="X40" s="41">
        <v>11.77</v>
      </c>
      <c r="Y40" s="41">
        <v>12.02</v>
      </c>
      <c r="Z40" s="41">
        <v>11.75</v>
      </c>
      <c r="AA40" s="41">
        <v>11.9</v>
      </c>
      <c r="AB40" s="104">
        <v>8600700</v>
      </c>
      <c r="AC40" s="9">
        <v>11.9</v>
      </c>
      <c r="AD40" s="2">
        <f t="shared" si="1"/>
        <v>0.26999999999999957</v>
      </c>
      <c r="AE40" s="138">
        <f t="shared" si="2"/>
        <v>1.1904761904761862E-2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42671</v>
      </c>
      <c r="X41" s="41">
        <v>12.05</v>
      </c>
      <c r="Y41" s="41">
        <v>12.1</v>
      </c>
      <c r="Z41" s="41">
        <v>11.27</v>
      </c>
      <c r="AA41" s="41">
        <v>11.76</v>
      </c>
      <c r="AB41" s="104">
        <v>12747200</v>
      </c>
      <c r="AC41" s="9">
        <v>11.76</v>
      </c>
      <c r="AD41" s="2">
        <f t="shared" si="1"/>
        <v>0.83000000000000007</v>
      </c>
      <c r="AE41" s="138">
        <f t="shared" si="2"/>
        <v>-1.4249790444258115E-2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42670</v>
      </c>
      <c r="X42" s="41">
        <v>11.92</v>
      </c>
      <c r="Y42" s="41">
        <v>12.03</v>
      </c>
      <c r="Z42" s="41">
        <v>11.82</v>
      </c>
      <c r="AA42" s="41">
        <v>11.93</v>
      </c>
      <c r="AB42" s="104">
        <v>5151000</v>
      </c>
      <c r="AC42" s="9">
        <v>11.93</v>
      </c>
      <c r="AD42" s="2">
        <f t="shared" si="1"/>
        <v>0.20999999999999908</v>
      </c>
      <c r="AE42" s="138">
        <f t="shared" si="2"/>
        <v>2.5210084033613356E-3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12.595000000000001</v>
      </c>
      <c r="T43" s="108" t="s">
        <v>98</v>
      </c>
      <c r="U43" s="106">
        <v>11.64</v>
      </c>
      <c r="W43" s="123">
        <v>42669</v>
      </c>
      <c r="X43" s="41">
        <v>12.03</v>
      </c>
      <c r="Y43" s="41">
        <v>12.09</v>
      </c>
      <c r="Z43" s="41">
        <v>11.79</v>
      </c>
      <c r="AA43" s="41">
        <v>11.9</v>
      </c>
      <c r="AB43" s="104">
        <v>7765300</v>
      </c>
      <c r="AC43" s="9">
        <v>11.9</v>
      </c>
      <c r="AD43" s="2">
        <f t="shared" si="1"/>
        <v>0.30000000000000071</v>
      </c>
      <c r="AE43" s="138">
        <f t="shared" si="2"/>
        <v>-2.1381578947368363E-2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12.480499999999999</v>
      </c>
      <c r="T44" s="108" t="s">
        <v>99</v>
      </c>
      <c r="U44" s="106">
        <v>11.69</v>
      </c>
      <c r="W44" s="123">
        <v>42668</v>
      </c>
      <c r="X44" s="41">
        <v>12.41</v>
      </c>
      <c r="Y44" s="41">
        <v>12.51</v>
      </c>
      <c r="Z44" s="41">
        <v>12.15</v>
      </c>
      <c r="AA44" s="41">
        <v>12.16</v>
      </c>
      <c r="AB44" s="104">
        <v>6320400</v>
      </c>
      <c r="AC44" s="9">
        <v>12.16</v>
      </c>
      <c r="AD44" s="2">
        <f t="shared" si="1"/>
        <v>0.35999999999999943</v>
      </c>
      <c r="AE44" s="138">
        <f t="shared" si="2"/>
        <v>-2.0933977455716568E-2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12.366</v>
      </c>
      <c r="Q45" s="2"/>
      <c r="T45" s="108" t="s">
        <v>100</v>
      </c>
      <c r="U45" s="106" t="s">
        <v>129</v>
      </c>
      <c r="W45" s="123">
        <v>42667</v>
      </c>
      <c r="X45" s="41">
        <v>12.69</v>
      </c>
      <c r="Y45" s="41">
        <v>12.78</v>
      </c>
      <c r="Z45" s="41">
        <v>12.35</v>
      </c>
      <c r="AA45" s="41">
        <v>12.42</v>
      </c>
      <c r="AB45" s="104">
        <v>3620800</v>
      </c>
      <c r="AC45" s="9">
        <v>12.42</v>
      </c>
      <c r="AD45" s="2">
        <f t="shared" si="1"/>
        <v>0.42999999999999972</v>
      </c>
      <c r="AE45" s="138">
        <f t="shared" si="2"/>
        <v>-1.8957345971563955E-2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12.2515</v>
      </c>
      <c r="Q46" s="2"/>
      <c r="T46" s="108" t="s">
        <v>101</v>
      </c>
      <c r="U46" s="106" t="s">
        <v>129</v>
      </c>
      <c r="W46" s="123">
        <v>42664</v>
      </c>
      <c r="X46" s="41">
        <v>12.85</v>
      </c>
      <c r="Y46" s="41">
        <v>13.05</v>
      </c>
      <c r="Z46" s="41">
        <v>12.66</v>
      </c>
      <c r="AA46" s="41">
        <v>12.66</v>
      </c>
      <c r="AB46" s="104">
        <v>3827600</v>
      </c>
      <c r="AC46" s="9">
        <v>12.66</v>
      </c>
      <c r="AD46" s="2">
        <f t="shared" si="1"/>
        <v>0.39000000000000057</v>
      </c>
      <c r="AE46" s="138">
        <f t="shared" si="2"/>
        <v>-2.4653312788906034E-2</v>
      </c>
    </row>
    <row r="47" spans="2:41" x14ac:dyDescent="0.25">
      <c r="B47" s="62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12.137</v>
      </c>
      <c r="Q47" s="2"/>
      <c r="T47" s="108" t="s">
        <v>102</v>
      </c>
      <c r="U47" s="106">
        <v>15.63</v>
      </c>
      <c r="W47" s="123">
        <v>42663</v>
      </c>
      <c r="X47" s="41">
        <v>13.04</v>
      </c>
      <c r="Y47" s="41">
        <v>13.12</v>
      </c>
      <c r="Z47" s="41">
        <v>12.85</v>
      </c>
      <c r="AA47" s="41">
        <v>12.98</v>
      </c>
      <c r="AB47" s="104">
        <v>2999400</v>
      </c>
      <c r="AC47" s="9">
        <v>12.98</v>
      </c>
      <c r="AD47" s="2">
        <f t="shared" si="1"/>
        <v>0.26999999999999957</v>
      </c>
      <c r="AE47" s="138">
        <f t="shared" si="2"/>
        <v>-6.8859984697781096E-3</v>
      </c>
    </row>
    <row r="48" spans="2:41" x14ac:dyDescent="0.25">
      <c r="B48" s="62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12.022499999999999</v>
      </c>
      <c r="Q48" s="2"/>
      <c r="T48" s="108" t="s">
        <v>103</v>
      </c>
      <c r="U48" s="106">
        <v>1.16473</v>
      </c>
      <c r="W48" s="123">
        <v>42662</v>
      </c>
      <c r="X48" s="41">
        <v>12.88</v>
      </c>
      <c r="Y48" s="41">
        <v>13.14</v>
      </c>
      <c r="Z48" s="41">
        <v>12.82</v>
      </c>
      <c r="AA48" s="41">
        <v>13.07</v>
      </c>
      <c r="AB48" s="104">
        <v>2991000</v>
      </c>
      <c r="AC48" s="9">
        <v>13.07</v>
      </c>
      <c r="AD48" s="2">
        <f t="shared" si="1"/>
        <v>0.32000000000000028</v>
      </c>
      <c r="AE48" s="138">
        <f t="shared" si="2"/>
        <v>1.8706157443491911E-2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11.907999999999999</v>
      </c>
      <c r="Q49" s="2"/>
      <c r="T49" s="108" t="s">
        <v>122</v>
      </c>
      <c r="U49" s="106" t="s">
        <v>364</v>
      </c>
      <c r="W49" s="123">
        <v>42661</v>
      </c>
      <c r="X49" s="41">
        <v>12.79</v>
      </c>
      <c r="Y49" s="41">
        <v>12.96</v>
      </c>
      <c r="Z49" s="41">
        <v>12.65</v>
      </c>
      <c r="AA49" s="41">
        <v>12.83</v>
      </c>
      <c r="AB49" s="104">
        <v>5691600</v>
      </c>
      <c r="AC49" s="9">
        <v>12.83</v>
      </c>
      <c r="AD49" s="2">
        <f t="shared" si="1"/>
        <v>0.3100000000000005</v>
      </c>
      <c r="AE49" s="138">
        <f t="shared" si="2"/>
        <v>1.5835312747426666E-2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11.7935</v>
      </c>
      <c r="Q50" s="2"/>
      <c r="T50" s="108"/>
      <c r="U50" s="106"/>
      <c r="W50" s="123">
        <v>42660</v>
      </c>
      <c r="X50" s="41">
        <v>12.86</v>
      </c>
      <c r="Y50" s="41">
        <v>12.98</v>
      </c>
      <c r="Z50" s="41">
        <v>12.61</v>
      </c>
      <c r="AA50" s="41">
        <v>12.63</v>
      </c>
      <c r="AB50" s="104">
        <v>3758700</v>
      </c>
      <c r="AC50" s="9">
        <v>12.63</v>
      </c>
      <c r="AD50" s="2">
        <f t="shared" si="1"/>
        <v>0.37000000000000099</v>
      </c>
      <c r="AE50" s="138">
        <f t="shared" si="2"/>
        <v>-2.1688613477924057E-2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11.679</v>
      </c>
      <c r="Q51" s="2"/>
      <c r="T51" s="108" t="s">
        <v>105</v>
      </c>
      <c r="U51" s="106" t="s">
        <v>528</v>
      </c>
      <c r="W51" s="123">
        <v>42657</v>
      </c>
      <c r="X51" s="41">
        <v>13.04</v>
      </c>
      <c r="Y51" s="41">
        <v>13.22</v>
      </c>
      <c r="Z51" s="41">
        <v>12.88</v>
      </c>
      <c r="AA51" s="41">
        <v>12.91</v>
      </c>
      <c r="AB51" s="104">
        <v>3619300</v>
      </c>
      <c r="AC51" s="9">
        <v>12.91</v>
      </c>
      <c r="AD51" s="2">
        <f t="shared" si="1"/>
        <v>0.33999999999999986</v>
      </c>
      <c r="AE51" s="138">
        <f t="shared" si="2"/>
        <v>-8.4485407066051676E-3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11.564499999999999</v>
      </c>
      <c r="Q52" s="2"/>
      <c r="T52" s="108" t="s">
        <v>106</v>
      </c>
      <c r="U52" s="106" t="s">
        <v>388</v>
      </c>
      <c r="W52" s="123">
        <v>42656</v>
      </c>
      <c r="X52" s="41">
        <v>12.93</v>
      </c>
      <c r="Y52" s="41">
        <v>13.12</v>
      </c>
      <c r="Z52" s="41">
        <v>12.77</v>
      </c>
      <c r="AA52" s="41">
        <v>13.02</v>
      </c>
      <c r="AB52" s="104">
        <v>3970800</v>
      </c>
      <c r="AC52" s="9">
        <v>13.02</v>
      </c>
      <c r="AD52" s="2">
        <f t="shared" si="1"/>
        <v>0.34999999999999964</v>
      </c>
      <c r="AE52" s="138">
        <f t="shared" si="2"/>
        <v>5.4054054054053502E-3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11.45</v>
      </c>
      <c r="Q53" s="2"/>
      <c r="T53" s="108" t="s">
        <v>107</v>
      </c>
      <c r="U53" s="107">
        <v>2661830</v>
      </c>
      <c r="W53" s="123">
        <v>42655</v>
      </c>
      <c r="X53" s="41">
        <v>12.96</v>
      </c>
      <c r="Y53" s="41">
        <v>12.98</v>
      </c>
      <c r="Z53" s="41">
        <v>12.79</v>
      </c>
      <c r="AA53" s="41">
        <v>12.95</v>
      </c>
      <c r="AB53" s="104">
        <v>3297600</v>
      </c>
      <c r="AC53" s="9">
        <v>12.95</v>
      </c>
      <c r="AD53" s="2">
        <f t="shared" si="1"/>
        <v>0.19000000000000128</v>
      </c>
      <c r="AE53" s="138">
        <f t="shared" si="2"/>
        <v>-7.716049382717749E-4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11.3355</v>
      </c>
      <c r="Q54" s="2"/>
      <c r="T54" s="108" t="s">
        <v>110</v>
      </c>
      <c r="U54" s="107">
        <v>5295970</v>
      </c>
      <c r="W54" s="123">
        <v>42654</v>
      </c>
      <c r="X54" s="41">
        <v>13.09</v>
      </c>
      <c r="Y54" s="41">
        <v>13.13</v>
      </c>
      <c r="Z54" s="41">
        <v>12.9</v>
      </c>
      <c r="AA54" s="41">
        <v>12.96</v>
      </c>
      <c r="AB54" s="104">
        <v>7598100</v>
      </c>
      <c r="AC54" s="9">
        <v>12.96</v>
      </c>
      <c r="AD54" s="2">
        <f t="shared" si="1"/>
        <v>0.23000000000000043</v>
      </c>
      <c r="AE54" s="138">
        <f t="shared" si="2"/>
        <v>-1.4448669201520881E-2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11.220999999999998</v>
      </c>
      <c r="T55" s="108" t="s">
        <v>108</v>
      </c>
      <c r="U55" s="106" t="s">
        <v>529</v>
      </c>
      <c r="W55" s="123">
        <v>42653</v>
      </c>
      <c r="X55" s="41">
        <v>12.82</v>
      </c>
      <c r="Y55" s="41">
        <v>13.19</v>
      </c>
      <c r="Z55" s="41">
        <v>12.66</v>
      </c>
      <c r="AA55" s="41">
        <v>13.15</v>
      </c>
      <c r="AB55" s="104">
        <v>7096100</v>
      </c>
      <c r="AC55" s="9">
        <v>13.15</v>
      </c>
      <c r="AD55" s="2">
        <f t="shared" si="1"/>
        <v>0.52999999999999936</v>
      </c>
      <c r="AE55" s="138">
        <f t="shared" si="2"/>
        <v>4.7808764940239001E-2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11.106499999999999</v>
      </c>
      <c r="T56" s="108" t="s">
        <v>111</v>
      </c>
      <c r="U56" s="106">
        <v>234.2</v>
      </c>
      <c r="W56" s="123">
        <v>42650</v>
      </c>
      <c r="X56" s="41">
        <v>12.44</v>
      </c>
      <c r="Y56" s="41">
        <v>12.66</v>
      </c>
      <c r="Z56" s="41">
        <v>12.44</v>
      </c>
      <c r="AA56" s="41">
        <v>12.55</v>
      </c>
      <c r="AB56" s="104">
        <v>5271400</v>
      </c>
      <c r="AC56" s="9">
        <v>12.55</v>
      </c>
      <c r="AD56" s="2">
        <f t="shared" si="1"/>
        <v>0.22000000000000064</v>
      </c>
      <c r="AE56" s="138">
        <f t="shared" si="2"/>
        <v>1.7017828200972529E-2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10.991999999999999</v>
      </c>
      <c r="T57" s="108" t="s">
        <v>112</v>
      </c>
      <c r="U57" s="106">
        <v>0.05</v>
      </c>
      <c r="W57" s="123">
        <v>42649</v>
      </c>
      <c r="X57" s="41">
        <v>12.23</v>
      </c>
      <c r="Y57" s="41">
        <v>12.47</v>
      </c>
      <c r="Z57" s="41">
        <v>12.2</v>
      </c>
      <c r="AA57" s="41">
        <v>12.34</v>
      </c>
      <c r="AB57" s="104">
        <v>3306700</v>
      </c>
      <c r="AC57" s="9">
        <v>12.34</v>
      </c>
      <c r="AD57" s="2">
        <f t="shared" si="1"/>
        <v>0.27000000000000135</v>
      </c>
      <c r="AE57" s="138">
        <f t="shared" si="2"/>
        <v>8.110300081103361E-4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10.8775</v>
      </c>
      <c r="T58" s="108" t="s">
        <v>109</v>
      </c>
      <c r="U58" s="106" t="s">
        <v>123</v>
      </c>
      <c r="W58" s="123">
        <v>42648</v>
      </c>
      <c r="X58" s="41">
        <v>12.3</v>
      </c>
      <c r="Y58" s="41">
        <v>12.46</v>
      </c>
      <c r="Z58" s="41">
        <v>12.2</v>
      </c>
      <c r="AA58" s="41">
        <v>12.33</v>
      </c>
      <c r="AB58" s="104">
        <v>2892500</v>
      </c>
      <c r="AC58" s="9">
        <v>12.33</v>
      </c>
      <c r="AD58" s="2">
        <f t="shared" si="1"/>
        <v>0.26000000000000156</v>
      </c>
      <c r="AE58" s="138">
        <f t="shared" si="2"/>
        <v>1.0655737704918122E-2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10.762999999999998</v>
      </c>
      <c r="W59" s="123">
        <v>42647</v>
      </c>
      <c r="X59" s="41">
        <v>12.52</v>
      </c>
      <c r="Y59" s="41">
        <v>12.61</v>
      </c>
      <c r="Z59" s="41">
        <v>12.15</v>
      </c>
      <c r="AA59" s="41">
        <v>12.2</v>
      </c>
      <c r="AB59" s="104">
        <v>7359200</v>
      </c>
      <c r="AC59" s="9">
        <v>12.2</v>
      </c>
      <c r="AD59" s="2">
        <f t="shared" si="1"/>
        <v>0.45999999999999908</v>
      </c>
      <c r="AE59" s="138">
        <f t="shared" si="2"/>
        <v>-2.4000000000000021E-2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10.6485</v>
      </c>
      <c r="W60" s="123">
        <v>42646</v>
      </c>
      <c r="X60" s="41">
        <v>12.66</v>
      </c>
      <c r="Y60" s="41">
        <v>12.78</v>
      </c>
      <c r="Z60" s="41">
        <v>12.34</v>
      </c>
      <c r="AA60" s="41">
        <v>12.5</v>
      </c>
      <c r="AB60" s="104">
        <v>5753600</v>
      </c>
      <c r="AC60" s="9">
        <v>12.5</v>
      </c>
      <c r="AD60" s="2">
        <f t="shared" si="1"/>
        <v>0.4399999999999995</v>
      </c>
      <c r="AE60" s="138">
        <f t="shared" si="2"/>
        <v>-1.1075949367088667E-2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10.533999999999999</v>
      </c>
      <c r="W61" s="123">
        <v>42643</v>
      </c>
      <c r="X61" s="41">
        <v>12.81</v>
      </c>
      <c r="Y61" s="41">
        <v>12.82</v>
      </c>
      <c r="Z61" s="41">
        <v>12.54</v>
      </c>
      <c r="AA61" s="41">
        <v>12.64</v>
      </c>
      <c r="AB61" s="104">
        <v>8204200</v>
      </c>
      <c r="AC61" s="9">
        <v>12.64</v>
      </c>
      <c r="AD61" s="2">
        <f t="shared" si="1"/>
        <v>0.28000000000000114</v>
      </c>
      <c r="AE61" s="138">
        <f t="shared" si="2"/>
        <v>-9.4043887147334804E-3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10.419499999999999</v>
      </c>
      <c r="W62" s="123">
        <v>42642</v>
      </c>
      <c r="X62" s="41">
        <v>13.22</v>
      </c>
      <c r="Y62" s="41">
        <v>13.22</v>
      </c>
      <c r="Z62" s="41">
        <v>12.7</v>
      </c>
      <c r="AA62" s="41">
        <v>12.76</v>
      </c>
      <c r="AB62" s="104">
        <v>9119400</v>
      </c>
      <c r="AC62" s="9">
        <v>12.76</v>
      </c>
      <c r="AD62" s="2">
        <f t="shared" si="1"/>
        <v>0.52000000000000135</v>
      </c>
      <c r="AE62" s="138">
        <f t="shared" si="2"/>
        <v>-4.1322314049586861E-2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10.305</v>
      </c>
      <c r="W63" s="123">
        <v>42641</v>
      </c>
      <c r="X63" s="41">
        <v>13.52</v>
      </c>
      <c r="Y63" s="41">
        <v>13.58</v>
      </c>
      <c r="Z63" s="41">
        <v>13.29</v>
      </c>
      <c r="AA63" s="41">
        <v>13.31</v>
      </c>
      <c r="AB63" s="104">
        <v>6965000</v>
      </c>
      <c r="AC63" s="9">
        <v>13.31</v>
      </c>
      <c r="AD63" s="2">
        <f t="shared" si="1"/>
        <v>0.29000000000000092</v>
      </c>
      <c r="AE63" s="138">
        <f t="shared" si="2"/>
        <v>-1.187824795842618E-2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42640</v>
      </c>
      <c r="X64" s="41">
        <v>13.61</v>
      </c>
      <c r="Y64" s="41">
        <v>13.65</v>
      </c>
      <c r="Z64" s="41">
        <v>13.35</v>
      </c>
      <c r="AA64" s="41">
        <v>13.47</v>
      </c>
      <c r="AB64" s="104">
        <v>4038700</v>
      </c>
      <c r="AC64" s="9">
        <v>13.47</v>
      </c>
      <c r="AD64" s="2">
        <f t="shared" si="1"/>
        <v>0.30000000000000071</v>
      </c>
      <c r="AE64" s="138">
        <f t="shared" si="2"/>
        <v>-1.4630577907827291E-2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42639</v>
      </c>
      <c r="X65" s="41">
        <v>13.88</v>
      </c>
      <c r="Y65" s="41">
        <v>13.89</v>
      </c>
      <c r="Z65" s="41">
        <v>13.57</v>
      </c>
      <c r="AA65" s="41">
        <v>13.67</v>
      </c>
      <c r="AB65" s="104">
        <v>3235400</v>
      </c>
      <c r="AC65" s="9">
        <v>13.67</v>
      </c>
      <c r="AD65" s="2">
        <f t="shared" si="1"/>
        <v>0.32000000000000028</v>
      </c>
      <c r="AE65" s="138">
        <f t="shared" si="2"/>
        <v>-1.6546762589928043E-2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42636</v>
      </c>
      <c r="X66" s="41">
        <v>13.8</v>
      </c>
      <c r="Y66" s="41">
        <v>14</v>
      </c>
      <c r="Z66" s="41">
        <v>13.75</v>
      </c>
      <c r="AA66" s="41">
        <v>13.9</v>
      </c>
      <c r="AB66" s="104">
        <v>3698500</v>
      </c>
      <c r="AC66" s="9">
        <v>13.9</v>
      </c>
      <c r="AD66" s="2">
        <f t="shared" si="1"/>
        <v>0.25</v>
      </c>
      <c r="AE66" s="138">
        <f t="shared" si="2"/>
        <v>-7.1890726096335289E-4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42635</v>
      </c>
      <c r="X67" s="41">
        <v>13.89</v>
      </c>
      <c r="Y67" s="41">
        <v>13.96</v>
      </c>
      <c r="Z67" s="41">
        <v>13.66</v>
      </c>
      <c r="AA67" s="41">
        <v>13.91</v>
      </c>
      <c r="AB67" s="104">
        <v>3084700</v>
      </c>
      <c r="AC67" s="9">
        <v>13.91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403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3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335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337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621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378</v>
      </c>
      <c r="B2" s="51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42727</v>
      </c>
      <c r="X2" s="10">
        <v>91.72</v>
      </c>
      <c r="Y2" s="10">
        <v>93.35</v>
      </c>
      <c r="Z2" s="10">
        <v>91.52</v>
      </c>
      <c r="AA2" s="10">
        <v>93</v>
      </c>
      <c r="AB2" s="95">
        <v>1235100</v>
      </c>
      <c r="AC2" s="10">
        <v>93</v>
      </c>
      <c r="AD2" s="2">
        <f>Y2-Z2</f>
        <v>1.8299999999999983</v>
      </c>
      <c r="AE2" s="138">
        <f>AC2/AC3-1</f>
        <v>1.3071895424836555E-2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42726</v>
      </c>
      <c r="X3" s="10">
        <v>91.37</v>
      </c>
      <c r="Y3" s="10">
        <v>92.4</v>
      </c>
      <c r="Z3" s="10">
        <v>91.05</v>
      </c>
      <c r="AA3" s="10">
        <v>91.8</v>
      </c>
      <c r="AB3" s="95">
        <v>1598400</v>
      </c>
      <c r="AC3" s="10">
        <v>91.8</v>
      </c>
      <c r="AD3" s="2">
        <f t="shared" ref="AD3:AD66" si="0">Y3-Z3</f>
        <v>1.3500000000000085</v>
      </c>
      <c r="AE3" s="138">
        <f t="shared" ref="AE3:AE66" si="1">AC3/AC4-1</f>
        <v>4.0468117685659166E-3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95.52</v>
      </c>
      <c r="R4" s="505">
        <v>1.9400000000000001E-2</v>
      </c>
      <c r="T4" s="163"/>
      <c r="U4" s="1"/>
      <c r="W4" s="133">
        <v>42725</v>
      </c>
      <c r="X4" s="10">
        <v>90.59</v>
      </c>
      <c r="Y4" s="10">
        <v>92.04</v>
      </c>
      <c r="Z4" s="10">
        <v>90.44</v>
      </c>
      <c r="AA4" s="10">
        <v>91.43</v>
      </c>
      <c r="AB4" s="95">
        <v>1606700</v>
      </c>
      <c r="AC4" s="10">
        <v>91.43</v>
      </c>
      <c r="AD4" s="2">
        <f t="shared" si="0"/>
        <v>1.6000000000000085</v>
      </c>
      <c r="AE4" s="138">
        <f t="shared" si="1"/>
        <v>6.1626499394740186E-3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3820.7999999999997</v>
      </c>
      <c r="W5" s="133">
        <v>42724</v>
      </c>
      <c r="X5" s="10">
        <v>91.53</v>
      </c>
      <c r="Y5" s="10">
        <v>92.26</v>
      </c>
      <c r="Z5" s="10">
        <v>90.42</v>
      </c>
      <c r="AA5" s="10">
        <v>90.87</v>
      </c>
      <c r="AB5" s="95">
        <v>1628600</v>
      </c>
      <c r="AC5" s="10">
        <v>90.87</v>
      </c>
      <c r="AD5" s="2">
        <f t="shared" si="0"/>
        <v>1.8400000000000034</v>
      </c>
      <c r="AE5" s="138">
        <f t="shared" si="1"/>
        <v>-6.6681241801486157E-3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42723</v>
      </c>
      <c r="X6" s="10">
        <v>91.31</v>
      </c>
      <c r="Y6" s="10">
        <v>92.22</v>
      </c>
      <c r="Z6" s="10">
        <v>91.27</v>
      </c>
      <c r="AA6" s="10">
        <v>91.48</v>
      </c>
      <c r="AB6" s="95">
        <v>2222500</v>
      </c>
      <c r="AC6" s="10">
        <v>91.48</v>
      </c>
      <c r="AD6" s="2">
        <f t="shared" si="0"/>
        <v>0.95000000000000284</v>
      </c>
      <c r="AE6" s="138">
        <f t="shared" si="1"/>
        <v>9.8479045847477131E-4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498.79999999999973</v>
      </c>
      <c r="R7">
        <v>40</v>
      </c>
      <c r="W7" s="133">
        <v>42720</v>
      </c>
      <c r="X7" s="10">
        <v>91.26</v>
      </c>
      <c r="Y7" s="10">
        <v>92.25</v>
      </c>
      <c r="Z7" s="10">
        <v>90.8</v>
      </c>
      <c r="AA7" s="10">
        <v>91.39</v>
      </c>
      <c r="AB7" s="95">
        <v>3456600</v>
      </c>
      <c r="AC7" s="10">
        <v>91.39</v>
      </c>
      <c r="AD7" s="2">
        <f t="shared" si="0"/>
        <v>1.4500000000000028</v>
      </c>
      <c r="AE7" s="138">
        <f t="shared" si="1"/>
        <v>1.0057471264367734E-2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498.79999999999973</v>
      </c>
      <c r="W8" s="133">
        <v>42719</v>
      </c>
      <c r="X8" s="10">
        <v>89.76</v>
      </c>
      <c r="Y8" s="10">
        <v>90.83</v>
      </c>
      <c r="Z8" s="10">
        <v>89.24</v>
      </c>
      <c r="AA8" s="10">
        <v>90.48</v>
      </c>
      <c r="AB8" s="95">
        <v>2222300</v>
      </c>
      <c r="AC8" s="10">
        <v>90.48</v>
      </c>
      <c r="AD8" s="2">
        <f t="shared" si="0"/>
        <v>1.5900000000000034</v>
      </c>
      <c r="AE8" s="138">
        <f t="shared" si="1"/>
        <v>7.3480293921177608E-3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0.15015051173991564</v>
      </c>
      <c r="W9" s="133">
        <v>42718</v>
      </c>
      <c r="X9" s="10">
        <v>89.75</v>
      </c>
      <c r="Y9" s="10">
        <v>92.29</v>
      </c>
      <c r="Z9" s="10">
        <v>89.33</v>
      </c>
      <c r="AA9" s="10">
        <v>89.82</v>
      </c>
      <c r="AB9" s="95">
        <v>2329400</v>
      </c>
      <c r="AC9" s="10">
        <v>89.82</v>
      </c>
      <c r="AD9" s="2">
        <f t="shared" si="0"/>
        <v>2.960000000000008</v>
      </c>
      <c r="AE9" s="138">
        <f t="shared" si="1"/>
        <v>5.0352467270895485E-3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88.43</v>
      </c>
      <c r="Y10" s="10">
        <v>91.1</v>
      </c>
      <c r="Z10" s="10">
        <v>87.56</v>
      </c>
      <c r="AA10" s="10">
        <v>89.37</v>
      </c>
      <c r="AB10" s="95">
        <v>2896800</v>
      </c>
      <c r="AC10" s="10">
        <v>89.37</v>
      </c>
      <c r="AD10" s="2">
        <f t="shared" si="0"/>
        <v>3.539999999999992</v>
      </c>
      <c r="AE10" s="138">
        <f t="shared" si="1"/>
        <v>4.9477116833465118E-3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90.05</v>
      </c>
      <c r="Y11" s="10">
        <v>91.41</v>
      </c>
      <c r="Z11" s="10">
        <v>88.54</v>
      </c>
      <c r="AA11" s="10">
        <v>88.93</v>
      </c>
      <c r="AB11" s="95">
        <v>2720600</v>
      </c>
      <c r="AC11" s="10">
        <v>88.93</v>
      </c>
      <c r="AD11" s="2">
        <f t="shared" si="0"/>
        <v>2.8699999999999903</v>
      </c>
      <c r="AE11" s="138">
        <f t="shared" si="1"/>
        <v>-1.5934491534801309E-2</v>
      </c>
    </row>
    <row r="12" spans="1:31" x14ac:dyDescent="0.25">
      <c r="G12" s="30"/>
      <c r="H12" s="72"/>
      <c r="W12" s="133">
        <v>42713</v>
      </c>
      <c r="X12" s="10">
        <v>89.53</v>
      </c>
      <c r="Y12" s="10">
        <v>92.98</v>
      </c>
      <c r="Z12" s="10">
        <v>89.3</v>
      </c>
      <c r="AA12" s="10">
        <v>90.37</v>
      </c>
      <c r="AB12" s="95">
        <v>4170500</v>
      </c>
      <c r="AC12" s="10">
        <v>90.37</v>
      </c>
      <c r="AD12" s="2">
        <f t="shared" si="0"/>
        <v>3.6800000000000068</v>
      </c>
      <c r="AE12" s="138">
        <f t="shared" si="1"/>
        <v>1.1982082866741406E-2</v>
      </c>
    </row>
    <row r="13" spans="1:31" x14ac:dyDescent="0.25">
      <c r="G13" s="30"/>
      <c r="H13" s="72"/>
      <c r="W13" s="133">
        <v>42712</v>
      </c>
      <c r="X13" s="10">
        <v>85.55</v>
      </c>
      <c r="Y13" s="10">
        <v>91.34</v>
      </c>
      <c r="Z13" s="10">
        <v>85.27</v>
      </c>
      <c r="AA13" s="10">
        <v>89.3</v>
      </c>
      <c r="AB13" s="95">
        <v>6108600</v>
      </c>
      <c r="AC13" s="10">
        <v>89.3</v>
      </c>
      <c r="AD13" s="2">
        <f t="shared" si="0"/>
        <v>6.0700000000000074</v>
      </c>
      <c r="AE13" s="138">
        <f t="shared" si="1"/>
        <v>6.652334885942901E-2</v>
      </c>
    </row>
    <row r="14" spans="1:31" x14ac:dyDescent="0.25">
      <c r="G14" s="30"/>
      <c r="H14" s="72"/>
      <c r="W14" s="133">
        <v>42711</v>
      </c>
      <c r="X14" s="10">
        <v>82.99</v>
      </c>
      <c r="Y14" s="10">
        <v>83.75</v>
      </c>
      <c r="Z14" s="10">
        <v>81.900000000000006</v>
      </c>
      <c r="AA14" s="10">
        <v>83.73</v>
      </c>
      <c r="AB14" s="95">
        <v>2536800</v>
      </c>
      <c r="AC14" s="10">
        <v>83.73</v>
      </c>
      <c r="AD14" s="2">
        <f t="shared" si="0"/>
        <v>1.8499999999999943</v>
      </c>
      <c r="AE14" s="138">
        <f t="shared" si="1"/>
        <v>6.1283345349676388E-3</v>
      </c>
    </row>
    <row r="15" spans="1:31" x14ac:dyDescent="0.25">
      <c r="G15" s="30"/>
      <c r="H15" s="72"/>
      <c r="W15" s="133">
        <v>42710</v>
      </c>
      <c r="X15" s="10">
        <v>83.15</v>
      </c>
      <c r="Y15" s="10">
        <v>83.92</v>
      </c>
      <c r="Z15" s="10">
        <v>81.849999999999994</v>
      </c>
      <c r="AA15" s="10">
        <v>83.22</v>
      </c>
      <c r="AB15" s="95">
        <v>2878200</v>
      </c>
      <c r="AC15" s="10">
        <v>83.22</v>
      </c>
      <c r="AD15" s="2">
        <f t="shared" si="0"/>
        <v>2.0700000000000074</v>
      </c>
      <c r="AE15" s="138">
        <f t="shared" si="1"/>
        <v>8.8495575221239076E-3</v>
      </c>
    </row>
    <row r="16" spans="1:31" x14ac:dyDescent="0.25">
      <c r="G16" s="30"/>
      <c r="H16" s="72"/>
      <c r="W16" s="133">
        <v>42709</v>
      </c>
      <c r="X16" s="10">
        <v>83.78</v>
      </c>
      <c r="Y16" s="10">
        <v>83.94</v>
      </c>
      <c r="Z16" s="10">
        <v>82.41</v>
      </c>
      <c r="AA16" s="10">
        <v>82.49</v>
      </c>
      <c r="AB16" s="95">
        <v>1974200</v>
      </c>
      <c r="AC16" s="10">
        <v>82.49</v>
      </c>
      <c r="AD16" s="2">
        <f t="shared" si="0"/>
        <v>1.5300000000000011</v>
      </c>
      <c r="AE16" s="138">
        <f t="shared" si="1"/>
        <v>-1.0317936412717499E-2</v>
      </c>
    </row>
    <row r="17" spans="1:31" x14ac:dyDescent="0.25">
      <c r="G17" s="30"/>
      <c r="W17" s="133">
        <v>42706</v>
      </c>
      <c r="X17" s="10">
        <v>81.44</v>
      </c>
      <c r="Y17" s="10">
        <v>84.66</v>
      </c>
      <c r="Z17" s="10">
        <v>81.25</v>
      </c>
      <c r="AA17" s="10">
        <v>83.35</v>
      </c>
      <c r="AB17" s="95">
        <v>2322800</v>
      </c>
      <c r="AC17" s="10">
        <v>83.35</v>
      </c>
      <c r="AD17" s="2">
        <f t="shared" si="0"/>
        <v>3.4099999999999966</v>
      </c>
      <c r="AE17" s="138">
        <f t="shared" si="1"/>
        <v>2.3075978887934223E-2</v>
      </c>
    </row>
    <row r="18" spans="1:31" x14ac:dyDescent="0.25">
      <c r="A18" s="32" t="s">
        <v>81</v>
      </c>
      <c r="B18" s="512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82.8</v>
      </c>
      <c r="Y18" s="10">
        <v>83.1</v>
      </c>
      <c r="Z18" s="10">
        <v>81.12</v>
      </c>
      <c r="AA18" s="10">
        <v>81.47</v>
      </c>
      <c r="AB18" s="95">
        <v>2468900</v>
      </c>
      <c r="AC18" s="10">
        <v>81.47</v>
      </c>
      <c r="AD18" s="2">
        <f t="shared" si="0"/>
        <v>1.9799999999999898</v>
      </c>
      <c r="AE18" s="138">
        <f t="shared" si="1"/>
        <v>-1.6656608328304068E-2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84.24</v>
      </c>
      <c r="Y19" s="10">
        <v>84.25</v>
      </c>
      <c r="Z19" s="10">
        <v>82.84</v>
      </c>
      <c r="AA19" s="10">
        <v>82.85</v>
      </c>
      <c r="AB19" s="95">
        <v>2765300</v>
      </c>
      <c r="AC19" s="10">
        <v>82.85</v>
      </c>
      <c r="AD19" s="2">
        <f t="shared" si="0"/>
        <v>1.4099999999999966</v>
      </c>
      <c r="AE19" s="138">
        <f t="shared" si="1"/>
        <v>-1.2514898688915532E-2</v>
      </c>
    </row>
    <row r="20" spans="1:31" x14ac:dyDescent="0.25">
      <c r="W20" s="133">
        <v>42703</v>
      </c>
      <c r="X20" s="10">
        <v>84.56</v>
      </c>
      <c r="Y20" s="10">
        <v>85.45</v>
      </c>
      <c r="Z20" s="10">
        <v>83.77</v>
      </c>
      <c r="AA20" s="10">
        <v>83.9</v>
      </c>
      <c r="AB20" s="95">
        <v>2768000</v>
      </c>
      <c r="AC20" s="10">
        <v>83.9</v>
      </c>
      <c r="AD20" s="2">
        <f t="shared" si="0"/>
        <v>1.6800000000000068</v>
      </c>
      <c r="AE20" s="138">
        <f t="shared" si="1"/>
        <v>-4.7449584816131596E-3</v>
      </c>
    </row>
    <row r="21" spans="1:31" x14ac:dyDescent="0.25">
      <c r="W21" s="133">
        <v>42702</v>
      </c>
      <c r="X21" s="10">
        <v>85.41</v>
      </c>
      <c r="Y21" s="10">
        <v>85.59</v>
      </c>
      <c r="Z21" s="10">
        <v>84.01</v>
      </c>
      <c r="AA21" s="10">
        <v>84.3</v>
      </c>
      <c r="AB21" s="95">
        <v>3076300</v>
      </c>
      <c r="AC21" s="10">
        <v>84.3</v>
      </c>
      <c r="AD21" s="2">
        <f t="shared" si="0"/>
        <v>1.5799999999999983</v>
      </c>
      <c r="AE21" s="138">
        <f t="shared" si="1"/>
        <v>-1.7482517482517501E-2</v>
      </c>
    </row>
    <row r="22" spans="1:31" x14ac:dyDescent="0.25">
      <c r="W22" s="133">
        <v>42699</v>
      </c>
      <c r="X22" s="10">
        <v>86.86</v>
      </c>
      <c r="Y22" s="10">
        <v>86.87</v>
      </c>
      <c r="Z22" s="10">
        <v>85.31</v>
      </c>
      <c r="AA22" s="10">
        <v>85.8</v>
      </c>
      <c r="AB22" s="95">
        <v>2022300</v>
      </c>
      <c r="AC22" s="10">
        <v>85.8</v>
      </c>
      <c r="AD22" s="2">
        <f t="shared" si="0"/>
        <v>1.5600000000000023</v>
      </c>
      <c r="AE22" s="138">
        <f t="shared" si="1"/>
        <v>-1.2203545935988935E-2</v>
      </c>
    </row>
    <row r="23" spans="1:31" x14ac:dyDescent="0.25">
      <c r="W23" s="133">
        <v>42697</v>
      </c>
      <c r="X23" s="10">
        <v>85.01</v>
      </c>
      <c r="Y23" s="10">
        <v>86.93</v>
      </c>
      <c r="Z23" s="10">
        <v>84.51</v>
      </c>
      <c r="AA23" s="10">
        <v>86.86</v>
      </c>
      <c r="AB23" s="95">
        <v>2208200</v>
      </c>
      <c r="AC23" s="10">
        <v>86.86</v>
      </c>
      <c r="AD23" s="2">
        <f t="shared" si="0"/>
        <v>2.4200000000000017</v>
      </c>
      <c r="AE23" s="138">
        <f t="shared" si="1"/>
        <v>2.1401693320790116E-2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88</v>
      </c>
      <c r="Y24" s="10">
        <v>88</v>
      </c>
      <c r="Z24" s="10">
        <v>83.42</v>
      </c>
      <c r="AA24" s="10">
        <v>85.04</v>
      </c>
      <c r="AB24" s="95">
        <v>4187700</v>
      </c>
      <c r="AC24" s="10">
        <v>85.04</v>
      </c>
      <c r="AD24" s="2">
        <f t="shared" si="0"/>
        <v>4.5799999999999983</v>
      </c>
      <c r="AE24" s="138">
        <f t="shared" si="1"/>
        <v>-4.663677130044841E-2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42695</v>
      </c>
      <c r="X25" s="10">
        <v>89.05</v>
      </c>
      <c r="Y25" s="10">
        <v>90.11</v>
      </c>
      <c r="Z25" s="10">
        <v>88.78</v>
      </c>
      <c r="AA25" s="10">
        <v>89.2</v>
      </c>
      <c r="AB25" s="95">
        <v>1452300</v>
      </c>
      <c r="AC25" s="10">
        <v>89.2</v>
      </c>
      <c r="AD25" s="2">
        <f t="shared" si="0"/>
        <v>1.3299999999999983</v>
      </c>
      <c r="AE25" s="138">
        <f t="shared" si="1"/>
        <v>1.9094687184095793E-3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42692</v>
      </c>
      <c r="X26" s="10">
        <v>90.81</v>
      </c>
      <c r="Y26" s="10">
        <v>90.99</v>
      </c>
      <c r="Z26" s="10">
        <v>88.81</v>
      </c>
      <c r="AA26" s="10">
        <v>89.03</v>
      </c>
      <c r="AB26" s="95">
        <v>1714800</v>
      </c>
      <c r="AC26" s="10">
        <v>89.03</v>
      </c>
      <c r="AD26" s="2">
        <f t="shared" si="0"/>
        <v>2.1799999999999926</v>
      </c>
      <c r="AE26" s="138">
        <f t="shared" si="1"/>
        <v>-1.8628747795414458E-2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42691</v>
      </c>
      <c r="X27" s="10">
        <v>89.38</v>
      </c>
      <c r="Y27" s="10">
        <v>90.83</v>
      </c>
      <c r="Z27" s="10">
        <v>89.01</v>
      </c>
      <c r="AA27" s="10">
        <v>90.72</v>
      </c>
      <c r="AB27" s="95">
        <v>1780500</v>
      </c>
      <c r="AC27" s="10">
        <v>90.72</v>
      </c>
      <c r="AD27" s="2">
        <f t="shared" si="0"/>
        <v>1.8199999999999932</v>
      </c>
      <c r="AE27" s="138">
        <f t="shared" si="1"/>
        <v>1.7839111410299591E-2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42690</v>
      </c>
      <c r="X28" s="10">
        <v>88.85</v>
      </c>
      <c r="Y28" s="10">
        <v>89.72</v>
      </c>
      <c r="Z28" s="10">
        <v>88.18</v>
      </c>
      <c r="AA28" s="10">
        <v>89.13</v>
      </c>
      <c r="AB28" s="95">
        <v>1301400</v>
      </c>
      <c r="AC28" s="10">
        <v>89.13</v>
      </c>
      <c r="AD28" s="2">
        <f t="shared" si="0"/>
        <v>1.539999999999992</v>
      </c>
      <c r="AE28" s="138">
        <f t="shared" si="1"/>
        <v>2.4744123270723506E-3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42689</v>
      </c>
      <c r="X29" s="10">
        <v>87.55</v>
      </c>
      <c r="Y29" s="10">
        <v>89.63</v>
      </c>
      <c r="Z29" s="10">
        <v>87.01</v>
      </c>
      <c r="AA29" s="10">
        <v>88.91</v>
      </c>
      <c r="AB29" s="95">
        <v>2252800</v>
      </c>
      <c r="AC29" s="10">
        <v>88.91</v>
      </c>
      <c r="AD29" s="2">
        <f t="shared" si="0"/>
        <v>2.6199999999999903</v>
      </c>
      <c r="AE29" s="138">
        <f t="shared" si="1"/>
        <v>2.6792932209261933E-2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90.72</v>
      </c>
      <c r="Y30" s="10">
        <v>91.25</v>
      </c>
      <c r="Z30" s="10">
        <v>86.54</v>
      </c>
      <c r="AA30" s="10">
        <v>86.59</v>
      </c>
      <c r="AB30" s="95">
        <v>4298500</v>
      </c>
      <c r="AC30" s="10">
        <v>86.59</v>
      </c>
      <c r="AD30" s="2">
        <f t="shared" si="0"/>
        <v>4.7099999999999937</v>
      </c>
      <c r="AE30" s="138">
        <f t="shared" si="1"/>
        <v>-4.8566091638281517E-2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92.77</v>
      </c>
      <c r="Y31" s="10">
        <v>92.95</v>
      </c>
      <c r="Z31" s="10">
        <v>90.7</v>
      </c>
      <c r="AA31" s="10">
        <v>91.01</v>
      </c>
      <c r="AB31" s="95">
        <v>1599800</v>
      </c>
      <c r="AC31" s="10">
        <v>91.01</v>
      </c>
      <c r="AD31" s="2">
        <f t="shared" si="0"/>
        <v>2.25</v>
      </c>
      <c r="AE31" s="138">
        <f t="shared" si="1"/>
        <v>-1.9816908992999371E-2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93.42</v>
      </c>
      <c r="Y32" s="10">
        <v>93.86</v>
      </c>
      <c r="Z32" s="10">
        <v>92.16</v>
      </c>
      <c r="AA32" s="10">
        <v>92.85</v>
      </c>
      <c r="AB32" s="95">
        <v>2801000</v>
      </c>
      <c r="AC32" s="10">
        <v>92.85</v>
      </c>
      <c r="AD32" s="2">
        <f t="shared" si="0"/>
        <v>1.7000000000000028</v>
      </c>
      <c r="AE32" s="138">
        <f t="shared" si="1"/>
        <v>4.3266630611140666E-3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93.39</v>
      </c>
      <c r="Y33" s="10">
        <v>93.89</v>
      </c>
      <c r="Z33" s="10">
        <v>88.8</v>
      </c>
      <c r="AA33" s="10">
        <v>92.45</v>
      </c>
      <c r="AB33" s="95">
        <v>2430400</v>
      </c>
      <c r="AC33" s="10">
        <v>92.45</v>
      </c>
      <c r="AD33" s="2">
        <f t="shared" si="0"/>
        <v>5.0900000000000034</v>
      </c>
      <c r="AE33" s="138">
        <f t="shared" si="1"/>
        <v>1.1598643177590517E-2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91.53</v>
      </c>
      <c r="Y34" s="10">
        <v>92.32</v>
      </c>
      <c r="Z34" s="10">
        <v>91.08</v>
      </c>
      <c r="AA34" s="10">
        <v>91.39</v>
      </c>
      <c r="AB34" s="95">
        <v>1649000</v>
      </c>
      <c r="AC34" s="10">
        <v>91.39</v>
      </c>
      <c r="AD34" s="2">
        <f t="shared" si="0"/>
        <v>1.2399999999999949</v>
      </c>
      <c r="AE34" s="138">
        <f t="shared" si="1"/>
        <v>5.4740529888319678E-4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91.11</v>
      </c>
      <c r="Y35" s="10">
        <v>92.23</v>
      </c>
      <c r="Z35" s="10">
        <v>90.7</v>
      </c>
      <c r="AA35" s="10">
        <v>91.34</v>
      </c>
      <c r="AB35" s="95">
        <v>1671000</v>
      </c>
      <c r="AC35" s="10">
        <v>91.34</v>
      </c>
      <c r="AD35" s="2">
        <f t="shared" si="0"/>
        <v>1.5300000000000011</v>
      </c>
      <c r="AE35" s="138">
        <f t="shared" si="1"/>
        <v>1.9078433560191899E-2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89.26</v>
      </c>
      <c r="Y36" s="10">
        <v>91.34</v>
      </c>
      <c r="Z36" s="10">
        <v>89.17</v>
      </c>
      <c r="AA36" s="10">
        <v>89.63</v>
      </c>
      <c r="AB36" s="95">
        <v>1853900</v>
      </c>
      <c r="AC36" s="10">
        <v>89.63</v>
      </c>
      <c r="AD36" s="2">
        <f t="shared" si="0"/>
        <v>2.1700000000000017</v>
      </c>
      <c r="AE36" s="138">
        <f t="shared" si="1"/>
        <v>3.6954087346023901E-3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89.24</v>
      </c>
      <c r="Y37" s="10">
        <v>90.95</v>
      </c>
      <c r="Z37" s="10">
        <v>89</v>
      </c>
      <c r="AA37" s="10">
        <v>89.3</v>
      </c>
      <c r="AB37" s="95">
        <v>3464000</v>
      </c>
      <c r="AC37" s="10">
        <v>89.3</v>
      </c>
      <c r="AD37" s="2">
        <f t="shared" si="0"/>
        <v>1.9500000000000028</v>
      </c>
      <c r="AE37" s="138">
        <f t="shared" si="1"/>
        <v>6.6508849058730668E-3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92.18</v>
      </c>
      <c r="Y38" s="10">
        <v>92.22</v>
      </c>
      <c r="Z38" s="10">
        <v>88.69</v>
      </c>
      <c r="AA38" s="10">
        <v>88.71</v>
      </c>
      <c r="AB38" s="95">
        <v>3631200</v>
      </c>
      <c r="AC38" s="10">
        <v>88.71</v>
      </c>
      <c r="AD38" s="2">
        <f t="shared" si="0"/>
        <v>3.5300000000000011</v>
      </c>
      <c r="AE38" s="138">
        <f t="shared" si="1"/>
        <v>-3.5760869565217512E-2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95.5</v>
      </c>
      <c r="Y39" s="10">
        <v>95.73</v>
      </c>
      <c r="Z39" s="10">
        <v>91.57</v>
      </c>
      <c r="AA39" s="10">
        <v>92</v>
      </c>
      <c r="AB39" s="95">
        <v>3392300</v>
      </c>
      <c r="AC39" s="10">
        <v>92</v>
      </c>
      <c r="AD39" s="2">
        <f t="shared" si="0"/>
        <v>4.1600000000000108</v>
      </c>
      <c r="AE39" s="138">
        <f t="shared" si="1"/>
        <v>-3.3816425120772986E-2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42674</v>
      </c>
      <c r="X40" s="10">
        <v>94.46</v>
      </c>
      <c r="Y40" s="10">
        <v>95.49</v>
      </c>
      <c r="Z40" s="10">
        <v>92.91</v>
      </c>
      <c r="AA40" s="10">
        <v>95.22</v>
      </c>
      <c r="AB40" s="95">
        <v>4863600</v>
      </c>
      <c r="AC40" s="10">
        <v>95.22</v>
      </c>
      <c r="AD40" s="2">
        <f t="shared" si="0"/>
        <v>2.5799999999999983</v>
      </c>
      <c r="AE40" s="138">
        <f t="shared" si="1"/>
        <v>-9.7753743760399248E-3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105.072</v>
      </c>
      <c r="Q41" s="2"/>
      <c r="W41" s="133">
        <v>42671</v>
      </c>
      <c r="X41" s="10">
        <v>92.36</v>
      </c>
      <c r="Y41" s="10">
        <v>96.8</v>
      </c>
      <c r="Z41" s="10">
        <v>92.05</v>
      </c>
      <c r="AA41" s="10">
        <v>96.16</v>
      </c>
      <c r="AB41" s="95">
        <v>4749100</v>
      </c>
      <c r="AC41" s="10">
        <v>96.16</v>
      </c>
      <c r="AD41" s="2">
        <f t="shared" si="0"/>
        <v>4.75</v>
      </c>
      <c r="AE41" s="138">
        <f t="shared" si="1"/>
        <v>4.2950108459869796E-2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104.1168</v>
      </c>
      <c r="Q42" s="2"/>
      <c r="T42" s="91" t="s">
        <v>113</v>
      </c>
      <c r="W42" s="133">
        <v>42670</v>
      </c>
      <c r="X42" s="10">
        <v>95.2</v>
      </c>
      <c r="Y42" s="10">
        <v>95.5</v>
      </c>
      <c r="Z42" s="10">
        <v>91.32</v>
      </c>
      <c r="AA42" s="10">
        <v>92.2</v>
      </c>
      <c r="AB42" s="95">
        <v>4984100</v>
      </c>
      <c r="AC42" s="10">
        <v>92.2</v>
      </c>
      <c r="AD42" s="2">
        <f t="shared" si="0"/>
        <v>4.1800000000000068</v>
      </c>
      <c r="AE42" s="138">
        <f t="shared" si="1"/>
        <v>-2.1750663129973424E-2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103.16160000000001</v>
      </c>
      <c r="Q43" s="2"/>
      <c r="T43" s="128" t="s">
        <v>98</v>
      </c>
      <c r="U43" s="129">
        <v>93</v>
      </c>
      <c r="W43" s="133">
        <v>42669</v>
      </c>
      <c r="X43" s="10">
        <v>99.3</v>
      </c>
      <c r="Y43" s="10">
        <v>100.86</v>
      </c>
      <c r="Z43" s="10">
        <v>94.25</v>
      </c>
      <c r="AA43" s="10">
        <v>94.25</v>
      </c>
      <c r="AB43" s="95">
        <v>16796600</v>
      </c>
      <c r="AC43" s="10">
        <v>94.25</v>
      </c>
      <c r="AD43" s="2">
        <f t="shared" si="0"/>
        <v>6.6099999999999994</v>
      </c>
      <c r="AE43" s="138">
        <f t="shared" si="1"/>
        <v>-0.17091836734693877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102.2064</v>
      </c>
      <c r="Q44" s="2"/>
      <c r="T44" s="93" t="s">
        <v>99</v>
      </c>
      <c r="U44" s="130">
        <v>93.17</v>
      </c>
      <c r="W44" s="133">
        <v>42668</v>
      </c>
      <c r="X44" s="10">
        <v>117.01</v>
      </c>
      <c r="Y44" s="10">
        <v>117.01</v>
      </c>
      <c r="Z44" s="10">
        <v>113.5</v>
      </c>
      <c r="AA44" s="10">
        <v>113.68</v>
      </c>
      <c r="AB44" s="95">
        <v>3975500</v>
      </c>
      <c r="AC44" s="10">
        <v>113.68</v>
      </c>
      <c r="AD44" s="2">
        <f t="shared" si="0"/>
        <v>3.5100000000000051</v>
      </c>
      <c r="AE44" s="138">
        <f t="shared" si="1"/>
        <v>-2.8625138853285437E-2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101.2512</v>
      </c>
      <c r="Q45" s="2"/>
      <c r="T45" s="93" t="s">
        <v>100</v>
      </c>
      <c r="U45" s="130" t="s">
        <v>129</v>
      </c>
      <c r="W45" s="133">
        <v>42667</v>
      </c>
      <c r="X45" s="10">
        <v>118.24</v>
      </c>
      <c r="Y45" s="10">
        <v>118.56</v>
      </c>
      <c r="Z45" s="10">
        <v>116.92</v>
      </c>
      <c r="AA45" s="10">
        <v>117.03</v>
      </c>
      <c r="AB45" s="95">
        <v>1763200</v>
      </c>
      <c r="AC45" s="10">
        <v>117.03</v>
      </c>
      <c r="AD45" s="2">
        <f t="shared" si="0"/>
        <v>1.6400000000000006</v>
      </c>
      <c r="AE45" s="138">
        <f t="shared" si="1"/>
        <v>-5.5234534330388385E-3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100.29600000000001</v>
      </c>
      <c r="Q46" s="2"/>
      <c r="T46" s="93" t="s">
        <v>101</v>
      </c>
      <c r="U46" s="130" t="s">
        <v>129</v>
      </c>
      <c r="W46" s="133">
        <v>42664</v>
      </c>
      <c r="X46" s="10">
        <v>117.03</v>
      </c>
      <c r="Y46" s="10">
        <v>118.17</v>
      </c>
      <c r="Z46" s="10">
        <v>116.56</v>
      </c>
      <c r="AA46" s="10">
        <v>117.68</v>
      </c>
      <c r="AB46" s="95">
        <v>1284400</v>
      </c>
      <c r="AC46" s="10">
        <v>117.68</v>
      </c>
      <c r="AD46" s="2">
        <f t="shared" si="0"/>
        <v>1.6099999999999994</v>
      </c>
      <c r="AE46" s="138">
        <f t="shared" si="1"/>
        <v>-1.5272357033768724E-3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99.340800000000002</v>
      </c>
      <c r="Q47" s="2"/>
      <c r="T47" s="93" t="s">
        <v>102</v>
      </c>
      <c r="U47" s="130">
        <v>115.83</v>
      </c>
      <c r="W47" s="133">
        <v>42663</v>
      </c>
      <c r="X47" s="10">
        <v>117.45</v>
      </c>
      <c r="Y47" s="10">
        <v>119</v>
      </c>
      <c r="Z47" s="10">
        <v>117.11</v>
      </c>
      <c r="AA47" s="10">
        <v>117.86</v>
      </c>
      <c r="AB47" s="95">
        <v>1711000</v>
      </c>
      <c r="AC47" s="10">
        <v>117.86</v>
      </c>
      <c r="AD47" s="2">
        <f t="shared" si="0"/>
        <v>1.8900000000000006</v>
      </c>
      <c r="AE47" s="138">
        <f t="shared" si="1"/>
        <v>1.6998130205676532E-3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98.385599999999997</v>
      </c>
      <c r="Q48" s="2"/>
      <c r="T48" s="93" t="s">
        <v>103</v>
      </c>
      <c r="U48" s="130">
        <v>0.84446600000000005</v>
      </c>
      <c r="W48" s="133">
        <v>42662</v>
      </c>
      <c r="X48" s="10">
        <v>117.79</v>
      </c>
      <c r="Y48" s="10">
        <v>118.87</v>
      </c>
      <c r="Z48" s="10">
        <v>117.62</v>
      </c>
      <c r="AA48" s="10">
        <v>117.66</v>
      </c>
      <c r="AB48" s="95">
        <v>1367100</v>
      </c>
      <c r="AC48" s="10">
        <v>117.66</v>
      </c>
      <c r="AD48" s="2">
        <f t="shared" si="0"/>
        <v>1.25</v>
      </c>
      <c r="AE48" s="138">
        <f t="shared" si="1"/>
        <v>-4.736931145322254E-3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97.430399999999992</v>
      </c>
      <c r="Q49" s="2"/>
      <c r="T49" s="93" t="s">
        <v>122</v>
      </c>
      <c r="U49" s="130" t="s">
        <v>351</v>
      </c>
      <c r="W49" s="133">
        <v>42661</v>
      </c>
      <c r="X49" s="10">
        <v>116.54</v>
      </c>
      <c r="Y49" s="10">
        <v>118.5</v>
      </c>
      <c r="Z49" s="10">
        <v>116.29</v>
      </c>
      <c r="AA49" s="10">
        <v>118.22</v>
      </c>
      <c r="AB49" s="95">
        <v>1481100</v>
      </c>
      <c r="AC49" s="10">
        <v>118.22</v>
      </c>
      <c r="AD49" s="2">
        <f t="shared" si="0"/>
        <v>2.2099999999999937</v>
      </c>
      <c r="AE49" s="138">
        <f t="shared" si="1"/>
        <v>2.3106880138468178E-2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96.475200000000001</v>
      </c>
      <c r="Q50" s="2"/>
      <c r="T50" s="93"/>
      <c r="U50" s="130"/>
      <c r="W50" s="133">
        <v>42660</v>
      </c>
      <c r="X50" s="10">
        <v>115.88</v>
      </c>
      <c r="Y50" s="10">
        <v>116.38</v>
      </c>
      <c r="Z50" s="10">
        <v>114.87</v>
      </c>
      <c r="AA50" s="10">
        <v>115.55</v>
      </c>
      <c r="AB50" s="95">
        <v>1875000</v>
      </c>
      <c r="AC50" s="10">
        <v>115.55</v>
      </c>
      <c r="AD50" s="2">
        <f t="shared" si="0"/>
        <v>1.5099999999999909</v>
      </c>
      <c r="AE50" s="138">
        <f t="shared" si="1"/>
        <v>-3.8793103448275801E-3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95.52</v>
      </c>
      <c r="Q51" s="2"/>
      <c r="T51" s="93" t="s">
        <v>105</v>
      </c>
      <c r="U51" s="130" t="s">
        <v>530</v>
      </c>
      <c r="W51" s="133">
        <v>42657</v>
      </c>
      <c r="X51" s="10">
        <v>118.56</v>
      </c>
      <c r="Y51" s="10">
        <v>119.17</v>
      </c>
      <c r="Z51" s="10">
        <v>115.95</v>
      </c>
      <c r="AA51" s="10">
        <v>116</v>
      </c>
      <c r="AB51" s="95">
        <v>2014100</v>
      </c>
      <c r="AC51" s="10">
        <v>116</v>
      </c>
      <c r="AD51" s="2">
        <f t="shared" si="0"/>
        <v>3.2199999999999989</v>
      </c>
      <c r="AE51" s="138">
        <f t="shared" si="1"/>
        <v>-2.2416989718523461E-2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94.564799999999991</v>
      </c>
      <c r="Q52" s="2"/>
      <c r="T52" s="93" t="s">
        <v>106</v>
      </c>
      <c r="U52" s="130" t="s">
        <v>380</v>
      </c>
      <c r="W52" s="133">
        <v>42656</v>
      </c>
      <c r="X52" s="10">
        <v>117.6</v>
      </c>
      <c r="Y52" s="10">
        <v>119.08</v>
      </c>
      <c r="Z52" s="10">
        <v>117.1</v>
      </c>
      <c r="AA52" s="10">
        <v>118.66</v>
      </c>
      <c r="AB52" s="95">
        <v>1299800</v>
      </c>
      <c r="AC52" s="10">
        <v>118.66</v>
      </c>
      <c r="AD52" s="2">
        <f t="shared" si="0"/>
        <v>1.980000000000004</v>
      </c>
      <c r="AE52" s="138">
        <f t="shared" si="1"/>
        <v>4.2315504400811665E-3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93.6096</v>
      </c>
      <c r="Q53" s="2"/>
      <c r="T53" s="93" t="s">
        <v>107</v>
      </c>
      <c r="U53" s="131">
        <v>1352744</v>
      </c>
      <c r="W53" s="133">
        <v>42655</v>
      </c>
      <c r="X53" s="10">
        <v>118.39</v>
      </c>
      <c r="Y53" s="10">
        <v>119.08</v>
      </c>
      <c r="Z53" s="10">
        <v>117.97</v>
      </c>
      <c r="AA53" s="10">
        <v>118.16</v>
      </c>
      <c r="AB53" s="95">
        <v>741900</v>
      </c>
      <c r="AC53" s="10">
        <v>118.16</v>
      </c>
      <c r="AD53" s="2">
        <f t="shared" si="0"/>
        <v>1.1099999999999994</v>
      </c>
      <c r="AE53" s="138">
        <f t="shared" si="1"/>
        <v>-7.6109936575052828E-4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92.654399999999995</v>
      </c>
      <c r="T54" s="93" t="s">
        <v>110</v>
      </c>
      <c r="U54" s="131">
        <v>2452190</v>
      </c>
      <c r="W54" s="133">
        <v>42654</v>
      </c>
      <c r="X54" s="10">
        <v>120.74</v>
      </c>
      <c r="Y54" s="10">
        <v>121.39</v>
      </c>
      <c r="Z54" s="10">
        <v>117.55</v>
      </c>
      <c r="AA54" s="10">
        <v>118.25</v>
      </c>
      <c r="AB54" s="95">
        <v>1406800</v>
      </c>
      <c r="AC54" s="10">
        <v>118.25</v>
      </c>
      <c r="AD54" s="2">
        <f t="shared" si="0"/>
        <v>3.8400000000000034</v>
      </c>
      <c r="AE54" s="138">
        <f t="shared" si="1"/>
        <v>-2.5626235992089685E-2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91.69919999999999</v>
      </c>
      <c r="T55" s="93" t="s">
        <v>108</v>
      </c>
      <c r="U55" s="130" t="s">
        <v>531</v>
      </c>
      <c r="W55" s="133">
        <v>42653</v>
      </c>
      <c r="X55" s="10">
        <v>120.26</v>
      </c>
      <c r="Y55" s="10">
        <v>121.75</v>
      </c>
      <c r="Z55" s="10">
        <v>120.17</v>
      </c>
      <c r="AA55" s="10">
        <v>121.36</v>
      </c>
      <c r="AB55" s="95">
        <v>640800</v>
      </c>
      <c r="AC55" s="10">
        <v>121.36</v>
      </c>
      <c r="AD55" s="2">
        <f t="shared" si="0"/>
        <v>1.5799999999999983</v>
      </c>
      <c r="AE55" s="138">
        <f t="shared" si="1"/>
        <v>1.0575401781996785E-2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90.743999999999986</v>
      </c>
      <c r="T56" s="93" t="s">
        <v>111</v>
      </c>
      <c r="U56" s="130">
        <v>36.9</v>
      </c>
      <c r="W56" s="133">
        <v>42650</v>
      </c>
      <c r="X56" s="10">
        <v>120.09</v>
      </c>
      <c r="Y56" s="10">
        <v>120.62</v>
      </c>
      <c r="Z56" s="10">
        <v>118.97</v>
      </c>
      <c r="AA56" s="10">
        <v>120.09</v>
      </c>
      <c r="AB56" s="95">
        <v>730900</v>
      </c>
      <c r="AC56" s="10">
        <v>120.09</v>
      </c>
      <c r="AD56" s="2">
        <f t="shared" si="0"/>
        <v>1.6500000000000057</v>
      </c>
      <c r="AE56" s="138">
        <f t="shared" si="1"/>
        <v>3.0905446040763174E-3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89.788799999999995</v>
      </c>
      <c r="T57" s="93" t="s">
        <v>112</v>
      </c>
      <c r="U57" s="130">
        <v>2.5299999999999998</v>
      </c>
      <c r="W57" s="133">
        <v>42649</v>
      </c>
      <c r="X57" s="10">
        <v>119.79</v>
      </c>
      <c r="Y57" s="10">
        <v>120.35</v>
      </c>
      <c r="Z57" s="10">
        <v>119</v>
      </c>
      <c r="AA57" s="10">
        <v>119.72</v>
      </c>
      <c r="AB57" s="95">
        <v>692500</v>
      </c>
      <c r="AC57" s="10">
        <v>119.72</v>
      </c>
      <c r="AD57" s="2">
        <f t="shared" si="0"/>
        <v>1.3499999999999943</v>
      </c>
      <c r="AE57" s="138">
        <f t="shared" si="1"/>
        <v>-2.4164652945588561E-3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88.833600000000004</v>
      </c>
      <c r="T58" s="93" t="s">
        <v>109</v>
      </c>
      <c r="U58" s="130" t="s">
        <v>123</v>
      </c>
      <c r="W58" s="133">
        <v>42648</v>
      </c>
      <c r="X58" s="10">
        <v>121</v>
      </c>
      <c r="Y58" s="10">
        <v>121.43</v>
      </c>
      <c r="Z58" s="10">
        <v>119.32</v>
      </c>
      <c r="AA58" s="10">
        <v>120.01</v>
      </c>
      <c r="AB58" s="95">
        <v>1132300</v>
      </c>
      <c r="AC58" s="10">
        <v>120.01</v>
      </c>
      <c r="AD58" s="2">
        <f t="shared" si="0"/>
        <v>2.1100000000000136</v>
      </c>
      <c r="AE58" s="138">
        <f t="shared" si="1"/>
        <v>7.04875388101045E-3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87.878399999999999</v>
      </c>
      <c r="W59" s="133">
        <v>42647</v>
      </c>
      <c r="X59" s="10">
        <v>120</v>
      </c>
      <c r="Y59" s="10">
        <v>120.45</v>
      </c>
      <c r="Z59" s="10">
        <v>118.31</v>
      </c>
      <c r="AA59" s="10">
        <v>119.17</v>
      </c>
      <c r="AB59" s="95">
        <v>832800</v>
      </c>
      <c r="AC59" s="10">
        <v>119.17</v>
      </c>
      <c r="AD59" s="2">
        <f t="shared" si="0"/>
        <v>2.1400000000000006</v>
      </c>
      <c r="AE59" s="138">
        <f t="shared" si="1"/>
        <v>-4.5109013449168289E-3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86.923199999999994</v>
      </c>
      <c r="W60" s="133">
        <v>42646</v>
      </c>
      <c r="X60" s="10">
        <v>119.98</v>
      </c>
      <c r="Y60" s="10">
        <v>119.98</v>
      </c>
      <c r="Z60" s="10">
        <v>118.44</v>
      </c>
      <c r="AA60" s="10">
        <v>119.71</v>
      </c>
      <c r="AB60" s="95">
        <v>1054700</v>
      </c>
      <c r="AC60" s="10">
        <v>119.71</v>
      </c>
      <c r="AD60" s="2">
        <f t="shared" si="0"/>
        <v>1.5400000000000063</v>
      </c>
      <c r="AE60" s="138">
        <f t="shared" si="1"/>
        <v>-7.0504313205044244E-3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85.968000000000004</v>
      </c>
      <c r="W61" s="133">
        <v>42643</v>
      </c>
      <c r="X61" s="10">
        <v>119.66</v>
      </c>
      <c r="Y61" s="10">
        <v>121.08</v>
      </c>
      <c r="Z61" s="10">
        <v>119.45</v>
      </c>
      <c r="AA61" s="10">
        <v>120.56</v>
      </c>
      <c r="AB61" s="95">
        <v>999100</v>
      </c>
      <c r="AC61" s="10">
        <v>120.56</v>
      </c>
      <c r="AD61" s="2">
        <f t="shared" si="0"/>
        <v>1.6299999999999955</v>
      </c>
      <c r="AE61" s="138">
        <f t="shared" si="1"/>
        <v>1.0900553412711789E-2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120.09</v>
      </c>
      <c r="Y62" s="10">
        <v>121.73</v>
      </c>
      <c r="Z62" s="10">
        <v>118.33</v>
      </c>
      <c r="AA62" s="10">
        <v>119.26</v>
      </c>
      <c r="AB62" s="95">
        <v>915000</v>
      </c>
      <c r="AC62" s="10">
        <v>119.26</v>
      </c>
      <c r="AD62" s="2">
        <f t="shared" si="0"/>
        <v>3.4000000000000057</v>
      </c>
      <c r="AE62" s="138">
        <f t="shared" si="1"/>
        <v>-9.9618130499750102E-3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42641</v>
      </c>
      <c r="X63" s="10">
        <v>121.08</v>
      </c>
      <c r="Y63" s="10">
        <v>121.3</v>
      </c>
      <c r="Z63" s="10">
        <v>119.72</v>
      </c>
      <c r="AA63" s="10">
        <v>120.46</v>
      </c>
      <c r="AB63" s="95">
        <v>675800</v>
      </c>
      <c r="AC63" s="10">
        <v>120.46</v>
      </c>
      <c r="AD63" s="2">
        <f t="shared" si="0"/>
        <v>1.5799999999999983</v>
      </c>
      <c r="AE63" s="138">
        <f t="shared" si="1"/>
        <v>-6.2695924764890609E-3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42640</v>
      </c>
      <c r="X64" s="10">
        <v>119.09</v>
      </c>
      <c r="Y64" s="10">
        <v>121.51</v>
      </c>
      <c r="Z64" s="10">
        <v>118.66</v>
      </c>
      <c r="AA64" s="10">
        <v>121.22</v>
      </c>
      <c r="AB64" s="95">
        <v>1016000</v>
      </c>
      <c r="AC64" s="10">
        <v>121.22</v>
      </c>
      <c r="AD64" s="2">
        <f t="shared" si="0"/>
        <v>2.8500000000000085</v>
      </c>
      <c r="AE64" s="138">
        <f t="shared" si="1"/>
        <v>1.9169329073482455E-2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42639</v>
      </c>
      <c r="X65" s="10">
        <v>119.25</v>
      </c>
      <c r="Y65" s="10">
        <v>119.62</v>
      </c>
      <c r="Z65" s="10">
        <v>118.62</v>
      </c>
      <c r="AA65" s="10">
        <v>118.94</v>
      </c>
      <c r="AB65" s="95">
        <v>766000</v>
      </c>
      <c r="AC65" s="10">
        <v>118.94</v>
      </c>
      <c r="AD65" s="2">
        <f t="shared" si="0"/>
        <v>1</v>
      </c>
      <c r="AE65" s="138">
        <f t="shared" si="1"/>
        <v>-6.9299490690489796E-3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42636</v>
      </c>
      <c r="X66" s="10">
        <v>120.83</v>
      </c>
      <c r="Y66" s="10">
        <v>120.83</v>
      </c>
      <c r="Z66" s="10">
        <v>119.2</v>
      </c>
      <c r="AA66" s="10">
        <v>119.77</v>
      </c>
      <c r="AB66" s="95">
        <v>977300</v>
      </c>
      <c r="AC66" s="10">
        <v>119.77</v>
      </c>
      <c r="AD66" s="2">
        <f t="shared" si="0"/>
        <v>1.6299999999999955</v>
      </c>
      <c r="AE66" s="138">
        <f t="shared" si="1"/>
        <v>-9.1006866881774284E-3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42635</v>
      </c>
      <c r="X67" s="10">
        <v>119.82</v>
      </c>
      <c r="Y67" s="10">
        <v>121.58</v>
      </c>
      <c r="Z67" s="10">
        <v>119.55</v>
      </c>
      <c r="AA67" s="10">
        <v>120.87</v>
      </c>
      <c r="AB67" s="95">
        <v>1436300</v>
      </c>
      <c r="AC67" s="10">
        <v>120.87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42727</v>
      </c>
      <c r="X2" s="142">
        <v>51.99</v>
      </c>
      <c r="Y2" s="142">
        <v>52.35</v>
      </c>
      <c r="Z2" s="10">
        <v>51.67</v>
      </c>
      <c r="AA2" s="10">
        <v>51.91</v>
      </c>
      <c r="AB2" s="95">
        <v>9335800</v>
      </c>
      <c r="AC2" s="10">
        <v>51.91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42726</v>
      </c>
      <c r="X3" s="10">
        <v>52.8</v>
      </c>
      <c r="Y3" s="10">
        <v>53</v>
      </c>
      <c r="Z3" s="10">
        <v>52.03</v>
      </c>
      <c r="AA3" s="10">
        <v>52.14</v>
      </c>
      <c r="AB3" s="95">
        <v>11791500</v>
      </c>
      <c r="AC3" s="10">
        <v>52.14</v>
      </c>
      <c r="AE3" s="138"/>
      <c r="AL3" s="234"/>
      <c r="AO3" s="234"/>
    </row>
    <row r="4" spans="1:42" x14ac:dyDescent="0.25">
      <c r="B4" s="503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51.98</v>
      </c>
      <c r="R4" s="505">
        <v>2.2599999999999999E-2</v>
      </c>
      <c r="T4" s="1"/>
      <c r="W4" s="133">
        <v>42725</v>
      </c>
      <c r="X4" s="10">
        <v>52.9</v>
      </c>
      <c r="Y4" s="10">
        <v>53.35</v>
      </c>
      <c r="Z4" s="10">
        <v>51.55</v>
      </c>
      <c r="AA4" s="10">
        <v>52.3</v>
      </c>
      <c r="AB4" s="95">
        <v>23192700</v>
      </c>
      <c r="AC4" s="10">
        <v>52.3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2079.1999999999998</v>
      </c>
      <c r="W5" s="133">
        <v>42724</v>
      </c>
      <c r="X5" s="10">
        <v>51.06</v>
      </c>
      <c r="Y5" s="10">
        <v>51.99</v>
      </c>
      <c r="Z5" s="10">
        <v>50.75</v>
      </c>
      <c r="AA5" s="10">
        <v>51.79</v>
      </c>
      <c r="AB5" s="95">
        <v>12709800</v>
      </c>
      <c r="AC5" s="10">
        <v>51.79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42723</v>
      </c>
      <c r="X6" s="10">
        <v>50.91</v>
      </c>
      <c r="Y6" s="10">
        <v>51.36</v>
      </c>
      <c r="Z6" s="10">
        <v>50.48</v>
      </c>
      <c r="AA6" s="10">
        <v>50.85</v>
      </c>
      <c r="AB6" s="95">
        <v>9312400</v>
      </c>
      <c r="AC6" s="10">
        <v>50.85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293.94000000000096</v>
      </c>
      <c r="R7">
        <v>20</v>
      </c>
      <c r="W7" s="133">
        <v>42720</v>
      </c>
      <c r="X7" s="10">
        <v>51.6</v>
      </c>
      <c r="Y7" s="10">
        <v>51.64</v>
      </c>
      <c r="Z7" s="10">
        <v>50.67</v>
      </c>
      <c r="AA7" s="10">
        <v>50.92</v>
      </c>
      <c r="AB7" s="95">
        <v>12847200</v>
      </c>
      <c r="AC7" s="10">
        <v>50.92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11.980000000000018</v>
      </c>
      <c r="W8" s="133">
        <v>42719</v>
      </c>
      <c r="X8" s="10">
        <v>52</v>
      </c>
      <c r="Y8" s="10">
        <v>52.04</v>
      </c>
      <c r="Z8" s="10">
        <v>51.09</v>
      </c>
      <c r="AA8" s="10">
        <v>51.29</v>
      </c>
      <c r="AB8" s="95">
        <v>9544000</v>
      </c>
      <c r="AC8" s="10">
        <v>51.29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5.7952225694410942E-3</v>
      </c>
      <c r="W9" s="133">
        <v>42718</v>
      </c>
      <c r="X9" s="10">
        <v>52.24</v>
      </c>
      <c r="Y9" s="10">
        <v>52.34</v>
      </c>
      <c r="Z9" s="10">
        <v>51.59</v>
      </c>
      <c r="AA9" s="10">
        <v>51.79</v>
      </c>
      <c r="AB9" s="95">
        <v>7865800</v>
      </c>
      <c r="AC9" s="10">
        <v>51.79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42717</v>
      </c>
      <c r="X10" s="10">
        <v>51.83</v>
      </c>
      <c r="Y10" s="10">
        <v>53.22</v>
      </c>
      <c r="Z10" s="10">
        <v>51.83</v>
      </c>
      <c r="AA10" s="10">
        <v>52.3</v>
      </c>
      <c r="AB10" s="95">
        <v>11321800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1.3899999999999999E-2</v>
      </c>
      <c r="T11" s="1"/>
      <c r="W11" s="133">
        <v>42716</v>
      </c>
      <c r="X11" s="10">
        <v>51.5</v>
      </c>
      <c r="Y11" s="10">
        <v>51.9</v>
      </c>
      <c r="Z11" s="10">
        <v>50.94</v>
      </c>
      <c r="AA11" s="10">
        <v>51.54</v>
      </c>
      <c r="AB11" s="95">
        <v>11452800</v>
      </c>
      <c r="AC11" s="10">
        <v>51.54</v>
      </c>
      <c r="AE11" s="138"/>
    </row>
    <row r="12" spans="1:42" x14ac:dyDescent="0.25">
      <c r="H12" s="72"/>
      <c r="W12" s="133">
        <v>42713</v>
      </c>
      <c r="X12" s="10">
        <v>51.76</v>
      </c>
      <c r="Y12" s="10">
        <v>51.97</v>
      </c>
      <c r="Z12" s="10">
        <v>51.5</v>
      </c>
      <c r="AA12" s="10">
        <v>51.72</v>
      </c>
      <c r="AB12" s="95">
        <v>5860000</v>
      </c>
      <c r="AC12" s="10">
        <v>51.72</v>
      </c>
      <c r="AE12" s="138"/>
      <c r="AL12" s="234"/>
      <c r="AO12" s="234"/>
    </row>
    <row r="13" spans="1:42" x14ac:dyDescent="0.25">
      <c r="H13" s="72"/>
      <c r="T13" s="1"/>
      <c r="W13" s="133">
        <v>42712</v>
      </c>
      <c r="X13" s="10">
        <v>52.15</v>
      </c>
      <c r="Y13" s="10">
        <v>52.47</v>
      </c>
      <c r="Z13" s="10">
        <v>51.45</v>
      </c>
      <c r="AA13" s="10">
        <v>51.55</v>
      </c>
      <c r="AB13" s="95">
        <v>9242500</v>
      </c>
      <c r="AC13" s="10">
        <v>51.55</v>
      </c>
      <c r="AE13" s="138"/>
    </row>
    <row r="14" spans="1:42" x14ac:dyDescent="0.25">
      <c r="H14" s="72"/>
      <c r="W14" s="133">
        <v>42711</v>
      </c>
      <c r="X14" s="10">
        <v>50.79</v>
      </c>
      <c r="Y14" s="10">
        <v>52.25</v>
      </c>
      <c r="Z14" s="10">
        <v>50.6</v>
      </c>
      <c r="AA14" s="10">
        <v>52.1</v>
      </c>
      <c r="AB14" s="95">
        <v>10244200</v>
      </c>
      <c r="AC14" s="10">
        <v>52.1</v>
      </c>
      <c r="AE14" s="138"/>
      <c r="AL14" s="234"/>
      <c r="AO14" s="234"/>
      <c r="AP14" s="234"/>
    </row>
    <row r="15" spans="1:42" x14ac:dyDescent="0.25">
      <c r="H15" s="72"/>
      <c r="W15" s="133">
        <v>42710</v>
      </c>
      <c r="X15" s="10">
        <v>50.83</v>
      </c>
      <c r="Y15" s="10">
        <v>51.1</v>
      </c>
      <c r="Z15" s="10">
        <v>50.26</v>
      </c>
      <c r="AA15" s="10">
        <v>50.57</v>
      </c>
      <c r="AB15" s="95">
        <v>12411900</v>
      </c>
      <c r="AC15" s="10">
        <v>50.57</v>
      </c>
      <c r="AE15" s="138"/>
    </row>
    <row r="16" spans="1:42" x14ac:dyDescent="0.25">
      <c r="H16" s="72"/>
      <c r="O16" s="2"/>
      <c r="P16" s="2"/>
      <c r="Q16" s="2"/>
      <c r="T16" s="69"/>
      <c r="W16" s="133">
        <v>42709</v>
      </c>
      <c r="X16" s="10">
        <v>50.8</v>
      </c>
      <c r="Y16" s="10">
        <v>52.27</v>
      </c>
      <c r="Z16" s="10">
        <v>50.7</v>
      </c>
      <c r="AA16" s="10">
        <v>51.85</v>
      </c>
      <c r="AB16" s="95">
        <v>11995300</v>
      </c>
      <c r="AC16" s="10">
        <v>51.85</v>
      </c>
      <c r="AE16" s="138"/>
    </row>
    <row r="17" spans="1:41" x14ac:dyDescent="0.25">
      <c r="H17" s="72"/>
      <c r="O17" s="2"/>
      <c r="P17" s="2"/>
      <c r="Q17" s="2"/>
      <c r="W17" s="133">
        <v>42706</v>
      </c>
      <c r="X17" s="10">
        <v>50.26</v>
      </c>
      <c r="Y17" s="10">
        <v>50.68</v>
      </c>
      <c r="Z17" s="10">
        <v>50.11</v>
      </c>
      <c r="AA17" s="10">
        <v>50.46</v>
      </c>
      <c r="AB17" s="95">
        <v>6730200</v>
      </c>
      <c r="AC17" s="10">
        <v>50.46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42705</v>
      </c>
      <c r="X18" s="10">
        <v>50.11</v>
      </c>
      <c r="Y18" s="10">
        <v>51.25</v>
      </c>
      <c r="Z18" s="10">
        <v>50.06</v>
      </c>
      <c r="AA18" s="10">
        <v>50.65</v>
      </c>
      <c r="AB18" s="95">
        <v>7610100</v>
      </c>
      <c r="AC18" s="10">
        <v>50.65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42705</v>
      </c>
      <c r="X19" s="10" t="s">
        <v>301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42704</v>
      </c>
      <c r="X20" s="10">
        <v>50.52</v>
      </c>
      <c r="Y20" s="10">
        <v>50.81</v>
      </c>
      <c r="Z20" s="10">
        <v>50.07</v>
      </c>
      <c r="AA20" s="10">
        <v>50.07</v>
      </c>
      <c r="AB20" s="95">
        <v>8198400</v>
      </c>
      <c r="AC20" s="10">
        <v>49.89</v>
      </c>
      <c r="AE20" s="138"/>
    </row>
    <row r="21" spans="1:41" x14ac:dyDescent="0.25">
      <c r="O21" s="2"/>
      <c r="P21" s="2"/>
      <c r="Q21" s="2"/>
      <c r="W21" s="133">
        <v>42703</v>
      </c>
      <c r="X21" s="10">
        <v>51.2</v>
      </c>
      <c r="Y21" s="10">
        <v>51.37</v>
      </c>
      <c r="Z21" s="10">
        <v>50.57</v>
      </c>
      <c r="AA21" s="10">
        <v>50.63</v>
      </c>
      <c r="AB21" s="95">
        <v>6065700</v>
      </c>
      <c r="AC21" s="10">
        <v>50.45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42702</v>
      </c>
      <c r="X22" s="10">
        <v>51.44</v>
      </c>
      <c r="Y22" s="10">
        <v>51.44</v>
      </c>
      <c r="Z22" s="10">
        <v>50.61</v>
      </c>
      <c r="AA22" s="10">
        <v>51.01</v>
      </c>
      <c r="AB22" s="95">
        <v>8602100</v>
      </c>
      <c r="AC22" s="10">
        <v>50.83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42699</v>
      </c>
      <c r="X23" s="10">
        <v>51.68</v>
      </c>
      <c r="Y23" s="10">
        <v>51.74</v>
      </c>
      <c r="Z23" s="10">
        <v>51.35</v>
      </c>
      <c r="AA23" s="10">
        <v>51.52</v>
      </c>
      <c r="AB23" s="95">
        <v>2736800</v>
      </c>
      <c r="AC23" s="10">
        <v>51.33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42697</v>
      </c>
      <c r="X24" s="10">
        <v>51.71</v>
      </c>
      <c r="Y24" s="10">
        <v>51.85</v>
      </c>
      <c r="Z24" s="10">
        <v>51.2</v>
      </c>
      <c r="AA24" s="10">
        <v>51.34</v>
      </c>
      <c r="AB24" s="95">
        <v>4141600</v>
      </c>
      <c r="AC24" s="10">
        <v>51.16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42696</v>
      </c>
      <c r="X25" s="10">
        <v>51.47</v>
      </c>
      <c r="Y25" s="10">
        <v>51.75</v>
      </c>
      <c r="Z25" s="10">
        <v>51.05</v>
      </c>
      <c r="AA25" s="10">
        <v>51.71</v>
      </c>
      <c r="AB25" s="95">
        <v>5228100</v>
      </c>
      <c r="AC25" s="10">
        <v>51.52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42695</v>
      </c>
      <c r="X26" s="10">
        <v>51</v>
      </c>
      <c r="Y26" s="10">
        <v>51.42</v>
      </c>
      <c r="Z26" s="10">
        <v>50.95</v>
      </c>
      <c r="AA26" s="10">
        <v>51.28</v>
      </c>
      <c r="AB26" s="95">
        <v>5357200</v>
      </c>
      <c r="AC26" s="10">
        <v>51.1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42692</v>
      </c>
      <c r="X27" s="10">
        <v>51.39</v>
      </c>
      <c r="Y27" s="10">
        <v>51.89</v>
      </c>
      <c r="Z27" s="10">
        <v>50.96</v>
      </c>
      <c r="AA27" s="10">
        <v>51.1</v>
      </c>
      <c r="AB27" s="95">
        <v>7461600</v>
      </c>
      <c r="AC27" s="10">
        <v>50.92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42691</v>
      </c>
      <c r="X28" s="10">
        <v>50.94</v>
      </c>
      <c r="Y28" s="10">
        <v>51.67</v>
      </c>
      <c r="Z28" s="10">
        <v>50.72</v>
      </c>
      <c r="AA28" s="10">
        <v>51.59</v>
      </c>
      <c r="AB28" s="95">
        <v>7671600</v>
      </c>
      <c r="AC28" s="10">
        <v>51.4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42690</v>
      </c>
      <c r="X29" s="10">
        <v>50</v>
      </c>
      <c r="Y29" s="10">
        <v>50.8</v>
      </c>
      <c r="Z29" s="10">
        <v>49.95</v>
      </c>
      <c r="AA29" s="10">
        <v>50.68</v>
      </c>
      <c r="AB29" s="95">
        <v>6760300</v>
      </c>
      <c r="AC29" s="10">
        <v>50.5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42689</v>
      </c>
      <c r="X30" s="10">
        <v>50.46</v>
      </c>
      <c r="Y30" s="10">
        <v>50.64</v>
      </c>
      <c r="Z30" s="10">
        <v>49.75</v>
      </c>
      <c r="AA30" s="10">
        <v>50.13</v>
      </c>
      <c r="AB30" s="95">
        <v>9299800</v>
      </c>
      <c r="AC30" s="10">
        <v>49.95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42688</v>
      </c>
      <c r="X31" s="10">
        <v>51.18</v>
      </c>
      <c r="Y31" s="10">
        <v>51.19</v>
      </c>
      <c r="Z31" s="10">
        <v>50.21</v>
      </c>
      <c r="AA31" s="10">
        <v>50.21</v>
      </c>
      <c r="AB31" s="95">
        <v>8063900</v>
      </c>
      <c r="AC31" s="10">
        <v>50.03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42685</v>
      </c>
      <c r="X32" s="10">
        <v>50.22</v>
      </c>
      <c r="Y32" s="10">
        <v>50.85</v>
      </c>
      <c r="Z32" s="10">
        <v>50.18</v>
      </c>
      <c r="AA32" s="10">
        <v>50.77</v>
      </c>
      <c r="AB32" s="95">
        <v>6283600</v>
      </c>
      <c r="AC32" s="10">
        <v>50.59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42684</v>
      </c>
      <c r="X33" s="10">
        <v>51.29</v>
      </c>
      <c r="Y33" s="10">
        <v>51.37</v>
      </c>
      <c r="Z33" s="10">
        <v>50.33</v>
      </c>
      <c r="AA33" s="10">
        <v>50.39</v>
      </c>
      <c r="AB33" s="95">
        <v>12316100</v>
      </c>
      <c r="AC33" s="10">
        <v>50.21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42683</v>
      </c>
      <c r="X34" s="10">
        <v>50.07</v>
      </c>
      <c r="Y34" s="10">
        <v>51.27</v>
      </c>
      <c r="Z34" s="10">
        <v>49.8</v>
      </c>
      <c r="AA34" s="10">
        <v>51.12</v>
      </c>
      <c r="AB34" s="95">
        <v>9058600</v>
      </c>
      <c r="AC34" s="10">
        <v>50.94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42682</v>
      </c>
      <c r="X35" s="10">
        <v>51.1</v>
      </c>
      <c r="Y35" s="10">
        <v>51.49</v>
      </c>
      <c r="Z35" s="10">
        <v>50.95</v>
      </c>
      <c r="AA35" s="10">
        <v>51.08</v>
      </c>
      <c r="AB35" s="95">
        <v>8107100</v>
      </c>
      <c r="AC35" s="10">
        <v>50.9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42681</v>
      </c>
      <c r="X36" s="10">
        <v>50.48</v>
      </c>
      <c r="Y36" s="10">
        <v>50.93</v>
      </c>
      <c r="Z36" s="10">
        <v>50.28</v>
      </c>
      <c r="AA36" s="10">
        <v>50.91</v>
      </c>
      <c r="AB36" s="95">
        <v>8358700</v>
      </c>
      <c r="AC36" s="10">
        <v>50.73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42678</v>
      </c>
      <c r="X37" s="10">
        <v>49.8</v>
      </c>
      <c r="Y37" s="10">
        <v>50.45</v>
      </c>
      <c r="Z37" s="10">
        <v>49.76</v>
      </c>
      <c r="AA37" s="10">
        <v>49.96</v>
      </c>
      <c r="AB37" s="95">
        <v>9925200</v>
      </c>
      <c r="AC37" s="10">
        <v>49.78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42677</v>
      </c>
      <c r="X38" s="10">
        <v>49.98</v>
      </c>
      <c r="Y38" s="10">
        <v>50</v>
      </c>
      <c r="Z38" s="10">
        <v>49.31</v>
      </c>
      <c r="AA38" s="10">
        <v>49.73</v>
      </c>
      <c r="AB38" s="95">
        <v>7678700</v>
      </c>
      <c r="AC38" s="10">
        <v>49.55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42676</v>
      </c>
      <c r="X39" s="10">
        <v>49.24</v>
      </c>
      <c r="Y39" s="10">
        <v>50.27</v>
      </c>
      <c r="Z39" s="10">
        <v>49.01</v>
      </c>
      <c r="AA39" s="10">
        <v>49.72</v>
      </c>
      <c r="AB39" s="95">
        <v>10775900</v>
      </c>
      <c r="AC39" s="10">
        <v>49.54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42675</v>
      </c>
      <c r="X40" s="10">
        <v>50.5</v>
      </c>
      <c r="Y40" s="10">
        <v>50.51</v>
      </c>
      <c r="Z40" s="10">
        <v>49.14</v>
      </c>
      <c r="AA40" s="10">
        <v>49.62</v>
      </c>
      <c r="AB40" s="95">
        <v>14100400</v>
      </c>
      <c r="AC40" s="10">
        <v>49.44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42674</v>
      </c>
      <c r="X41" s="10">
        <v>50.88</v>
      </c>
      <c r="Y41" s="10">
        <v>51.15</v>
      </c>
      <c r="Z41" s="10">
        <v>50</v>
      </c>
      <c r="AA41" s="10">
        <v>50.18</v>
      </c>
      <c r="AB41" s="95">
        <v>17931300</v>
      </c>
      <c r="AC41" s="10">
        <v>50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42671</v>
      </c>
      <c r="X42" s="10">
        <v>52.12</v>
      </c>
      <c r="Y42" s="10">
        <v>52.5</v>
      </c>
      <c r="Z42" s="10">
        <v>51.79</v>
      </c>
      <c r="AA42" s="10">
        <v>52.02</v>
      </c>
      <c r="AB42" s="95">
        <v>9096700</v>
      </c>
      <c r="AC42" s="10">
        <v>51.83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51.91</v>
      </c>
      <c r="W43" s="133">
        <v>42670</v>
      </c>
      <c r="X43" s="10">
        <v>52.34</v>
      </c>
      <c r="Y43" s="10">
        <v>52.34</v>
      </c>
      <c r="Z43" s="10">
        <v>51.69</v>
      </c>
      <c r="AA43" s="10">
        <v>51.89</v>
      </c>
      <c r="AB43" s="95">
        <v>7939200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51.8</v>
      </c>
      <c r="W44" s="133">
        <v>42669</v>
      </c>
      <c r="X44" s="10">
        <v>50.95</v>
      </c>
      <c r="Y44" s="10">
        <v>52.27</v>
      </c>
      <c r="Z44" s="10">
        <v>50.9</v>
      </c>
      <c r="AA44" s="10">
        <v>51.97</v>
      </c>
      <c r="AB44" s="95">
        <v>12401100</v>
      </c>
      <c r="AC44" s="10">
        <v>51.78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57.178000000000004</v>
      </c>
      <c r="T45" s="93" t="s">
        <v>100</v>
      </c>
      <c r="U45" s="130" t="s">
        <v>129</v>
      </c>
      <c r="W45" s="133">
        <v>42668</v>
      </c>
      <c r="X45" s="10">
        <v>50.97</v>
      </c>
      <c r="Y45" s="10">
        <v>51.44</v>
      </c>
      <c r="Z45" s="10">
        <v>50.71</v>
      </c>
      <c r="AA45" s="10">
        <v>51.05</v>
      </c>
      <c r="AB45" s="95">
        <v>14975300</v>
      </c>
      <c r="AC45" s="10">
        <v>50.87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56.658200000000001</v>
      </c>
      <c r="T46" s="93" t="s">
        <v>101</v>
      </c>
      <c r="U46" s="130" t="s">
        <v>129</v>
      </c>
      <c r="W46" s="133">
        <v>42667</v>
      </c>
      <c r="X46" s="10">
        <v>52.16</v>
      </c>
      <c r="Y46" s="10">
        <v>52.29</v>
      </c>
      <c r="Z46" s="10">
        <v>51.83</v>
      </c>
      <c r="AA46" s="10">
        <v>51.87</v>
      </c>
      <c r="AB46" s="95">
        <v>7578200</v>
      </c>
      <c r="AC46" s="10">
        <v>51.68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56.138399999999997</v>
      </c>
      <c r="T47" s="93" t="s">
        <v>102</v>
      </c>
      <c r="U47" s="130">
        <v>62</v>
      </c>
      <c r="W47" s="133">
        <v>42664</v>
      </c>
      <c r="X47" s="10">
        <v>51.74</v>
      </c>
      <c r="Y47" s="10">
        <v>51.87</v>
      </c>
      <c r="Z47" s="10">
        <v>51.25</v>
      </c>
      <c r="AA47" s="10">
        <v>51.77</v>
      </c>
      <c r="AB47" s="95">
        <v>9161000</v>
      </c>
      <c r="AC47" s="10">
        <v>51.58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55.618600000000001</v>
      </c>
      <c r="T48" s="93" t="s">
        <v>103</v>
      </c>
      <c r="U48" s="130">
        <v>0.491344</v>
      </c>
      <c r="W48" s="133">
        <v>42663</v>
      </c>
      <c r="X48" s="10">
        <v>51.77</v>
      </c>
      <c r="Y48" s="10">
        <v>52.36</v>
      </c>
      <c r="Z48" s="10">
        <v>51.69</v>
      </c>
      <c r="AA48" s="10">
        <v>51.89</v>
      </c>
      <c r="AB48" s="95">
        <v>6590500</v>
      </c>
      <c r="AC48" s="10">
        <v>51.7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55.098799999999997</v>
      </c>
      <c r="T49" s="93" t="s">
        <v>122</v>
      </c>
      <c r="U49" s="130" t="s">
        <v>434</v>
      </c>
      <c r="W49" s="133">
        <v>42662</v>
      </c>
      <c r="X49" s="10">
        <v>51.34</v>
      </c>
      <c r="Y49" s="10">
        <v>51.84</v>
      </c>
      <c r="Z49" s="10">
        <v>51.14</v>
      </c>
      <c r="AA49" s="10">
        <v>51.8</v>
      </c>
      <c r="AB49" s="95">
        <v>6999000</v>
      </c>
      <c r="AC49" s="10">
        <v>51.61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54.579000000000001</v>
      </c>
      <c r="T50" s="93"/>
      <c r="U50" s="130"/>
      <c r="W50" s="133">
        <v>42661</v>
      </c>
      <c r="X50" s="10">
        <v>51.3</v>
      </c>
      <c r="Y50" s="10">
        <v>51.66</v>
      </c>
      <c r="Z50" s="10">
        <v>51.19</v>
      </c>
      <c r="AA50" s="10">
        <v>51.22</v>
      </c>
      <c r="AB50" s="95">
        <v>6805200</v>
      </c>
      <c r="AC50" s="10">
        <v>51.04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54.059199999999997</v>
      </c>
      <c r="T51" s="93" t="s">
        <v>105</v>
      </c>
      <c r="U51" s="130" t="s">
        <v>532</v>
      </c>
      <c r="W51" s="133">
        <v>42660</v>
      </c>
      <c r="X51" s="10">
        <v>51.65</v>
      </c>
      <c r="Y51" s="10">
        <v>51.75</v>
      </c>
      <c r="Z51" s="10">
        <v>50.96</v>
      </c>
      <c r="AA51" s="10">
        <v>51.03</v>
      </c>
      <c r="AB51" s="95">
        <v>7904000</v>
      </c>
      <c r="AC51" s="10">
        <v>50.85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53.539400000000001</v>
      </c>
      <c r="T52" s="93" t="s">
        <v>106</v>
      </c>
      <c r="U52" s="130" t="s">
        <v>435</v>
      </c>
      <c r="W52" s="133">
        <v>42657</v>
      </c>
      <c r="X52" s="10">
        <v>52.38</v>
      </c>
      <c r="Y52" s="10">
        <v>52.5</v>
      </c>
      <c r="Z52" s="10">
        <v>51.62</v>
      </c>
      <c r="AA52" s="10">
        <v>51.62</v>
      </c>
      <c r="AB52" s="95">
        <v>7133800</v>
      </c>
      <c r="AC52" s="10">
        <v>51.43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53.019599999999997</v>
      </c>
      <c r="T53" s="93" t="s">
        <v>107</v>
      </c>
      <c r="U53" s="131">
        <v>8175000</v>
      </c>
      <c r="W53" s="133">
        <v>42656</v>
      </c>
      <c r="X53" s="10">
        <v>52.12</v>
      </c>
      <c r="Y53" s="10">
        <v>52.32</v>
      </c>
      <c r="Z53" s="10">
        <v>51.5</v>
      </c>
      <c r="AA53" s="10">
        <v>52.03</v>
      </c>
      <c r="AB53" s="95">
        <v>8425800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52.4998</v>
      </c>
      <c r="T54" s="93" t="s">
        <v>110</v>
      </c>
      <c r="U54" s="131">
        <v>9970770</v>
      </c>
      <c r="W54" s="133">
        <v>42655</v>
      </c>
      <c r="X54" s="10">
        <v>52.01</v>
      </c>
      <c r="Y54" s="10">
        <v>52.71</v>
      </c>
      <c r="Z54" s="10">
        <v>51.8</v>
      </c>
      <c r="AA54" s="10">
        <v>52.44</v>
      </c>
      <c r="AB54" s="95">
        <v>9301300</v>
      </c>
      <c r="AC54" s="10">
        <v>52.25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51.98</v>
      </c>
      <c r="T55" s="93" t="s">
        <v>108</v>
      </c>
      <c r="U55" s="130" t="s">
        <v>533</v>
      </c>
      <c r="W55" s="133">
        <v>42654</v>
      </c>
      <c r="X55" s="10">
        <v>51.95</v>
      </c>
      <c r="Y55" s="10">
        <v>52.25</v>
      </c>
      <c r="Z55" s="10">
        <v>51.52</v>
      </c>
      <c r="AA55" s="10">
        <v>51.82</v>
      </c>
      <c r="AB55" s="95">
        <v>9203500</v>
      </c>
      <c r="AC55" s="10">
        <v>51.63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51.460199999999993</v>
      </c>
      <c r="T56" s="93" t="s">
        <v>111</v>
      </c>
      <c r="U56" s="130">
        <v>22.61</v>
      </c>
      <c r="W56" s="133">
        <v>42653</v>
      </c>
      <c r="X56" s="10">
        <v>52.13</v>
      </c>
      <c r="Y56" s="10">
        <v>52.25</v>
      </c>
      <c r="Z56" s="10">
        <v>51.77</v>
      </c>
      <c r="AA56" s="10">
        <v>51.79</v>
      </c>
      <c r="AB56" s="95">
        <v>5469300</v>
      </c>
      <c r="AC56" s="10">
        <v>51.6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50.940399999999997</v>
      </c>
      <c r="T57" s="93" t="s">
        <v>112</v>
      </c>
      <c r="U57" s="130">
        <v>2.27</v>
      </c>
      <c r="W57" s="133">
        <v>42650</v>
      </c>
      <c r="X57" s="10">
        <v>52.42</v>
      </c>
      <c r="Y57" s="10">
        <v>52.46</v>
      </c>
      <c r="Z57" s="10">
        <v>51.68</v>
      </c>
      <c r="AA57" s="10">
        <v>51.79</v>
      </c>
      <c r="AB57" s="95">
        <v>8407100</v>
      </c>
      <c r="AC57" s="10">
        <v>51.6</v>
      </c>
      <c r="AE57" s="138"/>
    </row>
    <row r="58" spans="1:41" x14ac:dyDescent="0.25">
      <c r="O58" s="83">
        <v>0.97</v>
      </c>
      <c r="P58" s="83">
        <f t="shared" si="31"/>
        <v>50.420599999999993</v>
      </c>
      <c r="T58" s="93" t="s">
        <v>109</v>
      </c>
      <c r="U58" s="130" t="s">
        <v>534</v>
      </c>
      <c r="W58" s="133">
        <v>42649</v>
      </c>
      <c r="X58" s="10">
        <v>52.2</v>
      </c>
      <c r="Y58" s="10">
        <v>52.33</v>
      </c>
      <c r="Z58" s="10">
        <v>51.97</v>
      </c>
      <c r="AA58" s="10">
        <v>52.03</v>
      </c>
      <c r="AB58" s="95">
        <v>9391700</v>
      </c>
      <c r="AC58" s="10">
        <v>51.84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49.900799999999997</v>
      </c>
      <c r="W59" s="133">
        <v>42648</v>
      </c>
      <c r="X59" s="10">
        <v>52.15</v>
      </c>
      <c r="Y59" s="10">
        <v>52.64</v>
      </c>
      <c r="Z59" s="10">
        <v>52.1</v>
      </c>
      <c r="AA59" s="10">
        <v>52.12</v>
      </c>
      <c r="AB59" s="95">
        <v>7244100</v>
      </c>
      <c r="AC59" s="10">
        <v>51.93</v>
      </c>
      <c r="AE59" s="138"/>
    </row>
    <row r="60" spans="1:41" x14ac:dyDescent="0.25">
      <c r="O60" s="83">
        <v>0.95</v>
      </c>
      <c r="P60" s="83">
        <f t="shared" si="31"/>
        <v>49.380999999999993</v>
      </c>
      <c r="W60" s="133">
        <v>42647</v>
      </c>
      <c r="X60" s="10">
        <v>52.9</v>
      </c>
      <c r="Y60" s="10">
        <v>53.06</v>
      </c>
      <c r="Z60" s="10">
        <v>52.08</v>
      </c>
      <c r="AA60" s="10">
        <v>52.14</v>
      </c>
      <c r="AB60" s="95">
        <v>10737400</v>
      </c>
      <c r="AC60" s="10">
        <v>51.95</v>
      </c>
      <c r="AE60" s="138"/>
    </row>
    <row r="61" spans="1:41" x14ac:dyDescent="0.25">
      <c r="O61" s="83">
        <v>0.94</v>
      </c>
      <c r="P61" s="83">
        <f t="shared" si="31"/>
        <v>48.861199999999997</v>
      </c>
      <c r="W61" s="133">
        <v>42646</v>
      </c>
      <c r="X61" s="10">
        <v>52.54</v>
      </c>
      <c r="Y61" s="10">
        <v>53</v>
      </c>
      <c r="Z61" s="10">
        <v>52.42</v>
      </c>
      <c r="AA61" s="10">
        <v>52.67</v>
      </c>
      <c r="AB61" s="95">
        <v>7632500</v>
      </c>
      <c r="AC61" s="10">
        <v>52.48</v>
      </c>
      <c r="AE61" s="138"/>
    </row>
    <row r="62" spans="1:41" x14ac:dyDescent="0.25">
      <c r="O62" s="83">
        <v>0.93</v>
      </c>
      <c r="P62" s="83">
        <f t="shared" si="31"/>
        <v>48.3414</v>
      </c>
      <c r="W62" s="133">
        <v>42643</v>
      </c>
      <c r="X62" s="10">
        <v>52.57</v>
      </c>
      <c r="Y62" s="10">
        <v>53.06</v>
      </c>
      <c r="Z62" s="10">
        <v>52.28</v>
      </c>
      <c r="AA62" s="10">
        <v>52.65</v>
      </c>
      <c r="AB62" s="95">
        <v>12940200</v>
      </c>
      <c r="AC62" s="10">
        <v>52.46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47.821599999999997</v>
      </c>
      <c r="W63" s="133">
        <v>42642</v>
      </c>
      <c r="X63" s="10">
        <v>52.92</v>
      </c>
      <c r="Y63" s="10">
        <v>53.58</v>
      </c>
      <c r="Z63" s="10">
        <v>52.12</v>
      </c>
      <c r="AA63" s="10">
        <v>52.16</v>
      </c>
      <c r="AB63" s="95">
        <v>16993900</v>
      </c>
      <c r="AC63" s="10">
        <v>51.97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47.3018</v>
      </c>
      <c r="W64" s="133">
        <v>42641</v>
      </c>
      <c r="X64" s="10">
        <v>54.6</v>
      </c>
      <c r="Y64" s="10">
        <v>55</v>
      </c>
      <c r="Z64" s="10">
        <v>52.8</v>
      </c>
      <c r="AA64" s="10">
        <v>53.25</v>
      </c>
      <c r="AB64" s="95">
        <v>33213000</v>
      </c>
      <c r="AC64" s="10">
        <v>53.06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46.781999999999996</v>
      </c>
      <c r="W65" s="133">
        <v>42640</v>
      </c>
      <c r="X65" s="10">
        <v>54.25</v>
      </c>
      <c r="Y65" s="10">
        <v>55.54</v>
      </c>
      <c r="Z65" s="10">
        <v>53.9</v>
      </c>
      <c r="AA65" s="10">
        <v>55.34</v>
      </c>
      <c r="AB65" s="95">
        <v>17945200</v>
      </c>
      <c r="AC65" s="10">
        <v>55.14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42639</v>
      </c>
      <c r="X66" s="10">
        <v>54.8</v>
      </c>
      <c r="Y66" s="10">
        <v>55</v>
      </c>
      <c r="Z66" s="10">
        <v>54.08</v>
      </c>
      <c r="AA66" s="10">
        <v>54.4</v>
      </c>
      <c r="AB66" s="95">
        <v>11629600</v>
      </c>
      <c r="AC66" s="10">
        <v>54.2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42636</v>
      </c>
      <c r="X67" s="10">
        <v>55.02</v>
      </c>
      <c r="Y67" s="10">
        <v>55.71</v>
      </c>
      <c r="Z67" s="10">
        <v>54.91</v>
      </c>
      <c r="AA67" s="10">
        <v>55.15</v>
      </c>
      <c r="AB67" s="95">
        <v>8921700</v>
      </c>
      <c r="AC67" s="10">
        <v>54.95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42635</v>
      </c>
      <c r="X68" s="10">
        <v>55.47</v>
      </c>
      <c r="Y68" s="10">
        <v>55.98</v>
      </c>
      <c r="Z68" s="10">
        <v>55.24</v>
      </c>
      <c r="AA68" s="10">
        <v>55.41</v>
      </c>
      <c r="AB68" s="95">
        <v>8052400</v>
      </c>
      <c r="AC68" s="10">
        <v>55.21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42727</v>
      </c>
      <c r="X2" s="10">
        <v>29.34</v>
      </c>
      <c r="Y2" s="10">
        <v>29.5</v>
      </c>
      <c r="Z2" s="10">
        <v>28.8</v>
      </c>
      <c r="AA2" s="10">
        <v>29.18</v>
      </c>
      <c r="AB2" s="95">
        <v>2698800</v>
      </c>
      <c r="AC2" s="10">
        <v>29.18</v>
      </c>
      <c r="AD2" s="2">
        <f>Y2-Z2</f>
        <v>0.69999999999999929</v>
      </c>
      <c r="AE2" s="138">
        <f>AC2/AC3-1</f>
        <v>-5.7921635434412533E-3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42726</v>
      </c>
      <c r="X3" s="10">
        <v>28.68</v>
      </c>
      <c r="Y3" s="10">
        <v>29.43</v>
      </c>
      <c r="Z3" s="10">
        <v>28.54</v>
      </c>
      <c r="AA3" s="10">
        <v>29.35</v>
      </c>
      <c r="AB3" s="95">
        <v>5719100</v>
      </c>
      <c r="AC3" s="10">
        <v>29.35</v>
      </c>
      <c r="AD3" s="2">
        <f t="shared" ref="AD3:AD66" si="0">Y3-Z3</f>
        <v>0.89000000000000057</v>
      </c>
      <c r="AE3" s="138">
        <f t="shared" ref="AE3:AE66" si="1">AC3/AC4-1</f>
        <v>1.980542043085487E-2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29.53</v>
      </c>
      <c r="R4" s="505">
        <v>6.7999999999999996E-3</v>
      </c>
      <c r="T4" s="163"/>
      <c r="U4" s="1"/>
      <c r="W4" s="133">
        <v>42725</v>
      </c>
      <c r="X4" s="10">
        <v>28.39</v>
      </c>
      <c r="Y4" s="10">
        <v>28.87</v>
      </c>
      <c r="Z4" s="10">
        <v>28.03</v>
      </c>
      <c r="AA4" s="10">
        <v>28.78</v>
      </c>
      <c r="AB4" s="95">
        <v>5545600</v>
      </c>
      <c r="AC4" s="10">
        <v>28.78</v>
      </c>
      <c r="AD4" s="2">
        <f t="shared" si="0"/>
        <v>0.83999999999999986</v>
      </c>
      <c r="AE4" s="138">
        <f t="shared" si="1"/>
        <v>2.2017045454545414E-2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2953</v>
      </c>
      <c r="W5" s="133">
        <v>42724</v>
      </c>
      <c r="X5" s="10">
        <v>27.94</v>
      </c>
      <c r="Y5" s="10">
        <v>28.22</v>
      </c>
      <c r="Z5" s="10">
        <v>27.51</v>
      </c>
      <c r="AA5" s="10">
        <v>28.16</v>
      </c>
      <c r="AB5" s="95">
        <v>6681300</v>
      </c>
      <c r="AC5" s="10">
        <v>28.16</v>
      </c>
      <c r="AD5" s="2">
        <f t="shared" si="0"/>
        <v>0.7099999999999973</v>
      </c>
      <c r="AE5" s="138">
        <f t="shared" si="1"/>
        <v>1.4043932301044393E-2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42723</v>
      </c>
      <c r="X6" s="10">
        <v>28.9</v>
      </c>
      <c r="Y6" s="10">
        <v>29.39</v>
      </c>
      <c r="Z6" s="10">
        <v>27.62</v>
      </c>
      <c r="AA6" s="10">
        <v>27.77</v>
      </c>
      <c r="AB6" s="95">
        <v>9512800</v>
      </c>
      <c r="AC6" s="10">
        <v>27.77</v>
      </c>
      <c r="AD6" s="2">
        <f t="shared" si="0"/>
        <v>1.7699999999999996</v>
      </c>
      <c r="AE6" s="138">
        <f t="shared" si="1"/>
        <v>-6.0554803788903877E-2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1247.3299999999995</v>
      </c>
      <c r="R7" s="30">
        <v>42755</v>
      </c>
      <c r="W7" s="133">
        <v>42720</v>
      </c>
      <c r="X7" s="10">
        <v>29.65</v>
      </c>
      <c r="Y7" s="10">
        <v>29.92</v>
      </c>
      <c r="Z7" s="10">
        <v>29.18</v>
      </c>
      <c r="AA7" s="10">
        <v>29.56</v>
      </c>
      <c r="AB7" s="95">
        <v>6812200</v>
      </c>
      <c r="AC7" s="10">
        <v>29.56</v>
      </c>
      <c r="AD7" s="2">
        <f t="shared" si="0"/>
        <v>0.74000000000000199</v>
      </c>
      <c r="AE7" s="138">
        <f t="shared" si="1"/>
        <v>-6.0524546065904294E-3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190.94000000000005</v>
      </c>
      <c r="W8" s="133">
        <v>42719</v>
      </c>
      <c r="X8" s="10">
        <v>29.22</v>
      </c>
      <c r="Y8" s="10">
        <v>30.38</v>
      </c>
      <c r="Z8" s="10">
        <v>29.1</v>
      </c>
      <c r="AA8" s="10">
        <v>29.74</v>
      </c>
      <c r="AB8" s="95">
        <v>3962500</v>
      </c>
      <c r="AC8" s="10">
        <v>29.74</v>
      </c>
      <c r="AD8" s="2">
        <f t="shared" si="0"/>
        <v>1.2799999999999976</v>
      </c>
      <c r="AE8" s="138">
        <f t="shared" si="1"/>
        <v>1.2253233492171445E-2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6.9129562717681753E-2</v>
      </c>
      <c r="W9" s="133">
        <v>42718</v>
      </c>
      <c r="X9" s="10">
        <v>29.57</v>
      </c>
      <c r="Y9" s="10">
        <v>30.44</v>
      </c>
      <c r="Z9" s="10">
        <v>29.32</v>
      </c>
      <c r="AA9" s="10">
        <v>29.38</v>
      </c>
      <c r="AB9" s="95">
        <v>4896900</v>
      </c>
      <c r="AC9" s="10">
        <v>29.38</v>
      </c>
      <c r="AD9" s="2">
        <f t="shared" si="0"/>
        <v>1.120000000000001</v>
      </c>
      <c r="AE9" s="138">
        <f t="shared" si="1"/>
        <v>-4.7425474254743083E-3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42717</v>
      </c>
      <c r="X10" s="10">
        <v>30.62</v>
      </c>
      <c r="Y10" s="10">
        <v>30.63</v>
      </c>
      <c r="Z10" s="10">
        <v>29.06</v>
      </c>
      <c r="AA10" s="10">
        <v>29.52</v>
      </c>
      <c r="AB10" s="95">
        <v>6273500</v>
      </c>
      <c r="AC10" s="10">
        <v>29.52</v>
      </c>
      <c r="AD10" s="2">
        <f t="shared" si="0"/>
        <v>1.5700000000000003</v>
      </c>
      <c r="AE10" s="138">
        <f t="shared" si="1"/>
        <v>-2.3809523809523725E-2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3.7699999999999997E-2</v>
      </c>
      <c r="W11" s="133">
        <v>42716</v>
      </c>
      <c r="X11" s="10">
        <v>31.43</v>
      </c>
      <c r="Y11" s="10">
        <v>31.45</v>
      </c>
      <c r="Z11" s="10">
        <v>30.09</v>
      </c>
      <c r="AA11" s="10">
        <v>30.24</v>
      </c>
      <c r="AB11" s="95">
        <v>5559400</v>
      </c>
      <c r="AC11" s="10">
        <v>30.24</v>
      </c>
      <c r="AD11" s="2">
        <f t="shared" si="0"/>
        <v>1.3599999999999994</v>
      </c>
      <c r="AE11" s="138">
        <f t="shared" si="1"/>
        <v>-3.7555697008275102E-2</v>
      </c>
    </row>
    <row r="12" spans="1:31" x14ac:dyDescent="0.25">
      <c r="H12" s="72"/>
      <c r="W12" s="133">
        <v>42713</v>
      </c>
      <c r="X12" s="10">
        <v>30.26</v>
      </c>
      <c r="Y12" s="10">
        <v>31.54</v>
      </c>
      <c r="Z12" s="10">
        <v>30.19</v>
      </c>
      <c r="AA12" s="10">
        <v>31.42</v>
      </c>
      <c r="AB12" s="95">
        <v>5661700</v>
      </c>
      <c r="AC12" s="10">
        <v>31.42</v>
      </c>
      <c r="AD12" s="2">
        <f t="shared" si="0"/>
        <v>1.3499999999999979</v>
      </c>
      <c r="AE12" s="138">
        <f t="shared" si="1"/>
        <v>4.1086812458581923E-2</v>
      </c>
    </row>
    <row r="13" spans="1:31" x14ac:dyDescent="0.25">
      <c r="H13" s="72"/>
      <c r="W13" s="133">
        <v>42712</v>
      </c>
      <c r="X13" s="10">
        <v>30.43</v>
      </c>
      <c r="Y13" s="10">
        <v>30.69</v>
      </c>
      <c r="Z13" s="10">
        <v>29.95</v>
      </c>
      <c r="AA13" s="10">
        <v>30.18</v>
      </c>
      <c r="AB13" s="95">
        <v>4318800</v>
      </c>
      <c r="AC13" s="10">
        <v>30.18</v>
      </c>
      <c r="AD13" s="2">
        <f t="shared" si="0"/>
        <v>0.74000000000000199</v>
      </c>
      <c r="AE13" s="138">
        <f t="shared" si="1"/>
        <v>-1.6539861065166805E-3</v>
      </c>
    </row>
    <row r="14" spans="1:31" x14ac:dyDescent="0.25">
      <c r="H14" s="72"/>
      <c r="W14" s="133">
        <v>42711</v>
      </c>
      <c r="X14" s="10">
        <v>29.45</v>
      </c>
      <c r="Y14" s="10">
        <v>30.29</v>
      </c>
      <c r="Z14" s="10">
        <v>29.31</v>
      </c>
      <c r="AA14" s="10">
        <v>30.23</v>
      </c>
      <c r="AB14" s="95">
        <v>4660100</v>
      </c>
      <c r="AC14" s="10">
        <v>30.23</v>
      </c>
      <c r="AD14" s="2">
        <f t="shared" si="0"/>
        <v>0.98000000000000043</v>
      </c>
      <c r="AE14" s="138">
        <f t="shared" si="1"/>
        <v>2.8931245745405176E-2</v>
      </c>
    </row>
    <row r="15" spans="1:31" x14ac:dyDescent="0.25">
      <c r="H15" s="72"/>
      <c r="W15" s="133">
        <v>42710</v>
      </c>
      <c r="X15" s="10">
        <v>29.05</v>
      </c>
      <c r="Y15" s="10">
        <v>29.52</v>
      </c>
      <c r="Z15" s="10">
        <v>28.47</v>
      </c>
      <c r="AA15" s="10">
        <v>29.38</v>
      </c>
      <c r="AB15" s="95">
        <v>5335600</v>
      </c>
      <c r="AC15" s="10">
        <v>29.38</v>
      </c>
      <c r="AD15" s="2">
        <f t="shared" si="0"/>
        <v>1.0500000000000007</v>
      </c>
      <c r="AE15" s="138">
        <f t="shared" si="1"/>
        <v>7.1991772368871221E-3</v>
      </c>
    </row>
    <row r="16" spans="1:31" x14ac:dyDescent="0.25">
      <c r="H16" s="72"/>
      <c r="W16" s="133">
        <v>42709</v>
      </c>
      <c r="X16" s="10">
        <v>28.98</v>
      </c>
      <c r="Y16" s="10">
        <v>29.8</v>
      </c>
      <c r="Z16" s="10">
        <v>28.98</v>
      </c>
      <c r="AA16" s="10">
        <v>29.17</v>
      </c>
      <c r="AB16" s="95">
        <v>6316500</v>
      </c>
      <c r="AC16" s="10">
        <v>29.17</v>
      </c>
      <c r="AD16" s="2">
        <f t="shared" si="0"/>
        <v>0.82000000000000028</v>
      </c>
      <c r="AE16" s="138">
        <f t="shared" si="1"/>
        <v>1.2144344205412994E-2</v>
      </c>
    </row>
    <row r="17" spans="1:31" x14ac:dyDescent="0.25">
      <c r="W17" s="133">
        <v>42706</v>
      </c>
      <c r="X17" s="10">
        <v>29.05</v>
      </c>
      <c r="Y17" s="10">
        <v>29.25</v>
      </c>
      <c r="Z17" s="10">
        <v>28.67</v>
      </c>
      <c r="AA17" s="10">
        <v>28.82</v>
      </c>
      <c r="AB17" s="95">
        <v>3776400</v>
      </c>
      <c r="AC17" s="10">
        <v>28.82</v>
      </c>
      <c r="AD17" s="2">
        <f t="shared" si="0"/>
        <v>0.57999999999999829</v>
      </c>
      <c r="AE17" s="138">
        <f t="shared" si="1"/>
        <v>-9.2815400481265353E-3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42705</v>
      </c>
      <c r="X18" s="10">
        <v>28.6</v>
      </c>
      <c r="Y18" s="10">
        <v>29.5</v>
      </c>
      <c r="Z18" s="10">
        <v>28.56</v>
      </c>
      <c r="AA18" s="10">
        <v>29.09</v>
      </c>
      <c r="AB18" s="95">
        <v>7387000</v>
      </c>
      <c r="AC18" s="10">
        <v>29.09</v>
      </c>
      <c r="AD18" s="2">
        <f t="shared" si="0"/>
        <v>0.94000000000000128</v>
      </c>
      <c r="AE18" s="138">
        <f t="shared" si="1"/>
        <v>2.4295774647887347E-2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42704</v>
      </c>
      <c r="X19" s="10">
        <v>27.4</v>
      </c>
      <c r="Y19" s="10">
        <v>28.56</v>
      </c>
      <c r="Z19" s="10">
        <v>27.29</v>
      </c>
      <c r="AA19" s="10">
        <v>28.4</v>
      </c>
      <c r="AB19" s="95">
        <v>6330400</v>
      </c>
      <c r="AC19" s="10">
        <v>28.4</v>
      </c>
      <c r="AD19" s="2">
        <f t="shared" si="0"/>
        <v>1.2699999999999996</v>
      </c>
      <c r="AE19" s="138">
        <f t="shared" si="1"/>
        <v>4.9519586104951996E-2</v>
      </c>
    </row>
    <row r="20" spans="1:31" x14ac:dyDescent="0.25">
      <c r="W20" s="133">
        <v>42703</v>
      </c>
      <c r="X20" s="10">
        <v>26.99</v>
      </c>
      <c r="Y20" s="10">
        <v>27.3</v>
      </c>
      <c r="Z20" s="10">
        <v>26.61</v>
      </c>
      <c r="AA20" s="10">
        <v>27.06</v>
      </c>
      <c r="AB20" s="95">
        <v>5492900</v>
      </c>
      <c r="AC20" s="10">
        <v>27.06</v>
      </c>
      <c r="AD20" s="2">
        <f t="shared" si="0"/>
        <v>0.69000000000000128</v>
      </c>
      <c r="AE20" s="138" t="e">
        <f t="shared" si="1"/>
        <v>#DIV/0!</v>
      </c>
    </row>
    <row r="21" spans="1:31" x14ac:dyDescent="0.25">
      <c r="W21" s="133">
        <v>42703</v>
      </c>
      <c r="X21" s="10" t="s">
        <v>406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42702</v>
      </c>
      <c r="X22" s="10">
        <v>27.42</v>
      </c>
      <c r="Y22" s="10">
        <v>27.64</v>
      </c>
      <c r="Z22" s="10">
        <v>26.8</v>
      </c>
      <c r="AA22" s="10">
        <v>27.35</v>
      </c>
      <c r="AB22" s="95">
        <v>4622600</v>
      </c>
      <c r="AC22" s="10">
        <v>27.08</v>
      </c>
      <c r="AD22" s="2">
        <f t="shared" si="0"/>
        <v>0.83999999999999986</v>
      </c>
      <c r="AE22" s="138">
        <f t="shared" si="1"/>
        <v>-2.5782688766113893E-3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42699</v>
      </c>
      <c r="X23" s="10">
        <v>27.48</v>
      </c>
      <c r="Y23" s="10">
        <v>27.7</v>
      </c>
      <c r="Z23" s="10">
        <v>26.95</v>
      </c>
      <c r="AA23" s="10">
        <v>27.43</v>
      </c>
      <c r="AB23" s="95">
        <v>2109000</v>
      </c>
      <c r="AC23" s="10">
        <v>27.15</v>
      </c>
      <c r="AD23" s="2">
        <f t="shared" si="0"/>
        <v>0.75</v>
      </c>
      <c r="AE23" s="138">
        <f t="shared" si="1"/>
        <v>-7.3610599926399178E-4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42697</v>
      </c>
      <c r="X24" s="10">
        <v>27.35</v>
      </c>
      <c r="Y24" s="10">
        <v>27.91</v>
      </c>
      <c r="Z24" s="10">
        <v>27.29</v>
      </c>
      <c r="AA24" s="10">
        <v>27.45</v>
      </c>
      <c r="AB24" s="95">
        <v>4204600</v>
      </c>
      <c r="AC24" s="10">
        <v>27.17</v>
      </c>
      <c r="AD24" s="2">
        <f t="shared" si="0"/>
        <v>0.62000000000000099</v>
      </c>
      <c r="AE24" s="138">
        <f t="shared" si="1"/>
        <v>2.9531192321889943E-3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42696</v>
      </c>
      <c r="X25" s="10">
        <v>29.05</v>
      </c>
      <c r="Y25" s="10">
        <v>29.12</v>
      </c>
      <c r="Z25" s="10">
        <v>27.2</v>
      </c>
      <c r="AA25" s="10">
        <v>27.37</v>
      </c>
      <c r="AB25" s="95">
        <v>6784500</v>
      </c>
      <c r="AC25" s="10">
        <v>27.09</v>
      </c>
      <c r="AD25" s="2">
        <f t="shared" si="0"/>
        <v>1.9200000000000017</v>
      </c>
      <c r="AE25" s="138">
        <f t="shared" si="1"/>
        <v>-5.8066759388038958E-2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42695</v>
      </c>
      <c r="X26" s="10">
        <v>28.5</v>
      </c>
      <c r="Y26" s="10">
        <v>29.07</v>
      </c>
      <c r="Z26" s="10">
        <v>28.47</v>
      </c>
      <c r="AA26" s="10">
        <v>29.05</v>
      </c>
      <c r="AB26" s="95">
        <v>5397500</v>
      </c>
      <c r="AC26" s="10">
        <v>28.76</v>
      </c>
      <c r="AD26" s="2">
        <f t="shared" si="0"/>
        <v>0.60000000000000142</v>
      </c>
      <c r="AE26" s="138">
        <f t="shared" si="1"/>
        <v>2.7877055039313925E-2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42692</v>
      </c>
      <c r="X27" s="10">
        <v>27.21</v>
      </c>
      <c r="Y27" s="10">
        <v>28.36</v>
      </c>
      <c r="Z27" s="10">
        <v>27.21</v>
      </c>
      <c r="AA27" s="10">
        <v>28.26</v>
      </c>
      <c r="AB27" s="95">
        <v>4148600</v>
      </c>
      <c r="AC27" s="10">
        <v>27.98</v>
      </c>
      <c r="AD27" s="2">
        <f t="shared" si="0"/>
        <v>1.1499999999999986</v>
      </c>
      <c r="AE27" s="138">
        <f t="shared" si="1"/>
        <v>3.3998521803400017E-2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42691</v>
      </c>
      <c r="X28" s="10">
        <v>27.24</v>
      </c>
      <c r="Y28" s="10">
        <v>27.44</v>
      </c>
      <c r="Z28" s="10">
        <v>27.02</v>
      </c>
      <c r="AA28" s="10">
        <v>27.33</v>
      </c>
      <c r="AB28" s="95">
        <v>2786700</v>
      </c>
      <c r="AC28" s="10">
        <v>27.06</v>
      </c>
      <c r="AD28" s="2">
        <f t="shared" si="0"/>
        <v>0.42000000000000171</v>
      </c>
      <c r="AE28" s="138">
        <f t="shared" si="1"/>
        <v>4.4543429844097204E-3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42690</v>
      </c>
      <c r="X29" s="10">
        <v>27.73</v>
      </c>
      <c r="Y29" s="10">
        <v>27.95</v>
      </c>
      <c r="Z29" s="10">
        <v>27.15</v>
      </c>
      <c r="AA29" s="10">
        <v>27.21</v>
      </c>
      <c r="AB29" s="95">
        <v>3388800</v>
      </c>
      <c r="AC29" s="10">
        <v>26.94</v>
      </c>
      <c r="AD29" s="2">
        <f t="shared" si="0"/>
        <v>0.80000000000000071</v>
      </c>
      <c r="AE29" s="138">
        <f t="shared" si="1"/>
        <v>-2.6382363570654155E-2</v>
      </c>
    </row>
    <row r="30" spans="1:31" x14ac:dyDescent="0.25">
      <c r="W30" s="133">
        <v>42689</v>
      </c>
      <c r="X30" s="10">
        <v>28.13</v>
      </c>
      <c r="Y30" s="10">
        <v>28.19</v>
      </c>
      <c r="Z30" s="10">
        <v>27.57</v>
      </c>
      <c r="AA30" s="10">
        <v>27.95</v>
      </c>
      <c r="AB30" s="95">
        <v>4852100</v>
      </c>
      <c r="AC30" s="10">
        <v>27.67</v>
      </c>
      <c r="AD30" s="2">
        <f t="shared" si="0"/>
        <v>0.62000000000000099</v>
      </c>
      <c r="AE30" s="138">
        <f t="shared" si="1"/>
        <v>-1.2138521956444159E-2</v>
      </c>
    </row>
    <row r="31" spans="1:31" x14ac:dyDescent="0.25">
      <c r="W31" s="133">
        <v>42688</v>
      </c>
      <c r="X31" s="10">
        <v>27.45</v>
      </c>
      <c r="Y31" s="10">
        <v>28.3</v>
      </c>
      <c r="Z31" s="10">
        <v>27.45</v>
      </c>
      <c r="AA31" s="10">
        <v>28.29</v>
      </c>
      <c r="AB31" s="95">
        <v>6924200</v>
      </c>
      <c r="AC31" s="10">
        <v>28.01</v>
      </c>
      <c r="AD31" s="2">
        <f t="shared" si="0"/>
        <v>0.85000000000000142</v>
      </c>
      <c r="AE31" s="138">
        <f t="shared" si="1"/>
        <v>3.2436417250276461E-2</v>
      </c>
    </row>
    <row r="32" spans="1:31" x14ac:dyDescent="0.25">
      <c r="W32" s="133">
        <v>42685</v>
      </c>
      <c r="X32" s="10">
        <v>28.07</v>
      </c>
      <c r="Y32" s="10">
        <v>28.18</v>
      </c>
      <c r="Z32" s="10">
        <v>26.8</v>
      </c>
      <c r="AA32" s="10">
        <v>27.41</v>
      </c>
      <c r="AB32" s="95">
        <v>7431600</v>
      </c>
      <c r="AC32" s="10">
        <v>27.13</v>
      </c>
      <c r="AD32" s="2">
        <f t="shared" si="0"/>
        <v>1.379999999999999</v>
      </c>
      <c r="AE32" s="138">
        <f t="shared" si="1"/>
        <v>-2.9338103756708422E-2</v>
      </c>
    </row>
    <row r="33" spans="2:31" x14ac:dyDescent="0.25">
      <c r="W33" s="133">
        <v>42684</v>
      </c>
      <c r="X33" s="10">
        <v>26.93</v>
      </c>
      <c r="Y33" s="10">
        <v>28.5</v>
      </c>
      <c r="Z33" s="10">
        <v>26.93</v>
      </c>
      <c r="AA33" s="10">
        <v>28.23</v>
      </c>
      <c r="AB33" s="95">
        <v>7989700</v>
      </c>
      <c r="AC33" s="10">
        <v>27.95</v>
      </c>
      <c r="AD33" s="2">
        <f t="shared" si="0"/>
        <v>1.5700000000000003</v>
      </c>
      <c r="AE33" s="138">
        <f t="shared" si="1"/>
        <v>5.4716981132075349E-2</v>
      </c>
    </row>
    <row r="34" spans="2:31" x14ac:dyDescent="0.25">
      <c r="W34" s="133">
        <v>42683</v>
      </c>
      <c r="X34" s="10">
        <v>25.93</v>
      </c>
      <c r="Y34" s="10">
        <v>26.96</v>
      </c>
      <c r="Z34" s="10">
        <v>25.5</v>
      </c>
      <c r="AA34" s="10">
        <v>26.77</v>
      </c>
      <c r="AB34" s="95">
        <v>5781200</v>
      </c>
      <c r="AC34" s="10">
        <v>26.5</v>
      </c>
      <c r="AD34" s="2">
        <f t="shared" si="0"/>
        <v>1.4600000000000009</v>
      </c>
      <c r="AE34" s="138">
        <f t="shared" si="1"/>
        <v>2.2376543209876365E-2</v>
      </c>
    </row>
    <row r="35" spans="2:31" x14ac:dyDescent="0.25">
      <c r="W35" s="133">
        <v>42682</v>
      </c>
      <c r="X35" s="10">
        <v>25.06</v>
      </c>
      <c r="Y35" s="10">
        <v>26.28</v>
      </c>
      <c r="Z35" s="10">
        <v>24.81</v>
      </c>
      <c r="AA35" s="10">
        <v>26.18</v>
      </c>
      <c r="AB35" s="95">
        <v>5437600</v>
      </c>
      <c r="AC35" s="10">
        <v>25.92</v>
      </c>
      <c r="AD35" s="2">
        <f t="shared" si="0"/>
        <v>1.4700000000000024</v>
      </c>
      <c r="AE35" s="138">
        <f t="shared" si="1"/>
        <v>4.2638777152051555E-2</v>
      </c>
    </row>
    <row r="36" spans="2:31" x14ac:dyDescent="0.25">
      <c r="W36" s="133">
        <v>42681</v>
      </c>
      <c r="X36" s="10">
        <v>24.88</v>
      </c>
      <c r="Y36" s="10">
        <v>25.35</v>
      </c>
      <c r="Z36" s="10">
        <v>24.76</v>
      </c>
      <c r="AA36" s="10">
        <v>25.11</v>
      </c>
      <c r="AB36" s="95">
        <v>5524700</v>
      </c>
      <c r="AC36" s="10">
        <v>24.86</v>
      </c>
      <c r="AD36" s="2">
        <f t="shared" si="0"/>
        <v>0.58999999999999986</v>
      </c>
      <c r="AE36" s="138">
        <f t="shared" si="1"/>
        <v>2.5154639175257731E-2</v>
      </c>
    </row>
    <row r="37" spans="2:31" x14ac:dyDescent="0.25">
      <c r="W37" s="133">
        <v>42678</v>
      </c>
      <c r="X37" s="10">
        <v>24.02</v>
      </c>
      <c r="Y37" s="10">
        <v>24.79</v>
      </c>
      <c r="Z37" s="10">
        <v>23.96</v>
      </c>
      <c r="AA37" s="10">
        <v>24.5</v>
      </c>
      <c r="AB37" s="95">
        <v>4357300</v>
      </c>
      <c r="AC37" s="10">
        <v>24.25</v>
      </c>
      <c r="AD37" s="2">
        <f t="shared" si="0"/>
        <v>0.82999999999999829</v>
      </c>
      <c r="AE37" s="138">
        <f t="shared" si="1"/>
        <v>1.4219991635298967E-2</v>
      </c>
    </row>
    <row r="38" spans="2:31" x14ac:dyDescent="0.25">
      <c r="W38" s="133">
        <v>42677</v>
      </c>
      <c r="X38" s="10">
        <v>24.58</v>
      </c>
      <c r="Y38" s="10">
        <v>24.65</v>
      </c>
      <c r="Z38" s="10">
        <v>24.07</v>
      </c>
      <c r="AA38" s="10">
        <v>24.15</v>
      </c>
      <c r="AB38" s="95">
        <v>5481700</v>
      </c>
      <c r="AC38" s="10">
        <v>23.91</v>
      </c>
      <c r="AD38" s="2">
        <f t="shared" si="0"/>
        <v>0.57999999999999829</v>
      </c>
      <c r="AE38" s="138">
        <f t="shared" si="1"/>
        <v>-2.3284313725490224E-2</v>
      </c>
    </row>
    <row r="39" spans="2:31" x14ac:dyDescent="0.25">
      <c r="W39" s="133">
        <v>42676</v>
      </c>
      <c r="X39" s="10">
        <v>24.53</v>
      </c>
      <c r="Y39" s="10">
        <v>25.04</v>
      </c>
      <c r="Z39" s="10">
        <v>24.21</v>
      </c>
      <c r="AA39" s="10">
        <v>24.73</v>
      </c>
      <c r="AB39" s="95">
        <v>7180500</v>
      </c>
      <c r="AC39" s="10">
        <v>24.48</v>
      </c>
      <c r="AD39" s="2">
        <f t="shared" si="0"/>
        <v>0.82999999999999829</v>
      </c>
      <c r="AE39" s="138">
        <f t="shared" si="1"/>
        <v>1.6611295681063121E-2</v>
      </c>
    </row>
    <row r="40" spans="2:31" ht="20.25" thickBot="1" x14ac:dyDescent="0.35">
      <c r="O40" s="613" t="s">
        <v>78</v>
      </c>
      <c r="P40" s="613"/>
      <c r="W40" s="133">
        <v>42675</v>
      </c>
      <c r="X40" s="10">
        <v>23.96</v>
      </c>
      <c r="Y40" s="10">
        <v>24.94</v>
      </c>
      <c r="Z40" s="10">
        <v>23.66</v>
      </c>
      <c r="AA40" s="10">
        <v>24.32</v>
      </c>
      <c r="AB40" s="95">
        <v>8046100</v>
      </c>
      <c r="AC40" s="10">
        <v>24.08</v>
      </c>
      <c r="AD40" s="2">
        <f t="shared" si="0"/>
        <v>1.2800000000000011</v>
      </c>
      <c r="AE40" s="138">
        <f t="shared" si="1"/>
        <v>3.3920137398024908E-2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32.483000000000004</v>
      </c>
      <c r="Q41" s="2"/>
      <c r="W41" s="133">
        <v>42674</v>
      </c>
      <c r="X41" s="10">
        <v>23.72</v>
      </c>
      <c r="Y41" s="10">
        <v>23.9</v>
      </c>
      <c r="Z41" s="10">
        <v>23.26</v>
      </c>
      <c r="AA41" s="10">
        <v>23.53</v>
      </c>
      <c r="AB41" s="95">
        <v>4857100</v>
      </c>
      <c r="AC41" s="10">
        <v>23.29</v>
      </c>
      <c r="AD41" s="2">
        <f t="shared" si="0"/>
        <v>0.63999999999999702</v>
      </c>
      <c r="AE41" s="138">
        <f t="shared" si="1"/>
        <v>-1.1040339702760193E-2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32.187700000000007</v>
      </c>
      <c r="Q42" s="2"/>
      <c r="T42" s="91" t="s">
        <v>113</v>
      </c>
      <c r="W42" s="133">
        <v>42671</v>
      </c>
      <c r="X42" s="10">
        <v>23.99</v>
      </c>
      <c r="Y42" s="10">
        <v>24.29</v>
      </c>
      <c r="Z42" s="10">
        <v>23.53</v>
      </c>
      <c r="AA42" s="10">
        <v>23.79</v>
      </c>
      <c r="AB42" s="95">
        <v>3762700</v>
      </c>
      <c r="AC42" s="10">
        <v>23.55</v>
      </c>
      <c r="AD42" s="2">
        <f t="shared" si="0"/>
        <v>0.75999999999999801</v>
      </c>
      <c r="AE42" s="138">
        <f t="shared" si="1"/>
        <v>-5.9096665259603665E-3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31.892400000000002</v>
      </c>
      <c r="Q43" s="2"/>
      <c r="T43" s="128" t="s">
        <v>98</v>
      </c>
      <c r="U43" s="129">
        <v>29.18</v>
      </c>
      <c r="W43" s="133">
        <v>42670</v>
      </c>
      <c r="X43" s="10">
        <v>25</v>
      </c>
      <c r="Y43" s="10">
        <v>25.07</v>
      </c>
      <c r="Z43" s="10">
        <v>23.83</v>
      </c>
      <c r="AA43" s="10">
        <v>23.93</v>
      </c>
      <c r="AB43" s="95">
        <v>5462100</v>
      </c>
      <c r="AC43" s="10">
        <v>23.69</v>
      </c>
      <c r="AD43" s="2">
        <f t="shared" si="0"/>
        <v>1.240000000000002</v>
      </c>
      <c r="AE43" s="138">
        <f t="shared" si="1"/>
        <v>-3.5816035816035763E-2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31.597100000000005</v>
      </c>
      <c r="Q44" s="2"/>
      <c r="T44" s="93" t="s">
        <v>99</v>
      </c>
      <c r="U44" s="130">
        <v>29.15</v>
      </c>
      <c r="W44" s="133">
        <v>42669</v>
      </c>
      <c r="X44" s="10">
        <v>24.51</v>
      </c>
      <c r="Y44" s="10">
        <v>24.97</v>
      </c>
      <c r="Z44" s="10">
        <v>24.36</v>
      </c>
      <c r="AA44" s="10">
        <v>24.82</v>
      </c>
      <c r="AB44" s="95">
        <v>3447800</v>
      </c>
      <c r="AC44" s="10">
        <v>24.57</v>
      </c>
      <c r="AD44" s="2">
        <f t="shared" si="0"/>
        <v>0.60999999999999943</v>
      </c>
      <c r="AE44" s="138">
        <f t="shared" si="1"/>
        <v>9.0349075975357795E-3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31.301800000000004</v>
      </c>
      <c r="Q45" s="2"/>
      <c r="T45" s="93" t="s">
        <v>100</v>
      </c>
      <c r="U45" s="130" t="s">
        <v>129</v>
      </c>
      <c r="W45" s="133">
        <v>42668</v>
      </c>
      <c r="X45" s="10">
        <v>24.58</v>
      </c>
      <c r="Y45" s="10">
        <v>24.83</v>
      </c>
      <c r="Z45" s="10">
        <v>24.35</v>
      </c>
      <c r="AA45" s="10">
        <v>24.6</v>
      </c>
      <c r="AB45" s="95">
        <v>3515100</v>
      </c>
      <c r="AC45" s="10">
        <v>24.35</v>
      </c>
      <c r="AD45" s="2">
        <f t="shared" si="0"/>
        <v>0.47999999999999687</v>
      </c>
      <c r="AE45" s="138">
        <f t="shared" si="1"/>
        <v>3.7098103874690924E-3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31.006500000000003</v>
      </c>
      <c r="Q46" s="2"/>
      <c r="T46" s="93" t="s">
        <v>101</v>
      </c>
      <c r="U46" s="130" t="s">
        <v>129</v>
      </c>
      <c r="W46" s="133">
        <v>42667</v>
      </c>
      <c r="X46" s="10">
        <v>24.4</v>
      </c>
      <c r="Y46" s="10">
        <v>24.54</v>
      </c>
      <c r="Z46" s="10">
        <v>24.17</v>
      </c>
      <c r="AA46" s="10">
        <v>24.51</v>
      </c>
      <c r="AB46" s="95">
        <v>3094200</v>
      </c>
      <c r="AC46" s="10">
        <v>24.26</v>
      </c>
      <c r="AD46" s="2">
        <f t="shared" si="0"/>
        <v>0.36999999999999744</v>
      </c>
      <c r="AE46" s="138">
        <f t="shared" si="1"/>
        <v>7.8936435396759208E-3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30.711200000000002</v>
      </c>
      <c r="Q47" s="2"/>
      <c r="T47" s="93" t="s">
        <v>102</v>
      </c>
      <c r="U47" s="130">
        <v>26.61</v>
      </c>
      <c r="W47" s="133">
        <v>42664</v>
      </c>
      <c r="X47" s="10">
        <v>24.52</v>
      </c>
      <c r="Y47" s="10">
        <v>24.76</v>
      </c>
      <c r="Z47" s="10">
        <v>24.15</v>
      </c>
      <c r="AA47" s="10">
        <v>24.31</v>
      </c>
      <c r="AB47" s="95">
        <v>4099700</v>
      </c>
      <c r="AC47" s="10">
        <v>24.07</v>
      </c>
      <c r="AD47" s="2">
        <f t="shared" si="0"/>
        <v>0.61000000000000298</v>
      </c>
      <c r="AE47" s="138">
        <f t="shared" si="1"/>
        <v>-1.5139116202946057E-2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30.415900000000001</v>
      </c>
      <c r="Q48" s="2"/>
      <c r="T48" s="93" t="s">
        <v>103</v>
      </c>
      <c r="U48" s="130">
        <v>1.46563</v>
      </c>
      <c r="W48" s="133">
        <v>42663</v>
      </c>
      <c r="X48" s="10">
        <v>23.7</v>
      </c>
      <c r="Y48" s="10">
        <v>24.85</v>
      </c>
      <c r="Z48" s="10">
        <v>23.59</v>
      </c>
      <c r="AA48" s="10">
        <v>24.69</v>
      </c>
      <c r="AB48" s="95">
        <v>8721000</v>
      </c>
      <c r="AC48" s="10">
        <v>24.44</v>
      </c>
      <c r="AD48" s="2">
        <f t="shared" si="0"/>
        <v>1.2600000000000016</v>
      </c>
      <c r="AE48" s="138">
        <f t="shared" si="1"/>
        <v>3.5593220338983045E-2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30.120600000000003</v>
      </c>
      <c r="Q49" s="2"/>
      <c r="T49" s="93" t="s">
        <v>122</v>
      </c>
      <c r="U49" s="130" t="s">
        <v>375</v>
      </c>
      <c r="W49" s="133">
        <v>42662</v>
      </c>
      <c r="X49" s="10">
        <v>23.28</v>
      </c>
      <c r="Y49" s="10">
        <v>23.94</v>
      </c>
      <c r="Z49" s="10">
        <v>23.22</v>
      </c>
      <c r="AA49" s="10">
        <v>23.84</v>
      </c>
      <c r="AB49" s="95">
        <v>5508900</v>
      </c>
      <c r="AC49" s="10">
        <v>23.6</v>
      </c>
      <c r="AD49" s="2">
        <f t="shared" si="0"/>
        <v>0.72000000000000242</v>
      </c>
      <c r="AE49" s="138">
        <f t="shared" si="1"/>
        <v>1.9438444924406273E-2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29.825300000000002</v>
      </c>
      <c r="Q50" s="2"/>
      <c r="T50" s="93"/>
      <c r="U50" s="130"/>
      <c r="W50" s="133">
        <v>42661</v>
      </c>
      <c r="X50" s="10">
        <v>23.11</v>
      </c>
      <c r="Y50" s="10">
        <v>23.54</v>
      </c>
      <c r="Z50" s="10">
        <v>22.83</v>
      </c>
      <c r="AA50" s="10">
        <v>23.39</v>
      </c>
      <c r="AB50" s="95">
        <v>4209000</v>
      </c>
      <c r="AC50" s="10">
        <v>23.15</v>
      </c>
      <c r="AD50" s="2">
        <f t="shared" si="0"/>
        <v>0.71000000000000085</v>
      </c>
      <c r="AE50" s="138">
        <f t="shared" si="1"/>
        <v>2.433628318584069E-2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29.53</v>
      </c>
      <c r="Q51" s="2"/>
      <c r="T51" s="93" t="s">
        <v>105</v>
      </c>
      <c r="U51" s="130" t="s">
        <v>535</v>
      </c>
      <c r="W51" s="133">
        <v>42660</v>
      </c>
      <c r="X51" s="10">
        <v>23.16</v>
      </c>
      <c r="Y51" s="10">
        <v>23.28</v>
      </c>
      <c r="Z51" s="10">
        <v>22.8</v>
      </c>
      <c r="AA51" s="10">
        <v>22.83</v>
      </c>
      <c r="AB51" s="95">
        <v>4035500</v>
      </c>
      <c r="AC51" s="10">
        <v>22.6</v>
      </c>
      <c r="AD51" s="2">
        <f t="shared" si="0"/>
        <v>0.48000000000000043</v>
      </c>
      <c r="AE51" s="138">
        <f t="shared" si="1"/>
        <v>-1.3961605584642212E-2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29.2347</v>
      </c>
      <c r="Q52" s="2"/>
      <c r="T52" s="93" t="s">
        <v>106</v>
      </c>
      <c r="U52" s="130" t="s">
        <v>396</v>
      </c>
      <c r="W52" s="133">
        <v>42657</v>
      </c>
      <c r="X52" s="10">
        <v>23.4</v>
      </c>
      <c r="Y52" s="10">
        <v>23.73</v>
      </c>
      <c r="Z52" s="10">
        <v>23.14</v>
      </c>
      <c r="AA52" s="10">
        <v>23.15</v>
      </c>
      <c r="AB52" s="95">
        <v>4146800</v>
      </c>
      <c r="AC52" s="10">
        <v>22.92</v>
      </c>
      <c r="AD52" s="2">
        <f t="shared" si="0"/>
        <v>0.58999999999999986</v>
      </c>
      <c r="AE52" s="138">
        <f t="shared" si="1"/>
        <v>-3.9113428943937656E-3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28.939399999999999</v>
      </c>
      <c r="Q53" s="2"/>
      <c r="T53" s="93" t="s">
        <v>107</v>
      </c>
      <c r="U53" s="131">
        <v>2729606</v>
      </c>
      <c r="W53" s="133">
        <v>42656</v>
      </c>
      <c r="X53" s="10">
        <v>23.52</v>
      </c>
      <c r="Y53" s="10">
        <v>23.52</v>
      </c>
      <c r="Z53" s="10">
        <v>22.77</v>
      </c>
      <c r="AA53" s="10">
        <v>23.24</v>
      </c>
      <c r="AB53" s="95">
        <v>6158200</v>
      </c>
      <c r="AC53" s="10">
        <v>23.01</v>
      </c>
      <c r="AD53" s="2">
        <f t="shared" si="0"/>
        <v>0.75</v>
      </c>
      <c r="AE53" s="138">
        <f t="shared" si="1"/>
        <v>-2.2929936305732479E-2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28.644100000000002</v>
      </c>
      <c r="T54" s="93" t="s">
        <v>110</v>
      </c>
      <c r="U54" s="131">
        <v>5248720</v>
      </c>
      <c r="W54" s="133">
        <v>42655</v>
      </c>
      <c r="X54" s="10">
        <v>24.8</v>
      </c>
      <c r="Y54" s="10">
        <v>24.87</v>
      </c>
      <c r="Z54" s="10">
        <v>23.75</v>
      </c>
      <c r="AA54" s="10">
        <v>23.79</v>
      </c>
      <c r="AB54" s="95">
        <v>6488600</v>
      </c>
      <c r="AC54" s="10">
        <v>23.55</v>
      </c>
      <c r="AD54" s="2">
        <f t="shared" si="0"/>
        <v>1.120000000000001</v>
      </c>
      <c r="AE54" s="138">
        <f t="shared" si="1"/>
        <v>-4.3071921982933747E-2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28.348800000000001</v>
      </c>
      <c r="T55" s="93" t="s">
        <v>108</v>
      </c>
      <c r="U55" s="130" t="s">
        <v>536</v>
      </c>
      <c r="W55" s="133">
        <v>42654</v>
      </c>
      <c r="X55" s="10">
        <v>24.83</v>
      </c>
      <c r="Y55" s="10">
        <v>25</v>
      </c>
      <c r="Z55" s="10">
        <v>24.43</v>
      </c>
      <c r="AA55" s="10">
        <v>24.86</v>
      </c>
      <c r="AB55" s="95">
        <v>4607700</v>
      </c>
      <c r="AC55" s="10">
        <v>24.61</v>
      </c>
      <c r="AD55" s="2">
        <f t="shared" si="0"/>
        <v>0.57000000000000028</v>
      </c>
      <c r="AE55" s="138">
        <f t="shared" si="1"/>
        <v>1.2205044751831817E-3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28.0535</v>
      </c>
      <c r="T56" s="93" t="s">
        <v>111</v>
      </c>
      <c r="U56" s="130">
        <v>23.94</v>
      </c>
      <c r="W56" s="133">
        <v>42653</v>
      </c>
      <c r="X56" s="10">
        <v>24.81</v>
      </c>
      <c r="Y56" s="10">
        <v>25.05</v>
      </c>
      <c r="Z56" s="10">
        <v>24.67</v>
      </c>
      <c r="AA56" s="10">
        <v>24.83</v>
      </c>
      <c r="AB56" s="95">
        <v>2875400</v>
      </c>
      <c r="AC56" s="10">
        <v>24.58</v>
      </c>
      <c r="AD56" s="2">
        <f t="shared" si="0"/>
        <v>0.37999999999999901</v>
      </c>
      <c r="AE56" s="138">
        <f t="shared" si="1"/>
        <v>1.0275380189066929E-2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8"/>
        <v>27.758199999999999</v>
      </c>
      <c r="T57" s="93" t="s">
        <v>112</v>
      </c>
      <c r="U57" s="130">
        <v>1.25</v>
      </c>
      <c r="W57" s="133">
        <v>42650</v>
      </c>
      <c r="X57" s="10">
        <v>24.9</v>
      </c>
      <c r="Y57" s="10">
        <v>24.91</v>
      </c>
      <c r="Z57" s="10">
        <v>24.43</v>
      </c>
      <c r="AA57" s="10">
        <v>24.58</v>
      </c>
      <c r="AB57" s="95">
        <v>3920000</v>
      </c>
      <c r="AC57" s="10">
        <v>24.33</v>
      </c>
      <c r="AD57" s="2">
        <f t="shared" si="0"/>
        <v>0.48000000000000043</v>
      </c>
      <c r="AE57" s="138">
        <f t="shared" si="1"/>
        <v>-1.0975609756097682E-2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27.462900000000001</v>
      </c>
      <c r="T58" s="93" t="s">
        <v>109</v>
      </c>
      <c r="U58" s="130" t="s">
        <v>537</v>
      </c>
      <c r="W58" s="133">
        <v>42649</v>
      </c>
      <c r="X58" s="10">
        <v>25.05</v>
      </c>
      <c r="Y58" s="10">
        <v>25.2</v>
      </c>
      <c r="Z58" s="10">
        <v>24.59</v>
      </c>
      <c r="AA58" s="10">
        <v>24.85</v>
      </c>
      <c r="AB58" s="95">
        <v>3759800</v>
      </c>
      <c r="AC58" s="10">
        <v>24.6</v>
      </c>
      <c r="AD58" s="2">
        <f t="shared" si="0"/>
        <v>0.60999999999999943</v>
      </c>
      <c r="AE58" s="138">
        <f t="shared" si="1"/>
        <v>-8.8638195004028253E-3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27.167600000000004</v>
      </c>
      <c r="W59" s="133">
        <v>42648</v>
      </c>
      <c r="X59" s="10">
        <v>24.79</v>
      </c>
      <c r="Y59" s="10">
        <v>25.49</v>
      </c>
      <c r="Z59" s="10">
        <v>24.61</v>
      </c>
      <c r="AA59" s="10">
        <v>25.07</v>
      </c>
      <c r="AB59" s="95">
        <v>4812400</v>
      </c>
      <c r="AC59" s="10">
        <v>24.82</v>
      </c>
      <c r="AD59" s="2">
        <f t="shared" si="0"/>
        <v>0.87999999999999901</v>
      </c>
      <c r="AE59" s="138">
        <f t="shared" si="1"/>
        <v>1.7630176301763001E-2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26.872300000000003</v>
      </c>
      <c r="W60" s="133">
        <v>42647</v>
      </c>
      <c r="X60" s="10">
        <v>24.86</v>
      </c>
      <c r="Y60" s="10">
        <v>24.95</v>
      </c>
      <c r="Z60" s="10">
        <v>24.59</v>
      </c>
      <c r="AA60" s="10">
        <v>24.64</v>
      </c>
      <c r="AB60" s="95">
        <v>4267000</v>
      </c>
      <c r="AC60" s="10">
        <v>24.39</v>
      </c>
      <c r="AD60" s="2">
        <f t="shared" si="0"/>
        <v>0.35999999999999943</v>
      </c>
      <c r="AE60" s="138">
        <f t="shared" si="1"/>
        <v>-1.0146103896103931E-2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26.577000000000002</v>
      </c>
      <c r="W61" s="133">
        <v>42646</v>
      </c>
      <c r="X61" s="10">
        <v>24.5</v>
      </c>
      <c r="Y61" s="10">
        <v>24.94</v>
      </c>
      <c r="Z61" s="10">
        <v>24.26</v>
      </c>
      <c r="AA61" s="10">
        <v>24.89</v>
      </c>
      <c r="AB61" s="95">
        <v>5816800</v>
      </c>
      <c r="AC61" s="10">
        <v>24.64</v>
      </c>
      <c r="AD61" s="2">
        <f t="shared" si="0"/>
        <v>0.67999999999999972</v>
      </c>
      <c r="AE61" s="138">
        <f t="shared" si="1"/>
        <v>1.7761255679471288E-2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42643</v>
      </c>
      <c r="X62" s="10">
        <v>24.4</v>
      </c>
      <c r="Y62" s="10">
        <v>24.64</v>
      </c>
      <c r="Z62" s="10">
        <v>24.15</v>
      </c>
      <c r="AA62" s="10">
        <v>24.46</v>
      </c>
      <c r="AB62" s="95">
        <v>5645900</v>
      </c>
      <c r="AC62" s="10">
        <v>24.21</v>
      </c>
      <c r="AD62" s="2">
        <f t="shared" si="0"/>
        <v>0.49000000000000199</v>
      </c>
      <c r="AE62" s="138">
        <f t="shared" si="1"/>
        <v>8.3298625572678642E-3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42642</v>
      </c>
      <c r="X63" s="10">
        <v>24.5</v>
      </c>
      <c r="Y63" s="10">
        <v>24.79</v>
      </c>
      <c r="Z63" s="10">
        <v>24.17</v>
      </c>
      <c r="AA63" s="10">
        <v>24.25</v>
      </c>
      <c r="AB63" s="95">
        <v>4453900</v>
      </c>
      <c r="AC63" s="10">
        <v>24.01</v>
      </c>
      <c r="AD63" s="2">
        <f t="shared" si="0"/>
        <v>0.61999999999999744</v>
      </c>
      <c r="AE63" s="138">
        <f t="shared" si="1"/>
        <v>-8.261049153242439E-3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42641</v>
      </c>
      <c r="X64" s="10">
        <v>24.07</v>
      </c>
      <c r="Y64" s="10">
        <v>24.48</v>
      </c>
      <c r="Z64" s="10">
        <v>23.92</v>
      </c>
      <c r="AA64" s="10">
        <v>24.46</v>
      </c>
      <c r="AB64" s="95">
        <v>5132900</v>
      </c>
      <c r="AC64" s="10">
        <v>24.21</v>
      </c>
      <c r="AD64" s="2">
        <f t="shared" si="0"/>
        <v>0.55999999999999872</v>
      </c>
      <c r="AE64" s="138">
        <f t="shared" si="1"/>
        <v>1.9368421052631701E-2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42640</v>
      </c>
      <c r="X65" s="10">
        <v>24.06</v>
      </c>
      <c r="Y65" s="10">
        <v>24.12</v>
      </c>
      <c r="Z65" s="10">
        <v>23.73</v>
      </c>
      <c r="AA65" s="10">
        <v>23.99</v>
      </c>
      <c r="AB65" s="95">
        <v>6960400</v>
      </c>
      <c r="AC65" s="10">
        <v>23.75</v>
      </c>
      <c r="AD65" s="2">
        <f t="shared" si="0"/>
        <v>0.39000000000000057</v>
      </c>
      <c r="AE65" s="138">
        <f t="shared" si="1"/>
        <v>-6.2761506276149959E-3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42639</v>
      </c>
      <c r="X66" s="10">
        <v>24.75</v>
      </c>
      <c r="Y66" s="10">
        <v>24.87</v>
      </c>
      <c r="Z66" s="10">
        <v>24.12</v>
      </c>
      <c r="AA66" s="10">
        <v>24.14</v>
      </c>
      <c r="AB66" s="95">
        <v>6537300</v>
      </c>
      <c r="AC66" s="10">
        <v>23.9</v>
      </c>
      <c r="AD66" s="2">
        <f t="shared" si="0"/>
        <v>0.75</v>
      </c>
      <c r="AE66" s="138">
        <f t="shared" si="1"/>
        <v>-2.7269027269027357E-2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42636</v>
      </c>
      <c r="X67" s="10">
        <v>25.42</v>
      </c>
      <c r="Y67" s="10">
        <v>25.53</v>
      </c>
      <c r="Z67" s="10">
        <v>24.8</v>
      </c>
      <c r="AA67" s="10">
        <v>24.82</v>
      </c>
      <c r="AB67" s="95">
        <v>5474200</v>
      </c>
      <c r="AC67" s="10">
        <v>24.57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42635</v>
      </c>
      <c r="X68" s="10">
        <v>25.46</v>
      </c>
      <c r="Y68" s="10">
        <v>25.95</v>
      </c>
      <c r="Z68" s="10">
        <v>25.38</v>
      </c>
      <c r="AA68" s="10">
        <v>25.55</v>
      </c>
      <c r="AB68" s="95">
        <v>5199000</v>
      </c>
      <c r="AC68" s="10">
        <v>25.29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47.42</v>
      </c>
      <c r="Y2" s="10">
        <v>47.58</v>
      </c>
      <c r="Z2" s="10">
        <v>47.41</v>
      </c>
      <c r="AA2" s="10">
        <v>47.58</v>
      </c>
      <c r="AB2" s="95">
        <v>2410700</v>
      </c>
      <c r="AC2" s="10">
        <v>47.58</v>
      </c>
      <c r="AD2" s="2">
        <f>Y2-Z2</f>
        <v>0.17000000000000171</v>
      </c>
      <c r="AE2" s="138">
        <f>AC2/AC3-1</f>
        <v>4.0092846592107989E-3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48.1</v>
      </c>
      <c r="T3" s="1"/>
      <c r="W3" s="133">
        <v>42726</v>
      </c>
      <c r="X3" s="10">
        <v>47.5</v>
      </c>
      <c r="Y3" s="10">
        <v>47.59</v>
      </c>
      <c r="Z3" s="10">
        <v>47.35</v>
      </c>
      <c r="AA3" s="10">
        <v>47.39</v>
      </c>
      <c r="AB3" s="95">
        <v>3123900</v>
      </c>
      <c r="AC3" s="10">
        <v>47.39</v>
      </c>
      <c r="AD3" s="2">
        <f t="shared" ref="AD3:AD66" si="0">Y3-Z3</f>
        <v>0.24000000000000199</v>
      </c>
      <c r="AE3" s="138">
        <f t="shared" ref="AE3:AE66" si="1">AC3/AC4-1</f>
        <v>-1.8955349620892736E-3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48.1</v>
      </c>
      <c r="R4" s="505">
        <v>3.3E-3</v>
      </c>
      <c r="T4" s="163"/>
      <c r="U4" s="1"/>
      <c r="W4" s="133">
        <v>42725</v>
      </c>
      <c r="X4" s="10">
        <v>47.47</v>
      </c>
      <c r="Y4" s="10">
        <v>47.54</v>
      </c>
      <c r="Z4" s="10">
        <v>47.43</v>
      </c>
      <c r="AA4" s="10">
        <v>47.48</v>
      </c>
      <c r="AB4" s="95">
        <v>5485700</v>
      </c>
      <c r="AC4" s="10">
        <v>47.48</v>
      </c>
      <c r="AD4" s="2">
        <f t="shared" si="0"/>
        <v>0.10999999999999943</v>
      </c>
      <c r="AE4" s="138">
        <f t="shared" si="1"/>
        <v>2.5337837837837718E-3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47.27</v>
      </c>
      <c r="Y5" s="10">
        <v>47.42</v>
      </c>
      <c r="Z5" s="10">
        <v>47.21</v>
      </c>
      <c r="AA5" s="10">
        <v>47.36</v>
      </c>
      <c r="AB5" s="95">
        <v>4269700</v>
      </c>
      <c r="AC5" s="10">
        <v>47.36</v>
      </c>
      <c r="AD5" s="2">
        <f t="shared" si="0"/>
        <v>0.21000000000000085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42724</v>
      </c>
      <c r="X6" s="10" t="s">
        <v>447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42723</v>
      </c>
      <c r="X7" s="10">
        <v>47.55</v>
      </c>
      <c r="Y7" s="10">
        <v>47.71</v>
      </c>
      <c r="Z7" s="10">
        <v>47.44</v>
      </c>
      <c r="AA7" s="10">
        <v>47.46</v>
      </c>
      <c r="AB7" s="95">
        <v>5669000</v>
      </c>
      <c r="AC7" s="10">
        <v>47.23</v>
      </c>
      <c r="AD7" s="2">
        <f t="shared" si="0"/>
        <v>0.27000000000000313</v>
      </c>
      <c r="AE7" s="138">
        <f t="shared" si="1"/>
        <v>-3.5864978902954148E-3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42720</v>
      </c>
      <c r="X8" s="10">
        <v>47.52</v>
      </c>
      <c r="Y8" s="10">
        <v>47.78</v>
      </c>
      <c r="Z8" s="10">
        <v>47.47</v>
      </c>
      <c r="AA8" s="10">
        <v>47.63</v>
      </c>
      <c r="AB8" s="95">
        <v>3755800</v>
      </c>
      <c r="AC8" s="10">
        <v>47.4</v>
      </c>
      <c r="AD8" s="2">
        <f t="shared" si="0"/>
        <v>0.31000000000000227</v>
      </c>
      <c r="AE8" s="138">
        <f t="shared" si="1"/>
        <v>5.0890585241729624E-3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42719</v>
      </c>
      <c r="X9" s="10">
        <v>47.35</v>
      </c>
      <c r="Y9" s="10">
        <v>47.46</v>
      </c>
      <c r="Z9" s="10">
        <v>47.26</v>
      </c>
      <c r="AA9" s="10">
        <v>47.39</v>
      </c>
      <c r="AB9" s="95">
        <v>3651200</v>
      </c>
      <c r="AC9" s="10">
        <v>47.16</v>
      </c>
      <c r="AD9" s="2">
        <f t="shared" si="0"/>
        <v>0.20000000000000284</v>
      </c>
      <c r="AE9" s="138">
        <f t="shared" si="1"/>
        <v>-6.3572790845523031E-4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42718</v>
      </c>
      <c r="X10" s="10">
        <v>48.05</v>
      </c>
      <c r="Y10" s="10">
        <v>48.23</v>
      </c>
      <c r="Z10" s="10">
        <v>47.36</v>
      </c>
      <c r="AA10" s="10">
        <v>47.42</v>
      </c>
      <c r="AB10" s="95">
        <v>4537100</v>
      </c>
      <c r="AC10" s="10">
        <v>47.19</v>
      </c>
      <c r="AD10" s="2">
        <f t="shared" si="0"/>
        <v>0.86999999999999744</v>
      </c>
      <c r="AE10" s="138">
        <f t="shared" si="1"/>
        <v>-1.5644555694618312E-2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42717</v>
      </c>
      <c r="X11" s="10">
        <v>47.99</v>
      </c>
      <c r="Y11" s="10">
        <v>48.33</v>
      </c>
      <c r="Z11" s="10">
        <v>47.99</v>
      </c>
      <c r="AA11" s="10">
        <v>48.17</v>
      </c>
      <c r="AB11" s="95">
        <v>3382000</v>
      </c>
      <c r="AC11" s="10">
        <v>47.94</v>
      </c>
      <c r="AD11" s="2">
        <f t="shared" si="0"/>
        <v>0.33999999999999631</v>
      </c>
      <c r="AE11" s="138">
        <f t="shared" si="1"/>
        <v>1.0752688172043001E-2</v>
      </c>
    </row>
    <row r="12" spans="1:31" x14ac:dyDescent="0.25">
      <c r="H12" s="72"/>
      <c r="W12" s="133">
        <v>42716</v>
      </c>
      <c r="X12" s="10">
        <v>47.57</v>
      </c>
      <c r="Y12" s="10">
        <v>47.8</v>
      </c>
      <c r="Z12" s="10">
        <v>47.52</v>
      </c>
      <c r="AA12" s="10">
        <v>47.66</v>
      </c>
      <c r="AB12" s="95">
        <v>2894400</v>
      </c>
      <c r="AC12" s="10">
        <v>47.43</v>
      </c>
      <c r="AD12" s="2">
        <f t="shared" si="0"/>
        <v>0.27999999999999403</v>
      </c>
      <c r="AE12" s="138">
        <f t="shared" si="1"/>
        <v>-1.4736842105262937E-3</v>
      </c>
    </row>
    <row r="13" spans="1:31" x14ac:dyDescent="0.25">
      <c r="H13" s="72"/>
      <c r="W13" s="133">
        <v>42713</v>
      </c>
      <c r="X13" s="10">
        <v>47.53</v>
      </c>
      <c r="Y13" s="10">
        <v>47.74</v>
      </c>
      <c r="Z13" s="10">
        <v>47.44</v>
      </c>
      <c r="AA13" s="10">
        <v>47.73</v>
      </c>
      <c r="AB13" s="95">
        <v>3177200</v>
      </c>
      <c r="AC13" s="10">
        <v>47.5</v>
      </c>
      <c r="AD13" s="2">
        <f t="shared" si="0"/>
        <v>0.30000000000000426</v>
      </c>
      <c r="AE13" s="138">
        <f t="shared" si="1"/>
        <v>5.5038103302285091E-3</v>
      </c>
    </row>
    <row r="14" spans="1:31" x14ac:dyDescent="0.25">
      <c r="H14" s="72"/>
      <c r="W14" s="133">
        <v>42712</v>
      </c>
      <c r="X14" s="10">
        <v>47.48</v>
      </c>
      <c r="Y14" s="10">
        <v>47.55</v>
      </c>
      <c r="Z14" s="10">
        <v>47.3</v>
      </c>
      <c r="AA14" s="10">
        <v>47.47</v>
      </c>
      <c r="AB14" s="95">
        <v>5131300</v>
      </c>
      <c r="AC14" s="10">
        <v>47.24</v>
      </c>
      <c r="AD14" s="2">
        <f t="shared" si="0"/>
        <v>0.25</v>
      </c>
      <c r="AE14" s="138">
        <f t="shared" si="1"/>
        <v>-5.8922558922559487E-3</v>
      </c>
    </row>
    <row r="15" spans="1:31" x14ac:dyDescent="0.25">
      <c r="H15" s="72"/>
      <c r="W15" s="133">
        <v>42711</v>
      </c>
      <c r="X15" s="10">
        <v>47.19</v>
      </c>
      <c r="Y15" s="10">
        <v>47.86</v>
      </c>
      <c r="Z15" s="10">
        <v>47.19</v>
      </c>
      <c r="AA15" s="10">
        <v>47.75</v>
      </c>
      <c r="AB15" s="95">
        <v>3526900</v>
      </c>
      <c r="AC15" s="10">
        <v>47.52</v>
      </c>
      <c r="AD15" s="2">
        <f t="shared" si="0"/>
        <v>0.67000000000000171</v>
      </c>
      <c r="AE15" s="138">
        <f t="shared" si="1"/>
        <v>1.343570057581589E-2</v>
      </c>
    </row>
    <row r="16" spans="1:31" x14ac:dyDescent="0.25">
      <c r="H16" s="72"/>
      <c r="W16" s="133">
        <v>42710</v>
      </c>
      <c r="X16" s="10">
        <v>46.7</v>
      </c>
      <c r="Y16" s="10">
        <v>47.13</v>
      </c>
      <c r="Z16" s="10">
        <v>46.7</v>
      </c>
      <c r="AA16" s="10">
        <v>47.11</v>
      </c>
      <c r="AB16" s="95">
        <v>4126500</v>
      </c>
      <c r="AC16" s="10">
        <v>46.89</v>
      </c>
      <c r="AD16" s="2">
        <f t="shared" si="0"/>
        <v>0.42999999999999972</v>
      </c>
      <c r="AE16" s="138">
        <f t="shared" si="1"/>
        <v>9.2552733534223552E-3</v>
      </c>
    </row>
    <row r="17" spans="1:31" x14ac:dyDescent="0.25">
      <c r="W17" s="133">
        <v>42709</v>
      </c>
      <c r="X17" s="10">
        <v>46.42</v>
      </c>
      <c r="Y17" s="10">
        <v>46.73</v>
      </c>
      <c r="Z17" s="10">
        <v>46.35</v>
      </c>
      <c r="AA17" s="10">
        <v>46.68</v>
      </c>
      <c r="AB17" s="95">
        <v>4250100</v>
      </c>
      <c r="AC17" s="10">
        <v>46.46</v>
      </c>
      <c r="AD17" s="2">
        <f t="shared" si="0"/>
        <v>0.37999999999999545</v>
      </c>
      <c r="AE17" s="138">
        <f t="shared" si="1"/>
        <v>1.5075376884422065E-2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45.67</v>
      </c>
      <c r="Y18" s="10">
        <v>46.1</v>
      </c>
      <c r="Z18" s="10">
        <v>45.65</v>
      </c>
      <c r="AA18" s="10">
        <v>45.99</v>
      </c>
      <c r="AB18" s="95">
        <v>5255800</v>
      </c>
      <c r="AC18" s="10">
        <v>45.77</v>
      </c>
      <c r="AD18" s="2">
        <f t="shared" si="0"/>
        <v>0.45000000000000284</v>
      </c>
      <c r="AE18" s="138">
        <f t="shared" si="1"/>
        <v>3.2880315651031555E-3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45.85</v>
      </c>
      <c r="Y19" s="10">
        <v>45.96</v>
      </c>
      <c r="Z19" s="10">
        <v>45.72</v>
      </c>
      <c r="AA19" s="10">
        <v>45.84</v>
      </c>
      <c r="AB19" s="95">
        <v>2651500</v>
      </c>
      <c r="AC19" s="10">
        <v>45.62</v>
      </c>
      <c r="AD19" s="2">
        <f t="shared" si="0"/>
        <v>0.24000000000000199</v>
      </c>
      <c r="AE19" s="138">
        <f t="shared" si="1"/>
        <v>-1.5320639089516641E-3</v>
      </c>
    </row>
    <row r="20" spans="1:31" x14ac:dyDescent="0.25">
      <c r="W20" s="133">
        <v>42704</v>
      </c>
      <c r="X20" s="10">
        <v>46.03</v>
      </c>
      <c r="Y20" s="10">
        <v>46.08</v>
      </c>
      <c r="Z20" s="10">
        <v>45.82</v>
      </c>
      <c r="AA20" s="10">
        <v>45.91</v>
      </c>
      <c r="AB20" s="95">
        <v>4140400</v>
      </c>
      <c r="AC20" s="10">
        <v>45.69</v>
      </c>
      <c r="AD20" s="2">
        <f t="shared" si="0"/>
        <v>0.25999999999999801</v>
      </c>
      <c r="AE20" s="138">
        <f t="shared" si="1"/>
        <v>-6.5616797900269752E-4</v>
      </c>
    </row>
    <row r="21" spans="1:31" x14ac:dyDescent="0.25">
      <c r="W21" s="133">
        <v>42703</v>
      </c>
      <c r="X21" s="10">
        <v>45.58</v>
      </c>
      <c r="Y21" s="10">
        <v>46</v>
      </c>
      <c r="Z21" s="10">
        <v>45.55</v>
      </c>
      <c r="AA21" s="10">
        <v>45.94</v>
      </c>
      <c r="AB21" s="95">
        <v>2878900</v>
      </c>
      <c r="AC21" s="10">
        <v>45.72</v>
      </c>
      <c r="AD21" s="2">
        <f t="shared" si="0"/>
        <v>0.45000000000000284</v>
      </c>
      <c r="AE21" s="138">
        <f t="shared" si="1"/>
        <v>8.8261253309795951E-3</v>
      </c>
    </row>
    <row r="22" spans="1:31" x14ac:dyDescent="0.25">
      <c r="W22" s="133">
        <v>42702</v>
      </c>
      <c r="X22" s="10">
        <v>45.75</v>
      </c>
      <c r="Y22" s="10">
        <v>45.76</v>
      </c>
      <c r="Z22" s="10">
        <v>45.52</v>
      </c>
      <c r="AA22" s="10">
        <v>45.54</v>
      </c>
      <c r="AB22" s="95">
        <v>2503900</v>
      </c>
      <c r="AC22" s="10">
        <v>45.32</v>
      </c>
      <c r="AD22" s="2">
        <f t="shared" si="0"/>
        <v>0.23999999999999488</v>
      </c>
      <c r="AE22" s="138">
        <f t="shared" si="1"/>
        <v>-1.1774967291757532E-2</v>
      </c>
    </row>
    <row r="23" spans="1:31" x14ac:dyDescent="0.25">
      <c r="W23" s="133">
        <v>42699</v>
      </c>
      <c r="X23" s="10">
        <v>46.01</v>
      </c>
      <c r="Y23" s="10">
        <v>46.08</v>
      </c>
      <c r="Z23" s="10">
        <v>45.96</v>
      </c>
      <c r="AA23" s="10">
        <v>46.08</v>
      </c>
      <c r="AB23" s="95">
        <v>1345300</v>
      </c>
      <c r="AC23" s="10">
        <v>45.86</v>
      </c>
      <c r="AD23" s="2">
        <f t="shared" si="0"/>
        <v>0.11999999999999744</v>
      </c>
      <c r="AE23" s="138">
        <f t="shared" si="1"/>
        <v>8.3553210202287342E-3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45.45</v>
      </c>
      <c r="Y24" s="10">
        <v>45.74</v>
      </c>
      <c r="Z24" s="10">
        <v>45.36</v>
      </c>
      <c r="AA24" s="10">
        <v>45.7</v>
      </c>
      <c r="AB24" s="95">
        <v>2342000</v>
      </c>
      <c r="AC24" s="10">
        <v>45.48</v>
      </c>
      <c r="AD24" s="2">
        <f t="shared" si="0"/>
        <v>0.38000000000000256</v>
      </c>
      <c r="AE24" s="138">
        <f t="shared" si="1"/>
        <v>-7.2036673215456482E-3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42696</v>
      </c>
      <c r="X25" s="10">
        <v>46.02</v>
      </c>
      <c r="Y25" s="10">
        <v>46.07</v>
      </c>
      <c r="Z25" s="10">
        <v>45.82</v>
      </c>
      <c r="AA25" s="10">
        <v>46.03</v>
      </c>
      <c r="AB25" s="95">
        <v>2320000</v>
      </c>
      <c r="AC25" s="10">
        <v>45.81</v>
      </c>
      <c r="AD25" s="2">
        <f t="shared" si="0"/>
        <v>0.25</v>
      </c>
      <c r="AE25" s="138">
        <f t="shared" si="1"/>
        <v>8.7393489185050299E-4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42695</v>
      </c>
      <c r="X26" s="10">
        <v>45.77</v>
      </c>
      <c r="Y26" s="10">
        <v>46</v>
      </c>
      <c r="Z26" s="10">
        <v>45.75</v>
      </c>
      <c r="AA26" s="10">
        <v>45.99</v>
      </c>
      <c r="AB26" s="95">
        <v>3711400</v>
      </c>
      <c r="AC26" s="10">
        <v>45.77</v>
      </c>
      <c r="AD26" s="2">
        <f t="shared" si="0"/>
        <v>0.25</v>
      </c>
      <c r="AE26" s="138">
        <f t="shared" si="1"/>
        <v>8.5940943146760596E-3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42692</v>
      </c>
      <c r="X27" s="10">
        <v>45.74</v>
      </c>
      <c r="Y27" s="10">
        <v>45.77</v>
      </c>
      <c r="Z27" s="10">
        <v>45.52</v>
      </c>
      <c r="AA27" s="10">
        <v>45.6</v>
      </c>
      <c r="AB27" s="95">
        <v>3894600</v>
      </c>
      <c r="AC27" s="10">
        <v>45.38</v>
      </c>
      <c r="AD27" s="2">
        <f t="shared" si="0"/>
        <v>0.25</v>
      </c>
      <c r="AE27" s="138">
        <f t="shared" si="1"/>
        <v>-1.0250817884405627E-2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42691</v>
      </c>
      <c r="X28" s="10">
        <v>45.99</v>
      </c>
      <c r="Y28" s="10">
        <v>46.19</v>
      </c>
      <c r="Z28" s="10">
        <v>45.94</v>
      </c>
      <c r="AA28" s="10">
        <v>46.07</v>
      </c>
      <c r="AB28" s="95">
        <v>6350000</v>
      </c>
      <c r="AC28" s="10">
        <v>45.85</v>
      </c>
      <c r="AD28" s="2">
        <f t="shared" si="0"/>
        <v>0.25</v>
      </c>
      <c r="AE28" s="138">
        <f t="shared" si="1"/>
        <v>4.8213894367741261E-3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42690</v>
      </c>
      <c r="X29" s="10">
        <v>45.81</v>
      </c>
      <c r="Y29" s="10">
        <v>46.01</v>
      </c>
      <c r="Z29" s="10">
        <v>45.74</v>
      </c>
      <c r="AA29" s="10">
        <v>45.85</v>
      </c>
      <c r="AB29" s="95">
        <v>8245000</v>
      </c>
      <c r="AC29" s="10">
        <v>45.63</v>
      </c>
      <c r="AD29" s="2">
        <f t="shared" si="0"/>
        <v>0.26999999999999602</v>
      </c>
      <c r="AE29" s="138">
        <f t="shared" si="1"/>
        <v>-1.1053315994798418E-2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42689</v>
      </c>
      <c r="X30" s="10">
        <v>45.95</v>
      </c>
      <c r="Y30" s="10">
        <v>46.36</v>
      </c>
      <c r="Z30" s="10">
        <v>45.91</v>
      </c>
      <c r="AA30" s="10">
        <v>46.36</v>
      </c>
      <c r="AB30" s="95">
        <v>2233200</v>
      </c>
      <c r="AC30" s="10">
        <v>46.14</v>
      </c>
      <c r="AD30" s="2">
        <f t="shared" si="0"/>
        <v>0.45000000000000284</v>
      </c>
      <c r="AE30" s="138">
        <f t="shared" si="1"/>
        <v>6.9838498472283295E-3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42688</v>
      </c>
      <c r="X31" s="10">
        <v>45.99</v>
      </c>
      <c r="Y31" s="10">
        <v>46.12</v>
      </c>
      <c r="Z31" s="10">
        <v>45.85</v>
      </c>
      <c r="AA31" s="10">
        <v>46.04</v>
      </c>
      <c r="AB31" s="95">
        <v>2962300</v>
      </c>
      <c r="AC31" s="10">
        <v>45.82</v>
      </c>
      <c r="AD31" s="2">
        <f t="shared" si="0"/>
        <v>0.26999999999999602</v>
      </c>
      <c r="AE31" s="138">
        <f t="shared" si="1"/>
        <v>-8.6542622241453371E-3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42685</v>
      </c>
      <c r="X32" s="10">
        <v>46.55</v>
      </c>
      <c r="Y32" s="10">
        <v>46.66</v>
      </c>
      <c r="Z32" s="10">
        <v>46.26</v>
      </c>
      <c r="AA32" s="10">
        <v>46.44</v>
      </c>
      <c r="AB32" s="95">
        <v>2576800</v>
      </c>
      <c r="AC32" s="10">
        <v>46.22</v>
      </c>
      <c r="AD32" s="2">
        <f t="shared" si="0"/>
        <v>0.39999999999999858</v>
      </c>
      <c r="AE32" s="138">
        <f t="shared" si="1"/>
        <v>-9.8543273350470972E-3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42684</v>
      </c>
      <c r="X33" s="10">
        <v>47.04</v>
      </c>
      <c r="Y33" s="10">
        <v>47.16</v>
      </c>
      <c r="Z33" s="10">
        <v>46.5</v>
      </c>
      <c r="AA33" s="10">
        <v>46.9</v>
      </c>
      <c r="AB33" s="95">
        <v>4569500</v>
      </c>
      <c r="AC33" s="10">
        <v>46.68</v>
      </c>
      <c r="AD33" s="2">
        <f t="shared" si="0"/>
        <v>0.65999999999999659</v>
      </c>
      <c r="AE33" s="138">
        <f t="shared" si="1"/>
        <v>-5.1150895140665842E-3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42683</v>
      </c>
      <c r="X34" s="10">
        <v>46.54</v>
      </c>
      <c r="Y34" s="10">
        <v>47.3</v>
      </c>
      <c r="Z34" s="10">
        <v>46.54</v>
      </c>
      <c r="AA34" s="10">
        <v>47.14</v>
      </c>
      <c r="AB34" s="95">
        <v>4359400</v>
      </c>
      <c r="AC34" s="10">
        <v>46.92</v>
      </c>
      <c r="AD34" s="2">
        <f t="shared" si="0"/>
        <v>0.75999999999999801</v>
      </c>
      <c r="AE34" s="138">
        <f t="shared" si="1"/>
        <v>5.1413881748072487E-3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42682</v>
      </c>
      <c r="X35" s="10">
        <v>46.63</v>
      </c>
      <c r="Y35" s="10">
        <v>47</v>
      </c>
      <c r="Z35" s="10">
        <v>46.57</v>
      </c>
      <c r="AA35" s="10">
        <v>46.9</v>
      </c>
      <c r="AB35" s="95">
        <v>2098600</v>
      </c>
      <c r="AC35" s="10">
        <v>46.68</v>
      </c>
      <c r="AD35" s="2">
        <f t="shared" si="0"/>
        <v>0.42999999999999972</v>
      </c>
      <c r="AE35" s="138">
        <f t="shared" si="1"/>
        <v>3.0081650193383158E-3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42681</v>
      </c>
      <c r="X36" s="10">
        <v>46.61</v>
      </c>
      <c r="Y36" s="10">
        <v>46.76</v>
      </c>
      <c r="Z36" s="10">
        <v>46.5</v>
      </c>
      <c r="AA36" s="10">
        <v>46.76</v>
      </c>
      <c r="AB36" s="95">
        <v>2170900</v>
      </c>
      <c r="AC36" s="10">
        <v>46.54</v>
      </c>
      <c r="AD36" s="2">
        <f t="shared" si="0"/>
        <v>0.25999999999999801</v>
      </c>
      <c r="AE36" s="138">
        <f t="shared" si="1"/>
        <v>1.5935385287055182E-2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42678</v>
      </c>
      <c r="X37" s="10">
        <v>46.14</v>
      </c>
      <c r="Y37" s="10">
        <v>46.36</v>
      </c>
      <c r="Z37" s="10">
        <v>46.03</v>
      </c>
      <c r="AA37" s="10">
        <v>46.03</v>
      </c>
      <c r="AB37" s="95">
        <v>3244800</v>
      </c>
      <c r="AC37" s="10">
        <v>45.81</v>
      </c>
      <c r="AD37" s="2">
        <f t="shared" si="0"/>
        <v>0.32999999999999829</v>
      </c>
      <c r="AE37" s="138">
        <f t="shared" si="1"/>
        <v>-9.941646855413877E-3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42677</v>
      </c>
      <c r="X38" s="10">
        <v>46.7</v>
      </c>
      <c r="Y38" s="10">
        <v>46.76</v>
      </c>
      <c r="Z38" s="10">
        <v>46.4</v>
      </c>
      <c r="AA38" s="10">
        <v>46.49</v>
      </c>
      <c r="AB38" s="95">
        <v>2528800</v>
      </c>
      <c r="AC38" s="10">
        <v>46.27</v>
      </c>
      <c r="AD38" s="2">
        <f t="shared" si="0"/>
        <v>0.35999999999999943</v>
      </c>
      <c r="AE38" s="138">
        <f t="shared" si="1"/>
        <v>-4.3205875999130505E-4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46.83</v>
      </c>
      <c r="Y39" s="10">
        <v>46.87</v>
      </c>
      <c r="Z39" s="10">
        <v>46.46</v>
      </c>
      <c r="AA39" s="10">
        <v>46.51</v>
      </c>
      <c r="AB39" s="95">
        <v>2975500</v>
      </c>
      <c r="AC39" s="10">
        <v>46.29</v>
      </c>
      <c r="AD39" s="2">
        <f t="shared" si="0"/>
        <v>0.40999999999999659</v>
      </c>
      <c r="AE39" s="138">
        <f t="shared" si="1"/>
        <v>-6.6523605150214937E-3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42675</v>
      </c>
      <c r="X40" s="10">
        <v>47.18</v>
      </c>
      <c r="Y40" s="10">
        <v>47.21</v>
      </c>
      <c r="Z40" s="10">
        <v>46.69</v>
      </c>
      <c r="AA40" s="10">
        <v>46.82</v>
      </c>
      <c r="AB40" s="95">
        <v>3303100</v>
      </c>
      <c r="AC40" s="10">
        <v>46.6</v>
      </c>
      <c r="AD40" s="2">
        <f t="shared" si="0"/>
        <v>0.52000000000000313</v>
      </c>
      <c r="AE40" s="138">
        <f t="shared" si="1"/>
        <v>-4.0606967300704788E-3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52.910000000000004</v>
      </c>
      <c r="Q41" s="2"/>
      <c r="W41" s="133">
        <v>42674</v>
      </c>
      <c r="X41" s="10">
        <v>46.97</v>
      </c>
      <c r="Y41" s="10">
        <v>47.11</v>
      </c>
      <c r="Z41" s="10">
        <v>46.84</v>
      </c>
      <c r="AA41" s="10">
        <v>47.01</v>
      </c>
      <c r="AB41" s="95">
        <v>2016000</v>
      </c>
      <c r="AC41" s="10">
        <v>46.79</v>
      </c>
      <c r="AD41" s="2">
        <f t="shared" si="0"/>
        <v>0.26999999999999602</v>
      </c>
      <c r="AE41" s="138">
        <f t="shared" si="1"/>
        <v>-1.0674637062341175E-3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52.429000000000002</v>
      </c>
      <c r="Q42" s="2"/>
      <c r="T42" s="91" t="s">
        <v>113</v>
      </c>
      <c r="W42" s="133">
        <v>42671</v>
      </c>
      <c r="X42" s="10">
        <v>47.01</v>
      </c>
      <c r="Y42" s="10">
        <v>47.22</v>
      </c>
      <c r="Z42" s="10">
        <v>46.98</v>
      </c>
      <c r="AA42" s="10">
        <v>47.06</v>
      </c>
      <c r="AB42" s="95">
        <v>3251700</v>
      </c>
      <c r="AC42" s="10">
        <v>46.84</v>
      </c>
      <c r="AD42" s="2">
        <f t="shared" si="0"/>
        <v>0.24000000000000199</v>
      </c>
      <c r="AE42" s="138">
        <f t="shared" si="1"/>
        <v>-8.5324232081906981E-4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51.948000000000008</v>
      </c>
      <c r="Q43" s="2"/>
      <c r="T43" s="128" t="s">
        <v>98</v>
      </c>
      <c r="U43" s="98">
        <v>47.58</v>
      </c>
      <c r="W43" s="133">
        <v>42670</v>
      </c>
      <c r="X43" s="10">
        <v>47.26</v>
      </c>
      <c r="Y43" s="10">
        <v>47.28</v>
      </c>
      <c r="Z43" s="10">
        <v>47.04</v>
      </c>
      <c r="AA43" s="10">
        <v>47.1</v>
      </c>
      <c r="AB43" s="95">
        <v>1628400</v>
      </c>
      <c r="AC43" s="10">
        <v>46.88</v>
      </c>
      <c r="AD43" s="2">
        <f t="shared" si="0"/>
        <v>0.24000000000000199</v>
      </c>
      <c r="AE43" s="138">
        <f t="shared" si="1"/>
        <v>1.0676916506513479E-3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51.467000000000006</v>
      </c>
      <c r="Q44" s="2"/>
      <c r="T44" s="93" t="s">
        <v>99</v>
      </c>
      <c r="U44" s="88">
        <v>47.61</v>
      </c>
      <c r="W44" s="133">
        <v>42669</v>
      </c>
      <c r="X44" s="10">
        <v>47.07</v>
      </c>
      <c r="Y44" s="10">
        <v>47.25</v>
      </c>
      <c r="Z44" s="10">
        <v>46.98</v>
      </c>
      <c r="AA44" s="10">
        <v>47.05</v>
      </c>
      <c r="AB44" s="95">
        <v>1670100</v>
      </c>
      <c r="AC44" s="10">
        <v>46.83</v>
      </c>
      <c r="AD44" s="2">
        <f t="shared" si="0"/>
        <v>0.27000000000000313</v>
      </c>
      <c r="AE44" s="138">
        <f t="shared" si="1"/>
        <v>-4.6758767268862966E-3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50.986000000000004</v>
      </c>
      <c r="Q45" s="2"/>
      <c r="T45" s="93" t="s">
        <v>100</v>
      </c>
      <c r="U45" s="88" t="s">
        <v>129</v>
      </c>
      <c r="W45" s="133">
        <v>42668</v>
      </c>
      <c r="X45" s="10">
        <v>47.27</v>
      </c>
      <c r="Y45" s="10">
        <v>47.38</v>
      </c>
      <c r="Z45" s="10">
        <v>47.11</v>
      </c>
      <c r="AA45" s="10">
        <v>47.28</v>
      </c>
      <c r="AB45" s="95">
        <v>2632900</v>
      </c>
      <c r="AC45" s="10">
        <v>47.05</v>
      </c>
      <c r="AD45" s="2">
        <f t="shared" si="0"/>
        <v>0.27000000000000313</v>
      </c>
      <c r="AE45" s="138">
        <f t="shared" si="1"/>
        <v>-3.8111369892017688E-3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50.505000000000003</v>
      </c>
      <c r="Q46" s="2"/>
      <c r="T46" s="93" t="s">
        <v>101</v>
      </c>
      <c r="U46" s="88" t="s">
        <v>129</v>
      </c>
      <c r="W46" s="133">
        <v>42667</v>
      </c>
      <c r="X46" s="10">
        <v>47.59</v>
      </c>
      <c r="Y46" s="10">
        <v>47.66</v>
      </c>
      <c r="Z46" s="10">
        <v>47.36</v>
      </c>
      <c r="AA46" s="10">
        <v>47.46</v>
      </c>
      <c r="AB46" s="95">
        <v>5896800</v>
      </c>
      <c r="AC46" s="10">
        <v>47.23</v>
      </c>
      <c r="AD46" s="2">
        <f t="shared" si="0"/>
        <v>0.29999999999999716</v>
      </c>
      <c r="AE46" s="138">
        <f t="shared" si="1"/>
        <v>-1.2687671812222634E-3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50.024000000000001</v>
      </c>
      <c r="Q47" s="2"/>
      <c r="T47" s="93" t="s">
        <v>417</v>
      </c>
      <c r="U47" s="88">
        <v>47.53</v>
      </c>
      <c r="W47" s="133">
        <v>42664</v>
      </c>
      <c r="X47" s="10">
        <v>47.28</v>
      </c>
      <c r="Y47" s="10">
        <v>47.55</v>
      </c>
      <c r="Z47" s="10">
        <v>47.26</v>
      </c>
      <c r="AA47" s="10">
        <v>47.52</v>
      </c>
      <c r="AB47" s="95">
        <v>1675800</v>
      </c>
      <c r="AC47" s="10">
        <v>47.29</v>
      </c>
      <c r="AD47" s="2">
        <f t="shared" si="0"/>
        <v>0.28999999999999915</v>
      </c>
      <c r="AE47" s="138">
        <f t="shared" si="1"/>
        <v>-2.951718321737351E-3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49.542999999999999</v>
      </c>
      <c r="Q48" s="2"/>
      <c r="T48" s="93" t="s">
        <v>418</v>
      </c>
      <c r="U48" s="88" t="s">
        <v>419</v>
      </c>
      <c r="W48" s="133">
        <v>42663</v>
      </c>
      <c r="X48" s="10">
        <v>47.5</v>
      </c>
      <c r="Y48" s="10">
        <v>47.78</v>
      </c>
      <c r="Z48" s="10">
        <v>47.46</v>
      </c>
      <c r="AA48" s="10">
        <v>47.66</v>
      </c>
      <c r="AB48" s="95">
        <v>3244300</v>
      </c>
      <c r="AC48" s="10">
        <v>47.43</v>
      </c>
      <c r="AD48" s="2">
        <f t="shared" si="0"/>
        <v>0.32000000000000028</v>
      </c>
      <c r="AE48" s="138">
        <f t="shared" si="1"/>
        <v>0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49.062000000000005</v>
      </c>
      <c r="Q49" s="2"/>
      <c r="T49" s="93" t="s">
        <v>420</v>
      </c>
      <c r="U49" s="452">
        <v>-5.04E-2</v>
      </c>
      <c r="W49" s="133">
        <v>42662</v>
      </c>
      <c r="X49" s="10">
        <v>47.56</v>
      </c>
      <c r="Y49" s="10">
        <v>47.76</v>
      </c>
      <c r="Z49" s="10">
        <v>47.56</v>
      </c>
      <c r="AA49" s="10">
        <v>47.66</v>
      </c>
      <c r="AB49" s="95">
        <v>2032600</v>
      </c>
      <c r="AC49" s="10">
        <v>47.43</v>
      </c>
      <c r="AD49" s="2">
        <f t="shared" si="0"/>
        <v>0.19999999999999574</v>
      </c>
      <c r="AE49" s="138">
        <f t="shared" si="1"/>
        <v>1.2666244458519049E-3</v>
      </c>
    </row>
    <row r="50" spans="1:31" x14ac:dyDescent="0.25">
      <c r="O50" s="83">
        <v>1.01</v>
      </c>
      <c r="P50" s="83">
        <f t="shared" si="42"/>
        <v>48.581000000000003</v>
      </c>
      <c r="Q50" s="2"/>
      <c r="T50" s="93"/>
      <c r="U50" s="88"/>
      <c r="W50" s="133">
        <v>42661</v>
      </c>
      <c r="X50" s="10">
        <v>47.63</v>
      </c>
      <c r="Y50" s="10">
        <v>47.72</v>
      </c>
      <c r="Z50" s="10">
        <v>47.47</v>
      </c>
      <c r="AA50" s="10">
        <v>47.6</v>
      </c>
      <c r="AB50" s="95">
        <v>1740300</v>
      </c>
      <c r="AC50" s="10">
        <v>47.37</v>
      </c>
      <c r="AD50" s="2">
        <f t="shared" si="0"/>
        <v>0.25</v>
      </c>
      <c r="AE50" s="138">
        <f t="shared" si="1"/>
        <v>1.2612227447627022E-2</v>
      </c>
    </row>
    <row r="51" spans="1:31" x14ac:dyDescent="0.25">
      <c r="O51" s="83">
        <v>1</v>
      </c>
      <c r="P51" s="83">
        <f t="shared" si="42"/>
        <v>48.1</v>
      </c>
      <c r="Q51" s="2"/>
      <c r="T51" s="93" t="s">
        <v>105</v>
      </c>
      <c r="U51" s="88" t="s">
        <v>538</v>
      </c>
      <c r="W51" s="133">
        <v>42660</v>
      </c>
      <c r="X51" s="10">
        <v>47.06</v>
      </c>
      <c r="Y51" s="10">
        <v>47.16</v>
      </c>
      <c r="Z51" s="10">
        <v>46.9</v>
      </c>
      <c r="AA51" s="10">
        <v>47</v>
      </c>
      <c r="AB51" s="95">
        <v>1782600</v>
      </c>
      <c r="AC51" s="10">
        <v>46.78</v>
      </c>
      <c r="AD51" s="2">
        <f t="shared" si="0"/>
        <v>0.25999999999999801</v>
      </c>
      <c r="AE51" s="138">
        <f t="shared" si="1"/>
        <v>-3.8330494037478458E-3</v>
      </c>
    </row>
    <row r="52" spans="1:31" x14ac:dyDescent="0.25">
      <c r="O52" s="83">
        <v>0.99</v>
      </c>
      <c r="P52" s="83">
        <f t="shared" si="42"/>
        <v>47.619</v>
      </c>
      <c r="Q52" s="2"/>
      <c r="T52" s="93" t="s">
        <v>106</v>
      </c>
      <c r="U52" s="88" t="s">
        <v>389</v>
      </c>
      <c r="W52" s="133">
        <v>42657</v>
      </c>
      <c r="X52" s="10">
        <v>47.41</v>
      </c>
      <c r="Y52" s="10">
        <v>47.57</v>
      </c>
      <c r="Z52" s="10">
        <v>47.18</v>
      </c>
      <c r="AA52" s="10">
        <v>47.18</v>
      </c>
      <c r="AB52" s="95">
        <v>2274800</v>
      </c>
      <c r="AC52" s="10">
        <v>46.96</v>
      </c>
      <c r="AD52" s="2">
        <f t="shared" si="0"/>
        <v>0.39000000000000057</v>
      </c>
      <c r="AE52" s="138">
        <f t="shared" si="1"/>
        <v>1.2793176972281106E-3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47.137999999999998</v>
      </c>
      <c r="Q53" s="2"/>
      <c r="T53" s="93" t="s">
        <v>107</v>
      </c>
      <c r="U53" s="90">
        <v>2252366</v>
      </c>
      <c r="W53" s="133">
        <v>42656</v>
      </c>
      <c r="X53" s="10">
        <v>46.72</v>
      </c>
      <c r="Y53" s="10">
        <v>47.25</v>
      </c>
      <c r="Z53" s="10">
        <v>46.57</v>
      </c>
      <c r="AA53" s="10">
        <v>47.12</v>
      </c>
      <c r="AB53" s="95">
        <v>2985300</v>
      </c>
      <c r="AC53" s="10">
        <v>46.9</v>
      </c>
      <c r="AD53" s="2">
        <f t="shared" si="0"/>
        <v>0.67999999999999972</v>
      </c>
      <c r="AE53" s="138">
        <f t="shared" si="1"/>
        <v>-3.399915002124998E-3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46.657000000000004</v>
      </c>
      <c r="T54" s="93" t="s">
        <v>110</v>
      </c>
      <c r="U54" s="90">
        <v>3324680</v>
      </c>
      <c r="W54" s="133">
        <v>42655</v>
      </c>
      <c r="X54" s="10">
        <v>47.39</v>
      </c>
      <c r="Y54" s="10">
        <v>47.47</v>
      </c>
      <c r="Z54" s="10">
        <v>47.15</v>
      </c>
      <c r="AA54" s="10">
        <v>47.29</v>
      </c>
      <c r="AB54" s="95">
        <v>2102500</v>
      </c>
      <c r="AC54" s="10">
        <v>47.06</v>
      </c>
      <c r="AD54" s="2">
        <f t="shared" si="0"/>
        <v>0.32000000000000028</v>
      </c>
      <c r="AE54" s="138">
        <f t="shared" si="1"/>
        <v>-3.1772929464096711E-3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46.176000000000002</v>
      </c>
      <c r="T55" s="93" t="s">
        <v>421</v>
      </c>
      <c r="U55" s="88">
        <v>16</v>
      </c>
      <c r="W55" s="133">
        <v>42654</v>
      </c>
      <c r="X55" s="10">
        <v>48.04</v>
      </c>
      <c r="Y55" s="10">
        <v>48.06</v>
      </c>
      <c r="Z55" s="10">
        <v>47.32</v>
      </c>
      <c r="AA55" s="10">
        <v>47.44</v>
      </c>
      <c r="AB55" s="95">
        <v>3107800</v>
      </c>
      <c r="AC55" s="10">
        <v>47.21</v>
      </c>
      <c r="AD55" s="2">
        <f t="shared" si="0"/>
        <v>0.74000000000000199</v>
      </c>
      <c r="AE55" s="138">
        <f t="shared" si="1"/>
        <v>-1.5227367542761772E-2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45.695</v>
      </c>
      <c r="T56" s="93" t="s">
        <v>422</v>
      </c>
      <c r="U56" s="88">
        <v>3.62</v>
      </c>
      <c r="W56" s="133">
        <v>42653</v>
      </c>
      <c r="X56" s="10">
        <v>48.09</v>
      </c>
      <c r="Y56" s="10">
        <v>48.31</v>
      </c>
      <c r="Z56" s="10">
        <v>48.09</v>
      </c>
      <c r="AA56" s="10">
        <v>48.17</v>
      </c>
      <c r="AB56" s="95">
        <v>1169000</v>
      </c>
      <c r="AC56" s="10">
        <v>47.94</v>
      </c>
      <c r="AD56" s="2">
        <f t="shared" si="0"/>
        <v>0.21999999999999886</v>
      </c>
      <c r="AE56" s="138">
        <f t="shared" si="1"/>
        <v>2.0903010033443969E-3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45.213999999999999</v>
      </c>
      <c r="T57" s="93"/>
      <c r="U57" s="88"/>
      <c r="W57" s="133">
        <v>42650</v>
      </c>
      <c r="X57" s="10">
        <v>48.2</v>
      </c>
      <c r="Y57" s="10">
        <v>48.23</v>
      </c>
      <c r="Z57" s="10">
        <v>47.72</v>
      </c>
      <c r="AA57" s="10">
        <v>48.07</v>
      </c>
      <c r="AB57" s="95">
        <v>2743000</v>
      </c>
      <c r="AC57" s="10">
        <v>47.84</v>
      </c>
      <c r="AD57" s="2">
        <f t="shared" si="0"/>
        <v>0.50999999999999801</v>
      </c>
      <c r="AE57" s="138">
        <f t="shared" si="1"/>
        <v>-8.7028595109820417E-3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44.733000000000004</v>
      </c>
      <c r="T58" s="93"/>
      <c r="U58" s="88"/>
      <c r="W58" s="133">
        <v>42649</v>
      </c>
      <c r="X58" s="10">
        <v>48.61</v>
      </c>
      <c r="Y58" s="10">
        <v>48.62</v>
      </c>
      <c r="Z58" s="10">
        <v>48.41</v>
      </c>
      <c r="AA58" s="10">
        <v>48.49</v>
      </c>
      <c r="AB58" s="95">
        <v>2204500</v>
      </c>
      <c r="AC58" s="10">
        <v>48.26</v>
      </c>
      <c r="AD58" s="2">
        <f t="shared" si="0"/>
        <v>0.21000000000000085</v>
      </c>
      <c r="AE58" s="138">
        <f t="shared" si="1"/>
        <v>-7.6084721365413666E-3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44.252000000000002</v>
      </c>
      <c r="W59" s="133">
        <v>42648</v>
      </c>
      <c r="X59" s="10">
        <v>48.87</v>
      </c>
      <c r="Y59" s="10">
        <v>48.94</v>
      </c>
      <c r="Z59" s="10">
        <v>48.73</v>
      </c>
      <c r="AA59" s="10">
        <v>48.86</v>
      </c>
      <c r="AB59" s="95">
        <v>3380500</v>
      </c>
      <c r="AC59" s="10">
        <v>48.63</v>
      </c>
      <c r="AD59" s="2">
        <f t="shared" si="0"/>
        <v>0.21000000000000085</v>
      </c>
      <c r="AE59" s="138">
        <f t="shared" si="1"/>
        <v>3.7151702786377694E-3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43.771000000000001</v>
      </c>
      <c r="W60" s="133">
        <v>42647</v>
      </c>
      <c r="X60" s="10">
        <v>48.89</v>
      </c>
      <c r="Y60" s="10">
        <v>49.02</v>
      </c>
      <c r="Z60" s="10">
        <v>48.51</v>
      </c>
      <c r="AA60" s="10">
        <v>48.68</v>
      </c>
      <c r="AB60" s="95">
        <v>4001100</v>
      </c>
      <c r="AC60" s="10">
        <v>48.45</v>
      </c>
      <c r="AD60" s="2">
        <f t="shared" si="0"/>
        <v>0.51000000000000512</v>
      </c>
      <c r="AE60" s="138">
        <f t="shared" si="1"/>
        <v>1.0330578512398603E-3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43.29</v>
      </c>
      <c r="W61" s="133">
        <v>42646</v>
      </c>
      <c r="X61" s="10">
        <v>48.71</v>
      </c>
      <c r="Y61" s="10">
        <v>48.74</v>
      </c>
      <c r="Z61" s="10">
        <v>48.53</v>
      </c>
      <c r="AA61" s="10">
        <v>48.63</v>
      </c>
      <c r="AB61" s="95">
        <v>3548200</v>
      </c>
      <c r="AC61" s="10">
        <v>48.4</v>
      </c>
      <c r="AD61" s="2">
        <f t="shared" si="0"/>
        <v>0.21000000000000085</v>
      </c>
      <c r="AE61" s="138">
        <f t="shared" si="1"/>
        <v>-2.0618556701030855E-3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42643</v>
      </c>
      <c r="X62" s="10">
        <v>48.42</v>
      </c>
      <c r="Y62" s="10">
        <v>48.87</v>
      </c>
      <c r="Z62" s="10">
        <v>48.34</v>
      </c>
      <c r="AA62" s="10">
        <v>48.73</v>
      </c>
      <c r="AB62" s="95">
        <v>8385800</v>
      </c>
      <c r="AC62" s="10">
        <v>48.5</v>
      </c>
      <c r="AD62" s="2">
        <f t="shared" si="0"/>
        <v>0.52999999999999403</v>
      </c>
      <c r="AE62" s="138">
        <f t="shared" si="1"/>
        <v>1.1681268251981791E-2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42642</v>
      </c>
      <c r="X63" s="10">
        <v>48.77</v>
      </c>
      <c r="Y63" s="10">
        <v>48.92</v>
      </c>
      <c r="Z63" s="10">
        <v>48.03</v>
      </c>
      <c r="AA63" s="10">
        <v>48.17</v>
      </c>
      <c r="AB63" s="95">
        <v>3655500</v>
      </c>
      <c r="AC63" s="10">
        <v>47.94</v>
      </c>
      <c r="AD63" s="2">
        <f t="shared" si="0"/>
        <v>0.89000000000000057</v>
      </c>
      <c r="AE63" s="138">
        <f t="shared" si="1"/>
        <v>-1.5403573629081957E-2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42641</v>
      </c>
      <c r="X64" s="10">
        <v>48.63</v>
      </c>
      <c r="Y64" s="10">
        <v>48.93</v>
      </c>
      <c r="Z64" s="10">
        <v>48.34</v>
      </c>
      <c r="AA64" s="10">
        <v>48.92</v>
      </c>
      <c r="AB64" s="95">
        <v>3152300</v>
      </c>
      <c r="AC64" s="10">
        <v>48.69</v>
      </c>
      <c r="AD64" s="2">
        <f t="shared" si="0"/>
        <v>0.58999999999999631</v>
      </c>
      <c r="AE64" s="138">
        <f t="shared" si="1"/>
        <v>1.1425010386373113E-2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42640</v>
      </c>
      <c r="X65" s="10">
        <v>47.91</v>
      </c>
      <c r="Y65" s="10">
        <v>48.44</v>
      </c>
      <c r="Z65" s="10">
        <v>47.81</v>
      </c>
      <c r="AA65" s="10">
        <v>48.37</v>
      </c>
      <c r="AB65" s="95">
        <v>2266800</v>
      </c>
      <c r="AC65" s="10">
        <v>48.14</v>
      </c>
      <c r="AD65" s="2">
        <f t="shared" si="0"/>
        <v>0.62999999999999545</v>
      </c>
      <c r="AE65" s="138">
        <f t="shared" si="1"/>
        <v>2.0777062123422674E-4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42639</v>
      </c>
      <c r="X66" s="10">
        <v>48.42</v>
      </c>
      <c r="Y66" s="10">
        <v>48.52</v>
      </c>
      <c r="Z66" s="10">
        <v>48.31</v>
      </c>
      <c r="AA66" s="10">
        <v>48.36</v>
      </c>
      <c r="AB66" s="95">
        <v>2178000</v>
      </c>
      <c r="AC66" s="10">
        <v>48.13</v>
      </c>
      <c r="AD66" s="2">
        <f t="shared" si="0"/>
        <v>0.21000000000000085</v>
      </c>
      <c r="AE66" s="138">
        <f t="shared" si="1"/>
        <v>-1.0281719103434117E-2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42636</v>
      </c>
      <c r="X67" s="10">
        <v>48.82</v>
      </c>
      <c r="Y67" s="10">
        <v>49.04</v>
      </c>
      <c r="Z67" s="10">
        <v>48.82</v>
      </c>
      <c r="AA67" s="10">
        <v>48.86</v>
      </c>
      <c r="AB67" s="95">
        <v>1882400</v>
      </c>
      <c r="AC67" s="10">
        <v>48.63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42635</v>
      </c>
      <c r="X68" s="10">
        <v>49.47</v>
      </c>
      <c r="Y68" s="10">
        <v>49.59</v>
      </c>
      <c r="Z68" s="10">
        <v>49.19</v>
      </c>
      <c r="AA68" s="10">
        <v>49.24</v>
      </c>
      <c r="AB68" s="95">
        <v>4031200</v>
      </c>
      <c r="AC68" s="10">
        <v>49.01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13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11.71093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42727</v>
      </c>
      <c r="X2" s="142">
        <v>23.07</v>
      </c>
      <c r="Y2" s="142">
        <v>23.49</v>
      </c>
      <c r="Z2" s="10">
        <v>23.06</v>
      </c>
      <c r="AA2" s="10">
        <v>23.26</v>
      </c>
      <c r="AB2" s="95">
        <v>27717300</v>
      </c>
      <c r="AC2" s="10">
        <v>23.26</v>
      </c>
      <c r="AD2">
        <f>Y2-Z2</f>
        <v>0.42999999999999972</v>
      </c>
      <c r="AE2" s="138">
        <f>AC2/AC3-1</f>
        <v>3.0185424752049439E-3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42726</v>
      </c>
      <c r="X3" s="10">
        <v>22.91</v>
      </c>
      <c r="Y3" s="10">
        <v>23.49</v>
      </c>
      <c r="Z3" s="10">
        <v>22.77</v>
      </c>
      <c r="AA3" s="10">
        <v>23.19</v>
      </c>
      <c r="AB3" s="95">
        <v>85619500</v>
      </c>
      <c r="AC3" s="10">
        <v>23.19</v>
      </c>
      <c r="AD3">
        <f t="shared" ref="AD3:AD66" si="2">Y3-Z3</f>
        <v>0.71999999999999886</v>
      </c>
      <c r="AE3" s="138">
        <f t="shared" ref="AE3:AE66" si="3">AC3/AC4-1</f>
        <v>0.12682215743440239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22.55</v>
      </c>
      <c r="R4" s="505">
        <v>2.87E-2</v>
      </c>
      <c r="T4" s="1">
        <v>42627</v>
      </c>
      <c r="U4" s="34" t="s">
        <v>284</v>
      </c>
      <c r="W4" s="133">
        <v>42725</v>
      </c>
      <c r="X4" s="10">
        <v>20.75</v>
      </c>
      <c r="Y4" s="10">
        <v>20.83</v>
      </c>
      <c r="Z4" s="10">
        <v>20.34</v>
      </c>
      <c r="AA4" s="10">
        <v>20.58</v>
      </c>
      <c r="AB4" s="95">
        <v>29218400</v>
      </c>
      <c r="AC4" s="10">
        <v>20.58</v>
      </c>
      <c r="AD4">
        <f t="shared" si="2"/>
        <v>0.48999999999999844</v>
      </c>
      <c r="AE4" s="138">
        <f t="shared" si="3"/>
        <v>-3.3898305084746339E-3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34952.5</v>
      </c>
      <c r="W5" s="133">
        <v>42724</v>
      </c>
      <c r="X5" s="10">
        <v>20.73</v>
      </c>
      <c r="Y5" s="10">
        <v>20.8</v>
      </c>
      <c r="Z5" s="10">
        <v>20.47</v>
      </c>
      <c r="AA5" s="10">
        <v>20.65</v>
      </c>
      <c r="AB5" s="95">
        <v>22931800</v>
      </c>
      <c r="AC5" s="10">
        <v>20.65</v>
      </c>
      <c r="AD5">
        <f t="shared" si="2"/>
        <v>0.33000000000000185</v>
      </c>
      <c r="AE5" s="138">
        <f t="shared" si="3"/>
        <v>1.4742014742014531E-2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42723</v>
      </c>
      <c r="X6" s="10">
        <v>20.43</v>
      </c>
      <c r="Y6" s="10">
        <v>20.7</v>
      </c>
      <c r="Z6" s="10">
        <v>20.190000000000001</v>
      </c>
      <c r="AA6" s="10">
        <v>20.350000000000001</v>
      </c>
      <c r="AB6" s="95">
        <v>23512100</v>
      </c>
      <c r="AC6" s="10">
        <v>20.350000000000001</v>
      </c>
      <c r="AD6">
        <f t="shared" si="2"/>
        <v>0.50999999999999801</v>
      </c>
      <c r="AE6" s="138">
        <f t="shared" si="3"/>
        <v>3.9467192895905612E-3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10852.117000000086</v>
      </c>
      <c r="R7" s="30">
        <v>42741</v>
      </c>
      <c r="W7" s="133">
        <v>42720</v>
      </c>
      <c r="X7" s="10">
        <v>20.53</v>
      </c>
      <c r="Y7" s="10">
        <v>21</v>
      </c>
      <c r="Z7" s="10">
        <v>20.190000000000001</v>
      </c>
      <c r="AA7" s="10">
        <v>20.27</v>
      </c>
      <c r="AB7" s="95">
        <v>36161200</v>
      </c>
      <c r="AC7" s="10">
        <v>20.27</v>
      </c>
      <c r="AD7">
        <f t="shared" si="2"/>
        <v>0.80999999999999872</v>
      </c>
      <c r="AE7" s="138">
        <f t="shared" si="3"/>
        <v>-9.8570724494817519E-4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10852.117000000086</v>
      </c>
      <c r="W8" s="133">
        <v>42719</v>
      </c>
      <c r="X8" s="10">
        <v>20.100000000000001</v>
      </c>
      <c r="Y8" s="10">
        <v>20.5</v>
      </c>
      <c r="Z8" s="10">
        <v>19.98</v>
      </c>
      <c r="AA8" s="10">
        <v>20.29</v>
      </c>
      <c r="AB8" s="95">
        <v>19438900</v>
      </c>
      <c r="AC8" s="10">
        <v>20.29</v>
      </c>
      <c r="AD8">
        <f t="shared" si="2"/>
        <v>0.51999999999999957</v>
      </c>
      <c r="AE8" s="138">
        <f t="shared" si="3"/>
        <v>1.3486513486513418E-2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0.45028815517164705</v>
      </c>
      <c r="W9" s="133">
        <v>42718</v>
      </c>
      <c r="X9" s="10">
        <v>19.93</v>
      </c>
      <c r="Y9" s="10">
        <v>20.329999999999998</v>
      </c>
      <c r="Z9" s="10">
        <v>19.78</v>
      </c>
      <c r="AA9" s="10">
        <v>20.02</v>
      </c>
      <c r="AB9" s="95">
        <v>19352100</v>
      </c>
      <c r="AC9" s="10">
        <v>20.02</v>
      </c>
      <c r="AD9">
        <f t="shared" si="2"/>
        <v>0.54999999999999716</v>
      </c>
      <c r="AE9" s="138">
        <f t="shared" si="3"/>
        <v>-5.464480874316946E-3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42717</v>
      </c>
      <c r="X10" s="10">
        <v>20.14</v>
      </c>
      <c r="Y10" s="10">
        <v>20.47</v>
      </c>
      <c r="Z10" s="10">
        <v>19.8</v>
      </c>
      <c r="AA10" s="10">
        <v>20.13</v>
      </c>
      <c r="AB10" s="95">
        <v>26150400</v>
      </c>
      <c r="AC10" s="10">
        <v>20.13</v>
      </c>
      <c r="AD10">
        <f t="shared" si="2"/>
        <v>0.66999999999999815</v>
      </c>
      <c r="AE10" s="138">
        <f t="shared" si="3"/>
        <v>5.494505494505475E-3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42716</v>
      </c>
      <c r="X11" s="10">
        <v>20.3</v>
      </c>
      <c r="Y11" s="10">
        <v>20.51</v>
      </c>
      <c r="Z11" s="10">
        <v>19.489999999999998</v>
      </c>
      <c r="AA11" s="10">
        <v>20.02</v>
      </c>
      <c r="AB11" s="95">
        <v>28649200</v>
      </c>
      <c r="AC11" s="10">
        <v>20.02</v>
      </c>
      <c r="AD11">
        <f t="shared" si="2"/>
        <v>1.0200000000000031</v>
      </c>
      <c r="AE11" s="138">
        <f t="shared" si="3"/>
        <v>-2.3414634146341484E-2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42713</v>
      </c>
      <c r="X12" s="10">
        <v>20.73</v>
      </c>
      <c r="Y12" s="10">
        <v>20.85</v>
      </c>
      <c r="Z12" s="10">
        <v>20.13</v>
      </c>
      <c r="AA12" s="10">
        <v>20.5</v>
      </c>
      <c r="AB12" s="95">
        <v>23948600</v>
      </c>
      <c r="AC12" s="10">
        <v>20.5</v>
      </c>
      <c r="AD12">
        <f t="shared" si="2"/>
        <v>0.72000000000000242</v>
      </c>
      <c r="AE12" s="138">
        <f t="shared" si="3"/>
        <v>-7.7444336882865894E-3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42712</v>
      </c>
      <c r="X13" s="10">
        <v>20.75</v>
      </c>
      <c r="Y13" s="10">
        <v>20.99</v>
      </c>
      <c r="Z13" s="10">
        <v>20.29</v>
      </c>
      <c r="AA13" s="10">
        <v>20.66</v>
      </c>
      <c r="AB13" s="95">
        <v>36085400</v>
      </c>
      <c r="AC13" s="10">
        <v>20.66</v>
      </c>
      <c r="AD13">
        <f t="shared" si="2"/>
        <v>0.69999999999999929</v>
      </c>
      <c r="AE13" s="138">
        <f t="shared" si="3"/>
        <v>1.0763209393346296E-2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42711</v>
      </c>
      <c r="X14" s="10">
        <v>19.5</v>
      </c>
      <c r="Y14" s="10">
        <v>20.54</v>
      </c>
      <c r="Z14" s="10">
        <v>19.3</v>
      </c>
      <c r="AA14" s="10">
        <v>20.440000000000001</v>
      </c>
      <c r="AB14" s="95">
        <v>44654300</v>
      </c>
      <c r="AC14" s="10">
        <v>20.440000000000001</v>
      </c>
      <c r="AD14">
        <f t="shared" si="2"/>
        <v>1.2399999999999984</v>
      </c>
      <c r="AE14" s="138">
        <f t="shared" si="3"/>
        <v>7.2402938090241564E-2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42710</v>
      </c>
      <c r="X15" s="10">
        <v>18.62</v>
      </c>
      <c r="Y15" s="10">
        <v>19.09</v>
      </c>
      <c r="Z15" s="10">
        <v>18.579999999999998</v>
      </c>
      <c r="AA15" s="10">
        <v>19.059999999999999</v>
      </c>
      <c r="AB15" s="95">
        <v>22194400</v>
      </c>
      <c r="AC15" s="10">
        <v>19.059999999999999</v>
      </c>
      <c r="AD15">
        <f t="shared" si="2"/>
        <v>0.51000000000000156</v>
      </c>
      <c r="AE15" s="138">
        <f t="shared" si="3"/>
        <v>2.4180548092423315E-2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42709</v>
      </c>
      <c r="X16" s="10">
        <v>19</v>
      </c>
      <c r="Y16" s="10">
        <v>19</v>
      </c>
      <c r="Z16" s="10">
        <v>18.399999999999999</v>
      </c>
      <c r="AA16" s="10">
        <v>18.61</v>
      </c>
      <c r="AB16" s="95">
        <v>26579000</v>
      </c>
      <c r="AC16" s="10">
        <v>18.61</v>
      </c>
      <c r="AD16">
        <f t="shared" si="2"/>
        <v>0.60000000000000142</v>
      </c>
      <c r="AE16" s="138">
        <f t="shared" si="3"/>
        <v>-9.5795635976583249E-3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42706</v>
      </c>
      <c r="X17" s="10">
        <v>18.46</v>
      </c>
      <c r="Y17" s="10">
        <v>19.2</v>
      </c>
      <c r="Z17" s="10">
        <v>18.3</v>
      </c>
      <c r="AA17" s="10">
        <v>18.79</v>
      </c>
      <c r="AB17" s="95">
        <v>25745600</v>
      </c>
      <c r="AC17" s="10">
        <v>18.79</v>
      </c>
      <c r="AD17">
        <f t="shared" si="2"/>
        <v>0.89999999999999858</v>
      </c>
      <c r="AE17" s="138">
        <f t="shared" si="3"/>
        <v>1.6774891774891776E-2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42705</v>
      </c>
      <c r="X18" s="10">
        <v>19.7</v>
      </c>
      <c r="Y18" s="10">
        <v>19.829999999999998</v>
      </c>
      <c r="Z18" s="10">
        <v>18.18</v>
      </c>
      <c r="AA18" s="10">
        <v>18.48</v>
      </c>
      <c r="AB18" s="95">
        <v>40632200</v>
      </c>
      <c r="AC18" s="10">
        <v>18.48</v>
      </c>
      <c r="AD18">
        <f t="shared" si="2"/>
        <v>1.6499999999999986</v>
      </c>
      <c r="AE18" s="138">
        <f t="shared" si="3"/>
        <v>-5.3763440860215117E-2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42704</v>
      </c>
      <c r="X19" s="10">
        <v>19.579999999999998</v>
      </c>
      <c r="Y19" s="10">
        <v>19.760000000000002</v>
      </c>
      <c r="Z19" s="10">
        <v>19.36</v>
      </c>
      <c r="AA19" s="10">
        <v>19.53</v>
      </c>
      <c r="AB19" s="95">
        <v>25984900</v>
      </c>
      <c r="AC19" s="10">
        <v>19.53</v>
      </c>
      <c r="AD19">
        <f t="shared" si="2"/>
        <v>0.40000000000000213</v>
      </c>
      <c r="AE19" s="138">
        <f t="shared" si="3"/>
        <v>5.6642636457260309E-3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42703</v>
      </c>
      <c r="X20" s="10">
        <v>19.920000000000002</v>
      </c>
      <c r="Y20" s="10">
        <v>20.2</v>
      </c>
      <c r="Z20" s="10">
        <v>19.38</v>
      </c>
      <c r="AA20" s="10">
        <v>19.420000000000002</v>
      </c>
      <c r="AB20" s="95">
        <v>37877200</v>
      </c>
      <c r="AC20" s="10">
        <v>19.420000000000002</v>
      </c>
      <c r="AD20">
        <f t="shared" si="2"/>
        <v>0.82000000000000028</v>
      </c>
      <c r="AE20" s="138">
        <f t="shared" si="3"/>
        <v>-2.8514257128564147E-2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42702</v>
      </c>
      <c r="X21" s="10">
        <v>20.18</v>
      </c>
      <c r="Y21" s="10">
        <v>20.28</v>
      </c>
      <c r="Z21" s="10">
        <v>19.95</v>
      </c>
      <c r="AA21" s="10">
        <v>19.989999999999998</v>
      </c>
      <c r="AB21" s="95">
        <v>22166100</v>
      </c>
      <c r="AC21" s="10">
        <v>19.989999999999998</v>
      </c>
      <c r="AD21">
        <f t="shared" si="2"/>
        <v>0.33000000000000185</v>
      </c>
      <c r="AE21" s="138">
        <f t="shared" si="3"/>
        <v>-6.9547938400397191E-3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42699</v>
      </c>
      <c r="X22" s="10">
        <v>19.95</v>
      </c>
      <c r="Y22" s="10">
        <v>20.440000000000001</v>
      </c>
      <c r="Z22" s="10">
        <v>19.79</v>
      </c>
      <c r="AA22" s="10">
        <v>20.13</v>
      </c>
      <c r="AB22" s="95">
        <v>16305600</v>
      </c>
      <c r="AC22" s="10">
        <v>20.13</v>
      </c>
      <c r="AD22">
        <f t="shared" si="2"/>
        <v>0.65000000000000213</v>
      </c>
      <c r="AE22" s="138">
        <f t="shared" si="3"/>
        <v>1.1049723756906049E-2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42697</v>
      </c>
      <c r="X23" s="10">
        <v>19.63</v>
      </c>
      <c r="Y23" s="10">
        <v>19.93</v>
      </c>
      <c r="Z23" s="10">
        <v>19.47</v>
      </c>
      <c r="AA23" s="10">
        <v>19.91</v>
      </c>
      <c r="AB23" s="95">
        <v>20002800</v>
      </c>
      <c r="AC23" s="10">
        <v>19.91</v>
      </c>
      <c r="AD23">
        <f t="shared" si="2"/>
        <v>0.46000000000000085</v>
      </c>
      <c r="AE23" s="138">
        <f t="shared" si="3"/>
        <v>8.6119554204662219E-3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42696</v>
      </c>
      <c r="X24" s="10">
        <v>19.64</v>
      </c>
      <c r="Y24" s="10">
        <v>19.8</v>
      </c>
      <c r="Z24" s="10">
        <v>19.45</v>
      </c>
      <c r="AA24" s="10">
        <v>19.739999999999998</v>
      </c>
      <c r="AB24" s="95">
        <v>22211100</v>
      </c>
      <c r="AC24" s="10">
        <v>19.739999999999998</v>
      </c>
      <c r="AD24">
        <f t="shared" si="2"/>
        <v>0.35000000000000142</v>
      </c>
      <c r="AE24" s="138">
        <f t="shared" si="3"/>
        <v>1.2827090815803022E-2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42695</v>
      </c>
      <c r="X25" s="10">
        <v>19.39</v>
      </c>
      <c r="Y25" s="10">
        <v>19.670000000000002</v>
      </c>
      <c r="Z25" s="10">
        <v>19.350000000000001</v>
      </c>
      <c r="AA25" s="10">
        <v>19.489999999999998</v>
      </c>
      <c r="AB25" s="95">
        <v>22658400</v>
      </c>
      <c r="AC25" s="10">
        <v>19.489999999999998</v>
      </c>
      <c r="AD25">
        <f t="shared" si="2"/>
        <v>0.32000000000000028</v>
      </c>
      <c r="AE25" s="138">
        <f t="shared" si="3"/>
        <v>1.4575741801145181E-2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42692</v>
      </c>
      <c r="X26" s="10">
        <v>18.899999999999999</v>
      </c>
      <c r="Y26" s="10">
        <v>19.329999999999998</v>
      </c>
      <c r="Z26" s="10">
        <v>18.850000000000001</v>
      </c>
      <c r="AA26" s="10">
        <v>19.21</v>
      </c>
      <c r="AB26" s="95">
        <v>27322300</v>
      </c>
      <c r="AC26" s="10">
        <v>19.21</v>
      </c>
      <c r="AD26">
        <f t="shared" si="2"/>
        <v>0.47999999999999687</v>
      </c>
      <c r="AE26" s="138">
        <f t="shared" si="3"/>
        <v>1.5641293013557434E-3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42691</v>
      </c>
      <c r="X27" s="10">
        <v>18.350000000000001</v>
      </c>
      <c r="Y27" s="10">
        <v>19.34</v>
      </c>
      <c r="Z27" s="10">
        <v>18.25</v>
      </c>
      <c r="AA27" s="10">
        <v>19.18</v>
      </c>
      <c r="AB27" s="95">
        <v>45702900</v>
      </c>
      <c r="AC27" s="10">
        <v>19.18</v>
      </c>
      <c r="AD27">
        <f t="shared" si="2"/>
        <v>1.0899999999999999</v>
      </c>
      <c r="AE27" s="138">
        <f t="shared" si="3"/>
        <v>5.1535087719298378E-2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42690</v>
      </c>
      <c r="X28" s="10">
        <v>17.940000000000001</v>
      </c>
      <c r="Y28" s="10">
        <v>18.329999999999998</v>
      </c>
      <c r="Z28" s="10">
        <v>17.93</v>
      </c>
      <c r="AA28" s="10">
        <v>18.239999999999998</v>
      </c>
      <c r="AB28" s="95">
        <v>21600600</v>
      </c>
      <c r="AC28" s="10">
        <v>18.239999999999998</v>
      </c>
      <c r="AD28">
        <f t="shared" si="2"/>
        <v>0.39999999999999858</v>
      </c>
      <c r="AE28" s="138">
        <f t="shared" si="3"/>
        <v>7.7348066298341678E-3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42689</v>
      </c>
      <c r="X29" s="10">
        <v>17.66</v>
      </c>
      <c r="Y29" s="10">
        <v>18.170000000000002</v>
      </c>
      <c r="Z29" s="10">
        <v>17.66</v>
      </c>
      <c r="AA29" s="10">
        <v>18.100000000000001</v>
      </c>
      <c r="AB29" s="95">
        <v>25115900</v>
      </c>
      <c r="AC29" s="10">
        <v>18.100000000000001</v>
      </c>
      <c r="AD29">
        <f t="shared" si="2"/>
        <v>0.51000000000000156</v>
      </c>
      <c r="AE29" s="138">
        <f t="shared" si="3"/>
        <v>2.2021456804065531E-2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42688</v>
      </c>
      <c r="X30" s="10">
        <v>17.77</v>
      </c>
      <c r="Y30" s="10">
        <v>17.98</v>
      </c>
      <c r="Z30" s="10">
        <v>17.53</v>
      </c>
      <c r="AA30" s="10">
        <v>17.71</v>
      </c>
      <c r="AB30" s="95">
        <v>26305700</v>
      </c>
      <c r="AC30" s="10">
        <v>17.71</v>
      </c>
      <c r="AD30">
        <f t="shared" si="2"/>
        <v>0.44999999999999929</v>
      </c>
      <c r="AE30" s="138">
        <f t="shared" si="3"/>
        <v>2.2637238256932868E-3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42685</v>
      </c>
      <c r="X31" s="10">
        <v>17.079999999999998</v>
      </c>
      <c r="Y31" s="10">
        <v>17.68</v>
      </c>
      <c r="Z31" s="10">
        <v>16.899999999999999</v>
      </c>
      <c r="AA31" s="10">
        <v>17.670000000000002</v>
      </c>
      <c r="AB31" s="95">
        <v>31007400</v>
      </c>
      <c r="AC31" s="10">
        <v>17.670000000000002</v>
      </c>
      <c r="AD31">
        <f t="shared" si="2"/>
        <v>0.78000000000000114</v>
      </c>
      <c r="AE31" s="138">
        <f t="shared" si="3"/>
        <v>4.0023543260741867E-2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42684</v>
      </c>
      <c r="X32" s="10">
        <v>17.350000000000001</v>
      </c>
      <c r="Y32" s="10">
        <v>17.760000000000002</v>
      </c>
      <c r="Z32" s="10">
        <v>16.75</v>
      </c>
      <c r="AA32" s="10">
        <v>16.989999999999998</v>
      </c>
      <c r="AB32" s="95">
        <v>30256300</v>
      </c>
      <c r="AC32" s="10">
        <v>16.989999999999998</v>
      </c>
      <c r="AD32">
        <f t="shared" si="2"/>
        <v>1.0100000000000016</v>
      </c>
      <c r="AE32" s="138">
        <f t="shared" si="3"/>
        <v>-1.2209302325581484E-2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42683</v>
      </c>
      <c r="X33" s="10">
        <v>16.95</v>
      </c>
      <c r="Y33" s="10">
        <v>17.350000000000001</v>
      </c>
      <c r="Z33" s="10">
        <v>16.75</v>
      </c>
      <c r="AA33" s="10">
        <v>17.2</v>
      </c>
      <c r="AB33" s="95">
        <v>33825300</v>
      </c>
      <c r="AC33" s="10">
        <v>17.2</v>
      </c>
      <c r="AD33">
        <f t="shared" si="2"/>
        <v>0.60000000000000142</v>
      </c>
      <c r="AE33" s="138">
        <f t="shared" si="3"/>
        <v>-1.2062033314187315E-2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42682</v>
      </c>
      <c r="X34" s="10">
        <v>17.3</v>
      </c>
      <c r="Y34" s="10">
        <v>17.55</v>
      </c>
      <c r="Z34" s="10">
        <v>17.059999999999999</v>
      </c>
      <c r="AA34" s="10">
        <v>17.41</v>
      </c>
      <c r="AB34" s="95">
        <v>18025200</v>
      </c>
      <c r="AC34" s="10">
        <v>17.41</v>
      </c>
      <c r="AD34">
        <f t="shared" si="2"/>
        <v>0.49000000000000199</v>
      </c>
      <c r="AE34" s="138">
        <f t="shared" si="3"/>
        <v>1.7261219792865656E-3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42681</v>
      </c>
      <c r="X35" s="10">
        <v>17.02</v>
      </c>
      <c r="Y35" s="10">
        <v>17.43</v>
      </c>
      <c r="Z35" s="10">
        <v>17.02</v>
      </c>
      <c r="AA35" s="10">
        <v>17.38</v>
      </c>
      <c r="AB35" s="95">
        <v>21542500</v>
      </c>
      <c r="AC35" s="10">
        <v>17.38</v>
      </c>
      <c r="AD35">
        <f t="shared" si="2"/>
        <v>0.41000000000000014</v>
      </c>
      <c r="AE35" s="138">
        <f t="shared" si="3"/>
        <v>4.1966426858513151E-2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42678</v>
      </c>
      <c r="X36" s="10">
        <v>16.46</v>
      </c>
      <c r="Y36" s="10">
        <v>17.02</v>
      </c>
      <c r="Z36" s="10">
        <v>16.45</v>
      </c>
      <c r="AA36" s="10">
        <v>16.68</v>
      </c>
      <c r="AB36" s="95">
        <v>17926300</v>
      </c>
      <c r="AC36" s="10">
        <v>16.68</v>
      </c>
      <c r="AD36">
        <f t="shared" si="2"/>
        <v>0.57000000000000028</v>
      </c>
      <c r="AE36" s="138">
        <f t="shared" si="3"/>
        <v>3.6101083032489267E-3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42677</v>
      </c>
      <c r="X37" s="10">
        <v>16.66</v>
      </c>
      <c r="Y37" s="10">
        <v>16.809999999999999</v>
      </c>
      <c r="Z37" s="10">
        <v>16.559999999999999</v>
      </c>
      <c r="AA37" s="10">
        <v>16.62</v>
      </c>
      <c r="AB37" s="95">
        <v>17185100</v>
      </c>
      <c r="AC37" s="10">
        <v>16.62</v>
      </c>
      <c r="AD37">
        <f t="shared" si="2"/>
        <v>0.25</v>
      </c>
      <c r="AE37" s="138">
        <f t="shared" si="3"/>
        <v>-3.597122302158251E-3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42676</v>
      </c>
      <c r="X38" s="10">
        <v>16.95</v>
      </c>
      <c r="Y38" s="10">
        <v>17.02</v>
      </c>
      <c r="Z38" s="10">
        <v>16.5</v>
      </c>
      <c r="AA38" s="10">
        <v>16.68</v>
      </c>
      <c r="AB38" s="95">
        <v>24880200</v>
      </c>
      <c r="AC38" s="10">
        <v>16.68</v>
      </c>
      <c r="AD38">
        <f t="shared" si="2"/>
        <v>0.51999999999999957</v>
      </c>
      <c r="AE38" s="138">
        <f t="shared" si="3"/>
        <v>-1.7667844522968212E-2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42675</v>
      </c>
      <c r="X39" s="10">
        <v>17.2</v>
      </c>
      <c r="Y39" s="10">
        <v>17.41</v>
      </c>
      <c r="Z39" s="10">
        <v>16.579999999999998</v>
      </c>
      <c r="AA39" s="10">
        <v>16.98</v>
      </c>
      <c r="AB39" s="95">
        <v>27115100</v>
      </c>
      <c r="AC39" s="10">
        <v>16.98</v>
      </c>
      <c r="AD39">
        <f t="shared" si="2"/>
        <v>0.83000000000000185</v>
      </c>
      <c r="AE39" s="138">
        <f t="shared" si="3"/>
        <v>-1.0489510489510523E-2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42674</v>
      </c>
      <c r="X40" s="10">
        <v>17.54</v>
      </c>
      <c r="Y40" s="10">
        <v>17.760000000000002</v>
      </c>
      <c r="Z40" s="10">
        <v>17.16</v>
      </c>
      <c r="AA40" s="10">
        <v>17.16</v>
      </c>
      <c r="AB40" s="95">
        <v>23239600</v>
      </c>
      <c r="AC40" s="10">
        <v>17.16</v>
      </c>
      <c r="AD40">
        <f t="shared" si="2"/>
        <v>0.60000000000000142</v>
      </c>
      <c r="AE40" s="138">
        <f t="shared" si="3"/>
        <v>-2.3255813953487747E-3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42671</v>
      </c>
      <c r="X41" s="10">
        <v>17.600000000000001</v>
      </c>
      <c r="Y41" s="10">
        <v>17.670000000000002</v>
      </c>
      <c r="Z41" s="10">
        <v>17.100000000000001</v>
      </c>
      <c r="AA41" s="10">
        <v>17.2</v>
      </c>
      <c r="AB41" s="95">
        <v>20805300</v>
      </c>
      <c r="AC41" s="10">
        <v>17.2</v>
      </c>
      <c r="AD41">
        <f t="shared" si="2"/>
        <v>0.57000000000000028</v>
      </c>
      <c r="AE41" s="138">
        <f t="shared" si="3"/>
        <v>-1.882487164860247E-2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42670</v>
      </c>
      <c r="X42" s="10">
        <v>17.82</v>
      </c>
      <c r="Y42" s="10">
        <v>17.899999999999999</v>
      </c>
      <c r="Z42" s="10">
        <v>17.399999999999999</v>
      </c>
      <c r="AA42" s="10">
        <v>17.53</v>
      </c>
      <c r="AB42" s="95">
        <v>21169900</v>
      </c>
      <c r="AC42" s="10">
        <v>17.53</v>
      </c>
      <c r="AD42">
        <f t="shared" si="2"/>
        <v>0.5</v>
      </c>
      <c r="AE42" s="138">
        <f t="shared" si="3"/>
        <v>-6.2358276643990074E-3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23.26</v>
      </c>
      <c r="W43" s="133">
        <v>42669</v>
      </c>
      <c r="X43" s="10">
        <v>17.3</v>
      </c>
      <c r="Y43" s="10">
        <v>17.93</v>
      </c>
      <c r="Z43" s="10">
        <v>17.2</v>
      </c>
      <c r="AA43" s="10">
        <v>17.64</v>
      </c>
      <c r="AB43" s="95">
        <v>23585400</v>
      </c>
      <c r="AC43" s="10">
        <v>17.64</v>
      </c>
      <c r="AD43">
        <f t="shared" si="2"/>
        <v>0.73000000000000043</v>
      </c>
      <c r="AE43" s="138">
        <f t="shared" si="3"/>
        <v>5.7012542759407037E-3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23.35</v>
      </c>
      <c r="W44" s="133">
        <v>42668</v>
      </c>
      <c r="X44" s="10">
        <v>17.100000000000001</v>
      </c>
      <c r="Y44" s="10">
        <v>17.61</v>
      </c>
      <c r="Z44" s="10">
        <v>17.100000000000001</v>
      </c>
      <c r="AA44" s="10">
        <v>17.54</v>
      </c>
      <c r="AB44" s="95">
        <v>27161700</v>
      </c>
      <c r="AC44" s="10">
        <v>17.54</v>
      </c>
      <c r="AD44">
        <f t="shared" si="2"/>
        <v>0.50999999999999801</v>
      </c>
      <c r="AE44" s="138">
        <f t="shared" si="3"/>
        <v>2.8135990621336537E-2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24.805000000000003</v>
      </c>
      <c r="T45" s="93" t="s">
        <v>100</v>
      </c>
      <c r="U45" s="130" t="s">
        <v>539</v>
      </c>
      <c r="W45" s="133">
        <v>42667</v>
      </c>
      <c r="X45" s="10">
        <v>17.07</v>
      </c>
      <c r="Y45" s="10">
        <v>17.16</v>
      </c>
      <c r="Z45" s="10">
        <v>16.97</v>
      </c>
      <c r="AA45" s="10">
        <v>17.059999999999999</v>
      </c>
      <c r="AB45" s="95">
        <v>13800900</v>
      </c>
      <c r="AC45" s="10">
        <v>17.059999999999999</v>
      </c>
      <c r="AD45">
        <f t="shared" si="2"/>
        <v>0.19000000000000128</v>
      </c>
      <c r="AE45" s="138">
        <f t="shared" si="3"/>
        <v>7.0838252656433287E-3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24.579500000000003</v>
      </c>
      <c r="T46" s="93" t="s">
        <v>101</v>
      </c>
      <c r="U46" s="130" t="s">
        <v>540</v>
      </c>
      <c r="W46" s="133">
        <v>42664</v>
      </c>
      <c r="X46" s="10">
        <v>17</v>
      </c>
      <c r="Y46" s="10">
        <v>17.07</v>
      </c>
      <c r="Z46" s="10">
        <v>16.8</v>
      </c>
      <c r="AA46" s="10">
        <v>16.940000000000001</v>
      </c>
      <c r="AB46" s="95">
        <v>18675200</v>
      </c>
      <c r="AC46" s="10">
        <v>16.940000000000001</v>
      </c>
      <c r="AD46">
        <f t="shared" si="2"/>
        <v>0.26999999999999957</v>
      </c>
      <c r="AE46" s="138">
        <f t="shared" si="3"/>
        <v>-1.5116279069767313E-2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24.354000000000003</v>
      </c>
      <c r="T47" s="93" t="s">
        <v>102</v>
      </c>
      <c r="U47" s="130">
        <v>26.58</v>
      </c>
      <c r="W47" s="133">
        <v>42663</v>
      </c>
      <c r="X47" s="10">
        <v>17.05</v>
      </c>
      <c r="Y47" s="10">
        <v>17.5</v>
      </c>
      <c r="Z47" s="10">
        <v>17.05</v>
      </c>
      <c r="AA47" s="10">
        <v>17.2</v>
      </c>
      <c r="AB47" s="95">
        <v>17081000</v>
      </c>
      <c r="AC47" s="10">
        <v>17.2</v>
      </c>
      <c r="AD47">
        <f t="shared" si="2"/>
        <v>0.44999999999999929</v>
      </c>
      <c r="AE47" s="138">
        <f t="shared" si="3"/>
        <v>-1.1614401858304202E-3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24.128500000000003</v>
      </c>
      <c r="T48" s="93" t="s">
        <v>103</v>
      </c>
      <c r="U48" s="130">
        <v>1.9259200000000001</v>
      </c>
      <c r="W48" s="133">
        <v>42662</v>
      </c>
      <c r="X48" s="10">
        <v>17</v>
      </c>
      <c r="Y48" s="10">
        <v>17.25</v>
      </c>
      <c r="Z48" s="10">
        <v>16.850000000000001</v>
      </c>
      <c r="AA48" s="10">
        <v>17.22</v>
      </c>
      <c r="AB48" s="95">
        <v>18610700</v>
      </c>
      <c r="AC48" s="10">
        <v>17.22</v>
      </c>
      <c r="AD48">
        <f t="shared" si="2"/>
        <v>0.39999999999999858</v>
      </c>
      <c r="AE48" s="138">
        <f t="shared" si="3"/>
        <v>-1.0913268236645735E-2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23.903000000000002</v>
      </c>
      <c r="T49" s="93" t="s">
        <v>104</v>
      </c>
      <c r="U49" s="130" t="s">
        <v>129</v>
      </c>
      <c r="W49" s="133">
        <v>42661</v>
      </c>
      <c r="X49" s="10">
        <v>17.21</v>
      </c>
      <c r="Y49" s="10">
        <v>17.66</v>
      </c>
      <c r="Z49" s="10">
        <v>17.2</v>
      </c>
      <c r="AA49" s="10">
        <v>17.41</v>
      </c>
      <c r="AB49" s="95">
        <v>20103800</v>
      </c>
      <c r="AC49" s="10">
        <v>17.41</v>
      </c>
      <c r="AD49">
        <f t="shared" si="2"/>
        <v>0.46000000000000085</v>
      </c>
      <c r="AE49" s="138">
        <f t="shared" si="3"/>
        <v>2.4720423778693545E-2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23.677500000000002</v>
      </c>
      <c r="T50" s="93"/>
      <c r="U50" s="130"/>
      <c r="W50" s="133">
        <v>42660</v>
      </c>
      <c r="X50" s="10">
        <v>17.02</v>
      </c>
      <c r="Y50" s="10">
        <v>17.170000000000002</v>
      </c>
      <c r="Z50" s="10">
        <v>16.93</v>
      </c>
      <c r="AA50" s="10">
        <v>16.989999999999998</v>
      </c>
      <c r="AB50" s="95">
        <v>12648100</v>
      </c>
      <c r="AC50" s="10">
        <v>16.989999999999998</v>
      </c>
      <c r="AD50">
        <f t="shared" si="2"/>
        <v>0.24000000000000199</v>
      </c>
      <c r="AE50" s="138">
        <f t="shared" si="3"/>
        <v>-8.172796263864579E-3</v>
      </c>
      <c r="AL50" s="234"/>
      <c r="AO50" s="234"/>
    </row>
    <row r="51" spans="2:41" x14ac:dyDescent="0.25">
      <c r="B51" s="62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23.452000000000002</v>
      </c>
      <c r="T51" s="93" t="s">
        <v>105</v>
      </c>
      <c r="U51" s="130" t="s">
        <v>541</v>
      </c>
      <c r="W51" s="133">
        <v>42657</v>
      </c>
      <c r="X51" s="10">
        <v>17.03</v>
      </c>
      <c r="Y51" s="10">
        <v>17.41</v>
      </c>
      <c r="Z51" s="10">
        <v>16.989999999999998</v>
      </c>
      <c r="AA51" s="10">
        <v>17.13</v>
      </c>
      <c r="AB51" s="95">
        <v>23469700</v>
      </c>
      <c r="AC51" s="10">
        <v>17.13</v>
      </c>
      <c r="AD51">
        <f t="shared" si="2"/>
        <v>0.42000000000000171</v>
      </c>
      <c r="AE51" s="138">
        <f t="shared" si="3"/>
        <v>1.6617210682492445E-2</v>
      </c>
    </row>
    <row r="52" spans="2:41" x14ac:dyDescent="0.25">
      <c r="B52" s="62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23.226500000000001</v>
      </c>
      <c r="T52" s="93" t="s">
        <v>106</v>
      </c>
      <c r="U52" s="130" t="s">
        <v>542</v>
      </c>
      <c r="W52" s="133">
        <v>42656</v>
      </c>
      <c r="X52" s="10">
        <v>16.559999999999999</v>
      </c>
      <c r="Y52" s="10">
        <v>17</v>
      </c>
      <c r="Z52" s="10">
        <v>16.170000000000002</v>
      </c>
      <c r="AA52" s="10">
        <v>16.850000000000001</v>
      </c>
      <c r="AB52" s="95">
        <v>27390800</v>
      </c>
      <c r="AC52" s="10">
        <v>16.850000000000001</v>
      </c>
      <c r="AD52">
        <f t="shared" si="2"/>
        <v>0.82999999999999829</v>
      </c>
      <c r="AE52" s="138">
        <f t="shared" si="3"/>
        <v>4.1716328963050664E-3</v>
      </c>
    </row>
    <row r="53" spans="2:41" x14ac:dyDescent="0.25">
      <c r="B53" s="62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23.001000000000001</v>
      </c>
      <c r="T53" s="93" t="s">
        <v>107</v>
      </c>
      <c r="U53" s="131">
        <v>24214104</v>
      </c>
      <c r="W53" s="133">
        <v>42655</v>
      </c>
      <c r="X53" s="10">
        <v>16.88</v>
      </c>
      <c r="Y53" s="10">
        <v>17.04</v>
      </c>
      <c r="Z53" s="10">
        <v>16.670000000000002</v>
      </c>
      <c r="AA53" s="10">
        <v>16.78</v>
      </c>
      <c r="AB53" s="95">
        <v>17884000</v>
      </c>
      <c r="AC53" s="10">
        <v>16.78</v>
      </c>
      <c r="AD53">
        <f t="shared" si="2"/>
        <v>0.36999999999999744</v>
      </c>
      <c r="AE53" s="138">
        <f t="shared" si="3"/>
        <v>-4.7449584816131596E-3</v>
      </c>
    </row>
    <row r="54" spans="2:41" x14ac:dyDescent="0.25">
      <c r="B54" s="62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22.775500000000001</v>
      </c>
      <c r="T54" s="93" t="s">
        <v>110</v>
      </c>
      <c r="U54" s="131">
        <v>27567300</v>
      </c>
      <c r="W54" s="133">
        <v>42654</v>
      </c>
      <c r="X54" s="10">
        <v>17.399999999999999</v>
      </c>
      <c r="Y54" s="10">
        <v>17.47</v>
      </c>
      <c r="Z54" s="10">
        <v>16.53</v>
      </c>
      <c r="AA54" s="10">
        <v>16.86</v>
      </c>
      <c r="AB54" s="95">
        <v>37932400</v>
      </c>
      <c r="AC54" s="10">
        <v>16.86</v>
      </c>
      <c r="AD54">
        <f t="shared" si="2"/>
        <v>0.93999999999999773</v>
      </c>
      <c r="AE54" s="138">
        <f t="shared" si="3"/>
        <v>-3.6571428571428588E-2</v>
      </c>
      <c r="AL54" s="234"/>
      <c r="AO54" s="234"/>
    </row>
    <row r="55" spans="2:41" x14ac:dyDescent="0.25">
      <c r="B55" s="62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22.55</v>
      </c>
      <c r="T55" s="93" t="s">
        <v>108</v>
      </c>
      <c r="U55" s="130" t="s">
        <v>543</v>
      </c>
      <c r="W55" s="133">
        <v>42653</v>
      </c>
      <c r="X55" s="10">
        <v>17.72</v>
      </c>
      <c r="Y55" s="10">
        <v>17.84</v>
      </c>
      <c r="Z55" s="10">
        <v>17.489999999999998</v>
      </c>
      <c r="AA55" s="10">
        <v>17.5</v>
      </c>
      <c r="AB55" s="95">
        <v>18784100</v>
      </c>
      <c r="AC55" s="10">
        <v>17.5</v>
      </c>
      <c r="AD55">
        <f t="shared" si="2"/>
        <v>0.35000000000000142</v>
      </c>
      <c r="AE55" s="138">
        <f t="shared" si="3"/>
        <v>-6.2464508801817198E-3</v>
      </c>
    </row>
    <row r="56" spans="2:41" x14ac:dyDescent="0.25">
      <c r="B56" s="62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22.3245</v>
      </c>
      <c r="T56" s="93" t="s">
        <v>111</v>
      </c>
      <c r="U56" s="130" t="s">
        <v>129</v>
      </c>
      <c r="W56" s="133">
        <v>42650</v>
      </c>
      <c r="X56" s="10">
        <v>17.72</v>
      </c>
      <c r="Y56" s="10">
        <v>17.8</v>
      </c>
      <c r="Z56" s="10">
        <v>17.3</v>
      </c>
      <c r="AA56" s="10">
        <v>17.61</v>
      </c>
      <c r="AB56" s="95">
        <v>23836400</v>
      </c>
      <c r="AC56" s="10">
        <v>17.61</v>
      </c>
      <c r="AD56">
        <f t="shared" si="2"/>
        <v>0.5</v>
      </c>
      <c r="AE56" s="138">
        <f t="shared" si="3"/>
        <v>-6.7681895093063549E-3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22.099</v>
      </c>
      <c r="T57" s="93" t="s">
        <v>112</v>
      </c>
      <c r="U57" s="130">
        <v>-0.3</v>
      </c>
      <c r="W57" s="133">
        <v>42649</v>
      </c>
      <c r="X57" s="10">
        <v>17.64</v>
      </c>
      <c r="Y57" s="10">
        <v>17.89</v>
      </c>
      <c r="Z57" s="10">
        <v>17.54</v>
      </c>
      <c r="AA57" s="10">
        <v>17.73</v>
      </c>
      <c r="AB57" s="95">
        <v>21575000</v>
      </c>
      <c r="AC57" s="10">
        <v>17.73</v>
      </c>
      <c r="AD57">
        <f t="shared" si="2"/>
        <v>0.35000000000000142</v>
      </c>
      <c r="AE57" s="138">
        <f t="shared" si="3"/>
        <v>1.6949152542373724E-3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21.8735</v>
      </c>
      <c r="T58" s="93" t="s">
        <v>109</v>
      </c>
      <c r="U58" s="130" t="s">
        <v>123</v>
      </c>
      <c r="W58" s="133">
        <v>42648</v>
      </c>
      <c r="X58" s="10">
        <v>17.55</v>
      </c>
      <c r="Y58" s="10">
        <v>18.329999999999998</v>
      </c>
      <c r="Z58" s="10">
        <v>17.28</v>
      </c>
      <c r="AA58" s="10">
        <v>17.7</v>
      </c>
      <c r="AB58" s="95">
        <v>67695300</v>
      </c>
      <c r="AC58" s="10">
        <v>17.7</v>
      </c>
      <c r="AD58">
        <f t="shared" si="2"/>
        <v>1.0499999999999972</v>
      </c>
      <c r="AE58" s="138">
        <f t="shared" si="3"/>
        <v>-5.6179775280900124E-3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21.648</v>
      </c>
      <c r="W59" s="133">
        <v>42647</v>
      </c>
      <c r="X59" s="10">
        <v>17.98</v>
      </c>
      <c r="Y59" s="10">
        <v>18.04</v>
      </c>
      <c r="Z59" s="10">
        <v>17.66</v>
      </c>
      <c r="AA59" s="10">
        <v>17.8</v>
      </c>
      <c r="AB59" s="95">
        <v>49720100</v>
      </c>
      <c r="AC59" s="10">
        <v>17.8</v>
      </c>
      <c r="AD59">
        <f t="shared" si="2"/>
        <v>0.37999999999999901</v>
      </c>
      <c r="AE59" s="138">
        <f t="shared" si="3"/>
        <v>3.9481105470953182E-3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21.422499999999999</v>
      </c>
      <c r="W60" s="133">
        <v>42646</v>
      </c>
      <c r="X60" s="10">
        <v>17.989999999999998</v>
      </c>
      <c r="Y60" s="10">
        <v>18.02</v>
      </c>
      <c r="Z60" s="10">
        <v>17.600000000000001</v>
      </c>
      <c r="AA60" s="10">
        <v>17.73</v>
      </c>
      <c r="AB60" s="95">
        <v>26778100</v>
      </c>
      <c r="AC60" s="10">
        <v>17.73</v>
      </c>
      <c r="AD60">
        <f t="shared" si="2"/>
        <v>0.41999999999999815</v>
      </c>
      <c r="AE60" s="138">
        <f t="shared" si="3"/>
        <v>-2.8121484814398467E-3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21.196999999999999</v>
      </c>
      <c r="W61" s="133">
        <v>42643</v>
      </c>
      <c r="X61" s="10">
        <v>17.75</v>
      </c>
      <c r="Y61" s="10">
        <v>18</v>
      </c>
      <c r="Z61" s="10">
        <v>17.579999999999998</v>
      </c>
      <c r="AA61" s="10">
        <v>17.78</v>
      </c>
      <c r="AB61" s="95">
        <v>21291800</v>
      </c>
      <c r="AC61" s="10">
        <v>17.78</v>
      </c>
      <c r="AD61">
        <f t="shared" si="2"/>
        <v>0.42000000000000171</v>
      </c>
      <c r="AE61" s="138">
        <f t="shared" si="3"/>
        <v>1.3683010262257822E-2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20.971500000000002</v>
      </c>
      <c r="W62" s="133">
        <v>42642</v>
      </c>
      <c r="X62" s="10">
        <v>17.45</v>
      </c>
      <c r="Y62" s="10">
        <v>17.77</v>
      </c>
      <c r="Z62" s="10">
        <v>17.350000000000001</v>
      </c>
      <c r="AA62" s="10">
        <v>17.54</v>
      </c>
      <c r="AB62" s="95">
        <v>31732700</v>
      </c>
      <c r="AC62" s="10">
        <v>17.54</v>
      </c>
      <c r="AD62">
        <f t="shared" si="2"/>
        <v>0.41999999999999815</v>
      </c>
      <c r="AE62" s="138">
        <f t="shared" si="3"/>
        <v>5.7339449541282672E-3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20.746000000000002</v>
      </c>
      <c r="W63" s="133">
        <v>42641</v>
      </c>
      <c r="X63" s="10">
        <v>18.16</v>
      </c>
      <c r="Y63" s="10">
        <v>18.16</v>
      </c>
      <c r="Z63" s="10">
        <v>17.149999999999999</v>
      </c>
      <c r="AA63" s="10">
        <v>17.440000000000001</v>
      </c>
      <c r="AB63" s="95">
        <v>42680000</v>
      </c>
      <c r="AC63" s="10">
        <v>17.440000000000001</v>
      </c>
      <c r="AD63">
        <f t="shared" si="2"/>
        <v>1.0100000000000016</v>
      </c>
      <c r="AE63" s="138">
        <f t="shared" si="3"/>
        <v>-3.1111111111111089E-2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20.520500000000002</v>
      </c>
      <c r="W64" s="133">
        <v>42640</v>
      </c>
      <c r="X64" s="10">
        <v>17.53</v>
      </c>
      <c r="Y64" s="10">
        <v>18.079999999999998</v>
      </c>
      <c r="Z64" s="10">
        <v>17.350000000000001</v>
      </c>
      <c r="AA64" s="10">
        <v>18</v>
      </c>
      <c r="AB64" s="95">
        <v>28600500</v>
      </c>
      <c r="AC64" s="10">
        <v>18</v>
      </c>
      <c r="AD64">
        <f t="shared" si="2"/>
        <v>0.72999999999999687</v>
      </c>
      <c r="AE64" s="138">
        <f t="shared" si="3"/>
        <v>3.6866359447004671E-2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20.295000000000002</v>
      </c>
      <c r="W65" s="133">
        <v>42639</v>
      </c>
      <c r="X65" s="10">
        <v>17.350000000000001</v>
      </c>
      <c r="Y65" s="10">
        <v>17.600000000000001</v>
      </c>
      <c r="Z65" s="10">
        <v>17.18</v>
      </c>
      <c r="AA65" s="10">
        <v>17.36</v>
      </c>
      <c r="AB65" s="95">
        <v>19524700</v>
      </c>
      <c r="AC65" s="10">
        <v>17.36</v>
      </c>
      <c r="AD65">
        <f t="shared" si="2"/>
        <v>0.42000000000000171</v>
      </c>
      <c r="AE65" s="138">
        <f t="shared" si="3"/>
        <v>-6.8649885583524917E-3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42636</v>
      </c>
      <c r="X66" s="10">
        <v>17.45</v>
      </c>
      <c r="Y66" s="10">
        <v>17.739999999999998</v>
      </c>
      <c r="Z66" s="10">
        <v>17.43</v>
      </c>
      <c r="AA66" s="10">
        <v>17.48</v>
      </c>
      <c r="AB66" s="95">
        <v>17890000</v>
      </c>
      <c r="AC66" s="10">
        <v>17.48</v>
      </c>
      <c r="AD66">
        <f t="shared" si="2"/>
        <v>0.30999999999999872</v>
      </c>
      <c r="AE66" s="138">
        <f t="shared" si="3"/>
        <v>-6.2535531552018186E-3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42635</v>
      </c>
      <c r="X67" s="10">
        <v>17.89</v>
      </c>
      <c r="Y67" s="10">
        <v>18.05</v>
      </c>
      <c r="Z67" s="10">
        <v>17.41</v>
      </c>
      <c r="AA67" s="10">
        <v>17.59</v>
      </c>
      <c r="AB67" s="95">
        <v>25134600</v>
      </c>
      <c r="AC67" s="10">
        <v>17.59</v>
      </c>
      <c r="AD67">
        <f>Y67-Z67</f>
        <v>0.64000000000000057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0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0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0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1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1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1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1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1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1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4" t="s">
        <v>391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1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2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1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2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344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344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344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53.74</v>
      </c>
      <c r="Y2" s="103">
        <v>54.06</v>
      </c>
      <c r="Z2" s="103">
        <v>53.65</v>
      </c>
      <c r="AA2" s="103">
        <v>54.03</v>
      </c>
      <c r="AB2" s="101">
        <v>1211900</v>
      </c>
      <c r="AC2" s="100">
        <v>54.03</v>
      </c>
      <c r="AD2" s="2">
        <f>Y2-Z2</f>
        <v>0.41000000000000369</v>
      </c>
      <c r="AE2" s="138">
        <f>AC2/AC3-1</f>
        <v>4.4617958728387919E-3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53.39</v>
      </c>
      <c r="S3" s="115"/>
      <c r="T3" s="17"/>
      <c r="U3" s="17"/>
      <c r="V3" s="17"/>
      <c r="W3" s="99">
        <v>42726</v>
      </c>
      <c r="X3" s="103">
        <v>53.95</v>
      </c>
      <c r="Y3" s="103">
        <v>54.09</v>
      </c>
      <c r="Z3" s="103">
        <v>53.42</v>
      </c>
      <c r="AA3" s="103">
        <v>53.79</v>
      </c>
      <c r="AB3" s="101">
        <v>2422600</v>
      </c>
      <c r="AC3" s="100">
        <v>53.79</v>
      </c>
      <c r="AD3" s="2">
        <f t="shared" ref="AD3:AD66" si="0">Y3-Z3</f>
        <v>0.67000000000000171</v>
      </c>
      <c r="AE3" s="138">
        <f t="shared" ref="AE3:AE66" si="1">AC3/AC4-1</f>
        <v>-2.9657089898054156E-3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53.39</v>
      </c>
      <c r="R4" s="527">
        <v>6.1999999999999998E-3</v>
      </c>
      <c r="W4" s="99">
        <v>42725</v>
      </c>
      <c r="X4" s="103">
        <v>54</v>
      </c>
      <c r="Y4" s="103">
        <v>54.31</v>
      </c>
      <c r="Z4" s="103">
        <v>53.81</v>
      </c>
      <c r="AA4" s="103">
        <v>53.95</v>
      </c>
      <c r="AB4" s="101">
        <v>1991200</v>
      </c>
      <c r="AC4" s="100">
        <v>53.95</v>
      </c>
      <c r="AD4" s="2">
        <f t="shared" si="0"/>
        <v>0.5</v>
      </c>
      <c r="AE4" s="138">
        <f t="shared" si="1"/>
        <v>-7.4087794035926358E-4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53.75</v>
      </c>
      <c r="Y5" s="103">
        <v>54.15</v>
      </c>
      <c r="Z5" s="103">
        <v>53.68</v>
      </c>
      <c r="AA5" s="103">
        <v>53.99</v>
      </c>
      <c r="AB5" s="101">
        <v>1845300</v>
      </c>
      <c r="AC5" s="100">
        <v>53.99</v>
      </c>
      <c r="AD5" s="2">
        <f t="shared" si="0"/>
        <v>0.46999999999999886</v>
      </c>
      <c r="AE5" s="138">
        <f t="shared" si="1"/>
        <v>5.7749627421759264E-3</v>
      </c>
    </row>
    <row r="6" spans="1:31" x14ac:dyDescent="0.25">
      <c r="O6" s="11" t="s">
        <v>64</v>
      </c>
      <c r="Q6" s="2">
        <f>Q3*Q2</f>
        <v>0</v>
      </c>
      <c r="S6" s="85"/>
      <c r="W6" s="99">
        <v>42723</v>
      </c>
      <c r="X6" s="103">
        <v>53.51</v>
      </c>
      <c r="Y6" s="103">
        <v>53.79</v>
      </c>
      <c r="Z6" s="103">
        <v>53.41</v>
      </c>
      <c r="AA6" s="103">
        <v>53.68</v>
      </c>
      <c r="AB6" s="101">
        <v>2783800</v>
      </c>
      <c r="AC6" s="100">
        <v>53.68</v>
      </c>
      <c r="AD6" s="2">
        <f t="shared" si="0"/>
        <v>0.38000000000000256</v>
      </c>
      <c r="AE6" s="138">
        <f t="shared" si="1"/>
        <v>-1.3023255813953138E-3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42720</v>
      </c>
      <c r="X7" s="103">
        <v>53.64</v>
      </c>
      <c r="Y7" s="103">
        <v>54.11</v>
      </c>
      <c r="Z7" s="103">
        <v>53.51</v>
      </c>
      <c r="AA7" s="103">
        <v>53.75</v>
      </c>
      <c r="AB7" s="101">
        <v>4413200</v>
      </c>
      <c r="AC7" s="100">
        <v>53.75</v>
      </c>
      <c r="AD7" s="2">
        <f t="shared" si="0"/>
        <v>0.60000000000000142</v>
      </c>
      <c r="AE7" s="138">
        <f t="shared" si="1"/>
        <v>2.7985074626866169E-3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53.09</v>
      </c>
      <c r="Y8" s="103">
        <v>53.98</v>
      </c>
      <c r="Z8" s="103">
        <v>52.94</v>
      </c>
      <c r="AA8" s="103">
        <v>53.6</v>
      </c>
      <c r="AB8" s="101">
        <v>3092800</v>
      </c>
      <c r="AC8" s="100">
        <v>53.6</v>
      </c>
      <c r="AD8" s="2">
        <f t="shared" si="0"/>
        <v>1.0399999999999991</v>
      </c>
      <c r="AE8" s="138">
        <f t="shared" si="1"/>
        <v>1.2849584278155746E-2</v>
      </c>
    </row>
    <row r="9" spans="1:31" x14ac:dyDescent="0.25">
      <c r="O9" s="11" t="s">
        <v>216</v>
      </c>
      <c r="Q9" s="138">
        <f>IF(Q2=0, 0, Q8/Q6)</f>
        <v>0</v>
      </c>
      <c r="W9" s="99">
        <v>42718</v>
      </c>
      <c r="X9" s="103">
        <v>53.38</v>
      </c>
      <c r="Y9" s="103">
        <v>53.75</v>
      </c>
      <c r="Z9" s="103">
        <v>52.82</v>
      </c>
      <c r="AA9" s="103">
        <v>52.92</v>
      </c>
      <c r="AB9" s="101">
        <v>3179900</v>
      </c>
      <c r="AC9" s="100">
        <v>52.92</v>
      </c>
      <c r="AD9" s="2">
        <f t="shared" si="0"/>
        <v>0.92999999999999972</v>
      </c>
      <c r="AE9" s="138">
        <f t="shared" si="1"/>
        <v>-6.943141302308109E-3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42717</v>
      </c>
      <c r="X10" s="103">
        <v>53.49</v>
      </c>
      <c r="Y10" s="103">
        <v>53.83</v>
      </c>
      <c r="Z10" s="103">
        <v>52.83</v>
      </c>
      <c r="AA10" s="103">
        <v>53.29</v>
      </c>
      <c r="AB10" s="101">
        <v>2469700</v>
      </c>
      <c r="AC10" s="100">
        <v>53.29</v>
      </c>
      <c r="AD10" s="2">
        <f t="shared" si="0"/>
        <v>1</v>
      </c>
      <c r="AE10" s="138">
        <f t="shared" si="1"/>
        <v>-5.7835820895523193E-3</v>
      </c>
    </row>
    <row r="11" spans="1:31" x14ac:dyDescent="0.25">
      <c r="O11" s="11" t="s">
        <v>179</v>
      </c>
      <c r="P11" s="34"/>
      <c r="Q11" s="138">
        <f>VALUE(TRIM(CLEAN(MID(U58, FIND("(", U58)+1, 5))))</f>
        <v>3.4299999999999997E-2</v>
      </c>
      <c r="W11" s="99">
        <v>42716</v>
      </c>
      <c r="X11" s="103">
        <v>53.9</v>
      </c>
      <c r="Y11" s="103">
        <v>54.34</v>
      </c>
      <c r="Z11" s="103">
        <v>53.55</v>
      </c>
      <c r="AA11" s="103">
        <v>53.6</v>
      </c>
      <c r="AB11" s="101">
        <v>2611800</v>
      </c>
      <c r="AC11" s="100">
        <v>53.6</v>
      </c>
      <c r="AD11" s="2">
        <f t="shared" si="0"/>
        <v>0.79000000000000625</v>
      </c>
      <c r="AE11" s="138">
        <f t="shared" si="1"/>
        <v>-4.2727103845439096E-3</v>
      </c>
    </row>
    <row r="12" spans="1:31" x14ac:dyDescent="0.25">
      <c r="W12" s="99">
        <v>42713</v>
      </c>
      <c r="X12" s="103">
        <v>53.54</v>
      </c>
      <c r="Y12" s="103">
        <v>54.12</v>
      </c>
      <c r="Z12" s="103">
        <v>53.39</v>
      </c>
      <c r="AA12" s="103">
        <v>53.83</v>
      </c>
      <c r="AB12" s="101">
        <v>2826600</v>
      </c>
      <c r="AC12" s="100">
        <v>53.83</v>
      </c>
      <c r="AD12" s="2">
        <f t="shared" si="0"/>
        <v>0.72999999999999687</v>
      </c>
      <c r="AE12" s="138">
        <f t="shared" si="1"/>
        <v>3.1680954155794971E-3</v>
      </c>
    </row>
    <row r="13" spans="1:31" x14ac:dyDescent="0.25">
      <c r="W13" s="99">
        <v>42712</v>
      </c>
      <c r="X13" s="103">
        <v>53.45</v>
      </c>
      <c r="Y13" s="103">
        <v>54.07</v>
      </c>
      <c r="Z13" s="103">
        <v>53.11</v>
      </c>
      <c r="AA13" s="103">
        <v>53.66</v>
      </c>
      <c r="AB13" s="101">
        <v>2482600</v>
      </c>
      <c r="AC13" s="100">
        <v>53.66</v>
      </c>
      <c r="AD13" s="2">
        <f t="shared" si="0"/>
        <v>0.96000000000000085</v>
      </c>
      <c r="AE13" s="138">
        <f t="shared" si="1"/>
        <v>6.7542213883677871E-3</v>
      </c>
    </row>
    <row r="14" spans="1:31" x14ac:dyDescent="0.25">
      <c r="W14" s="99">
        <v>42711</v>
      </c>
      <c r="X14" s="103">
        <v>51.87</v>
      </c>
      <c r="Y14" s="103">
        <v>53.34</v>
      </c>
      <c r="Z14" s="103">
        <v>51.87</v>
      </c>
      <c r="AA14" s="103">
        <v>53.3</v>
      </c>
      <c r="AB14" s="101">
        <v>3470600</v>
      </c>
      <c r="AC14" s="100">
        <v>53.3</v>
      </c>
      <c r="AD14" s="2">
        <f t="shared" si="0"/>
        <v>1.470000000000006</v>
      </c>
      <c r="AE14" s="138">
        <f t="shared" si="1"/>
        <v>2.9553795634537305E-2</v>
      </c>
    </row>
    <row r="15" spans="1:31" x14ac:dyDescent="0.25">
      <c r="W15" s="99">
        <v>42710</v>
      </c>
      <c r="X15" s="103">
        <v>51.25</v>
      </c>
      <c r="Y15" s="103">
        <v>51.8</v>
      </c>
      <c r="Z15" s="103">
        <v>51</v>
      </c>
      <c r="AA15" s="103">
        <v>51.77</v>
      </c>
      <c r="AB15" s="101">
        <v>2424500</v>
      </c>
      <c r="AC15" s="100">
        <v>51.77</v>
      </c>
      <c r="AD15" s="2">
        <f t="shared" si="0"/>
        <v>0.79999999999999716</v>
      </c>
      <c r="AE15" s="138">
        <f t="shared" si="1"/>
        <v>7.002528690916332E-3</v>
      </c>
    </row>
    <row r="16" spans="1:31" x14ac:dyDescent="0.25">
      <c r="W16" s="99">
        <v>42709</v>
      </c>
      <c r="X16" s="103">
        <v>50.96</v>
      </c>
      <c r="Y16" s="103">
        <v>51.46</v>
      </c>
      <c r="Z16" s="103">
        <v>50.75</v>
      </c>
      <c r="AA16" s="103">
        <v>51.41</v>
      </c>
      <c r="AB16" s="101">
        <v>3789000</v>
      </c>
      <c r="AC16" s="100">
        <v>51.41</v>
      </c>
      <c r="AD16" s="2">
        <f t="shared" si="0"/>
        <v>0.71000000000000085</v>
      </c>
      <c r="AE16" s="138">
        <f t="shared" si="1"/>
        <v>1.8826793499801653E-2</v>
      </c>
    </row>
    <row r="17" spans="1:31" x14ac:dyDescent="0.25">
      <c r="W17" s="99">
        <v>42706</v>
      </c>
      <c r="X17" s="103">
        <v>49.74</v>
      </c>
      <c r="Y17" s="103">
        <v>50.47</v>
      </c>
      <c r="Z17" s="103">
        <v>49.37</v>
      </c>
      <c r="AA17" s="103">
        <v>50.46</v>
      </c>
      <c r="AB17" s="101">
        <v>3453200</v>
      </c>
      <c r="AC17" s="100">
        <v>50.46</v>
      </c>
      <c r="AD17" s="2">
        <f t="shared" si="0"/>
        <v>1.1000000000000014</v>
      </c>
      <c r="AE17" s="138">
        <f t="shared" si="1"/>
        <v>1.467926804745634E-2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42705</v>
      </c>
      <c r="X18" s="103">
        <v>48.94</v>
      </c>
      <c r="Y18" s="103">
        <v>49.75</v>
      </c>
      <c r="Z18" s="103">
        <v>48.9</v>
      </c>
      <c r="AA18" s="103">
        <v>49.73</v>
      </c>
      <c r="AB18" s="101">
        <v>3492500</v>
      </c>
      <c r="AC18" s="100">
        <v>49.73</v>
      </c>
      <c r="AD18" s="2">
        <f t="shared" si="0"/>
        <v>0.85000000000000142</v>
      </c>
      <c r="AE18" s="138">
        <f t="shared" si="1"/>
        <v>2.0730706075533512E-2</v>
      </c>
    </row>
    <row r="19" spans="1:31" x14ac:dyDescent="0.25">
      <c r="W19" s="99">
        <v>42704</v>
      </c>
      <c r="X19" s="103">
        <v>48.96</v>
      </c>
      <c r="Y19" s="103">
        <v>48.96</v>
      </c>
      <c r="Z19" s="103">
        <v>48.49</v>
      </c>
      <c r="AA19" s="103">
        <v>48.72</v>
      </c>
      <c r="AB19" s="101">
        <v>2483500</v>
      </c>
      <c r="AC19" s="100">
        <v>48.72</v>
      </c>
      <c r="AD19" s="2">
        <f t="shared" si="0"/>
        <v>0.46999999999999886</v>
      </c>
      <c r="AE19" s="138">
        <f t="shared" si="1"/>
        <v>-2.4570024570025328E-3</v>
      </c>
    </row>
    <row r="20" spans="1:31" x14ac:dyDescent="0.25">
      <c r="W20" s="99">
        <v>42703</v>
      </c>
      <c r="X20" s="103">
        <v>48.73</v>
      </c>
      <c r="Y20" s="103">
        <v>49.1</v>
      </c>
      <c r="Z20" s="103">
        <v>48.63</v>
      </c>
      <c r="AA20" s="103">
        <v>48.84</v>
      </c>
      <c r="AB20" s="101">
        <v>2075200</v>
      </c>
      <c r="AC20" s="100">
        <v>48.84</v>
      </c>
      <c r="AD20" s="2">
        <f t="shared" si="0"/>
        <v>0.46999999999999886</v>
      </c>
      <c r="AE20" s="138">
        <f t="shared" si="1"/>
        <v>3.0807147258165024E-3</v>
      </c>
    </row>
    <row r="21" spans="1:31" x14ac:dyDescent="0.25">
      <c r="W21" s="99">
        <v>42702</v>
      </c>
      <c r="X21" s="103">
        <v>48.66</v>
      </c>
      <c r="Y21" s="103">
        <v>48.94</v>
      </c>
      <c r="Z21" s="103">
        <v>48.51</v>
      </c>
      <c r="AA21" s="103">
        <v>48.69</v>
      </c>
      <c r="AB21" s="101">
        <v>1885700</v>
      </c>
      <c r="AC21" s="100">
        <v>48.69</v>
      </c>
      <c r="AD21" s="2">
        <f t="shared" si="0"/>
        <v>0.42999999999999972</v>
      </c>
      <c r="AE21" s="138">
        <f t="shared" si="1"/>
        <v>-3.2753326509724623E-3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42699</v>
      </c>
      <c r="X22" s="103">
        <v>48.8</v>
      </c>
      <c r="Y22" s="103">
        <v>48.89</v>
      </c>
      <c r="Z22" s="103">
        <v>48.55</v>
      </c>
      <c r="AA22" s="103">
        <v>48.85</v>
      </c>
      <c r="AB22" s="101">
        <v>814400</v>
      </c>
      <c r="AC22" s="100">
        <v>48.85</v>
      </c>
      <c r="AD22" s="2">
        <f t="shared" si="0"/>
        <v>0.34000000000000341</v>
      </c>
      <c r="AE22" s="138">
        <f t="shared" si="1"/>
        <v>2.6683087027914443E-3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42697</v>
      </c>
      <c r="X23" s="103">
        <v>48.59</v>
      </c>
      <c r="Y23" s="103">
        <v>48.96</v>
      </c>
      <c r="Z23" s="103">
        <v>48.54</v>
      </c>
      <c r="AA23" s="103">
        <v>48.72</v>
      </c>
      <c r="AB23" s="101">
        <v>1635600</v>
      </c>
      <c r="AC23" s="100">
        <v>48.72</v>
      </c>
      <c r="AD23" s="2">
        <f t="shared" si="0"/>
        <v>0.42000000000000171</v>
      </c>
      <c r="AE23" s="138">
        <f t="shared" si="1"/>
        <v>2.8818443804035088E-3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42696</v>
      </c>
      <c r="X24" s="103">
        <v>48.54</v>
      </c>
      <c r="Y24" s="103">
        <v>48.84</v>
      </c>
      <c r="Z24" s="103">
        <v>48.33</v>
      </c>
      <c r="AA24" s="103">
        <v>48.58</v>
      </c>
      <c r="AB24" s="101">
        <v>2552000</v>
      </c>
      <c r="AC24" s="100">
        <v>48.58</v>
      </c>
      <c r="AD24" s="2">
        <f t="shared" si="0"/>
        <v>0.51000000000000512</v>
      </c>
      <c r="AE24" s="138">
        <f t="shared" si="1"/>
        <v>5.5889049886150843E-3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42695</v>
      </c>
      <c r="X25" s="103">
        <v>47.98</v>
      </c>
      <c r="Y25" s="103">
        <v>48.42</v>
      </c>
      <c r="Z25" s="103">
        <v>47.85</v>
      </c>
      <c r="AA25" s="103">
        <v>48.31</v>
      </c>
      <c r="AB25" s="101">
        <v>2373600</v>
      </c>
      <c r="AC25" s="100">
        <v>48.31</v>
      </c>
      <c r="AD25" s="2">
        <f t="shared" si="0"/>
        <v>0.57000000000000028</v>
      </c>
      <c r="AE25" s="138">
        <f t="shared" si="1"/>
        <v>-2.8895768833849811E-3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42692</v>
      </c>
      <c r="X26" s="103">
        <v>48.28</v>
      </c>
      <c r="Y26" s="103">
        <v>48.52</v>
      </c>
      <c r="Z26" s="103">
        <v>48.02</v>
      </c>
      <c r="AA26" s="103">
        <v>48.45</v>
      </c>
      <c r="AB26" s="101">
        <v>2302500</v>
      </c>
      <c r="AC26" s="100">
        <v>48.45</v>
      </c>
      <c r="AD26" s="2">
        <f t="shared" si="0"/>
        <v>0.5</v>
      </c>
      <c r="AE26" s="138">
        <f t="shared" si="1"/>
        <v>2.6903973509935231E-3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42691</v>
      </c>
      <c r="X27" s="103">
        <v>48.04</v>
      </c>
      <c r="Y27" s="103">
        <v>49.07</v>
      </c>
      <c r="Z27" s="103">
        <v>47.72</v>
      </c>
      <c r="AA27" s="103">
        <v>48.32</v>
      </c>
      <c r="AB27" s="101">
        <v>3449100</v>
      </c>
      <c r="AC27" s="100">
        <v>48.32</v>
      </c>
      <c r="AD27" s="2">
        <f t="shared" si="0"/>
        <v>1.3500000000000014</v>
      </c>
      <c r="AE27" s="138">
        <f t="shared" si="1"/>
        <v>7.9265748852732631E-3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42690</v>
      </c>
      <c r="X28" s="103">
        <v>48.1</v>
      </c>
      <c r="Y28" s="103">
        <v>49.08</v>
      </c>
      <c r="Z28" s="103">
        <v>47.81</v>
      </c>
      <c r="AA28" s="103">
        <v>47.94</v>
      </c>
      <c r="AB28" s="101">
        <v>4935300</v>
      </c>
      <c r="AC28" s="100">
        <v>47.94</v>
      </c>
      <c r="AD28" s="2">
        <f t="shared" si="0"/>
        <v>1.269999999999996</v>
      </c>
      <c r="AE28" s="138">
        <f t="shared" si="1"/>
        <v>3.9790575916229809E-3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42689</v>
      </c>
      <c r="X29" s="103">
        <v>47.2</v>
      </c>
      <c r="Y29" s="103">
        <v>47.8</v>
      </c>
      <c r="Z29" s="103">
        <v>46.52</v>
      </c>
      <c r="AA29" s="103">
        <v>47.75</v>
      </c>
      <c r="AB29" s="101">
        <v>3831800</v>
      </c>
      <c r="AC29" s="100">
        <v>47.75</v>
      </c>
      <c r="AD29" s="2">
        <f t="shared" si="0"/>
        <v>1.279999999999994</v>
      </c>
      <c r="AE29" s="138">
        <f t="shared" si="1"/>
        <v>1.1438254607074816E-2</v>
      </c>
    </row>
    <row r="30" spans="1:31" x14ac:dyDescent="0.25">
      <c r="L30" t="s">
        <v>215</v>
      </c>
      <c r="M30" s="2">
        <f>M37+K37-F37</f>
        <v>119.92000000000053</v>
      </c>
      <c r="W30" s="99">
        <v>42688</v>
      </c>
      <c r="X30" s="103">
        <v>45.95</v>
      </c>
      <c r="Y30" s="103">
        <v>47.28</v>
      </c>
      <c r="Z30" s="103">
        <v>45.94</v>
      </c>
      <c r="AA30" s="103">
        <v>47.21</v>
      </c>
      <c r="AB30" s="101">
        <v>3604700</v>
      </c>
      <c r="AC30" s="100">
        <v>47.21</v>
      </c>
      <c r="AD30" s="2">
        <f t="shared" si="0"/>
        <v>1.3400000000000034</v>
      </c>
      <c r="AE30" s="138">
        <f t="shared" si="1"/>
        <v>3.3946561541831066E-2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42685</v>
      </c>
      <c r="X31" s="103">
        <v>45.72</v>
      </c>
      <c r="Y31" s="103">
        <v>45.99</v>
      </c>
      <c r="Z31" s="103">
        <v>45.19</v>
      </c>
      <c r="AA31" s="103">
        <v>45.66</v>
      </c>
      <c r="AB31" s="101">
        <v>2100000</v>
      </c>
      <c r="AC31" s="100">
        <v>45.66</v>
      </c>
      <c r="AD31" s="2">
        <f t="shared" si="0"/>
        <v>0.80000000000000426</v>
      </c>
      <c r="AE31" s="138">
        <f t="shared" si="1"/>
        <v>-3.2743942370662138E-3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42684</v>
      </c>
      <c r="X32" s="103">
        <v>45.42</v>
      </c>
      <c r="Y32" s="103">
        <v>46.29</v>
      </c>
      <c r="Z32" s="103">
        <v>45.36</v>
      </c>
      <c r="AA32" s="103">
        <v>45.81</v>
      </c>
      <c r="AB32" s="101">
        <v>3842900</v>
      </c>
      <c r="AC32" s="100">
        <v>45.81</v>
      </c>
      <c r="AD32" s="2">
        <f t="shared" si="0"/>
        <v>0.92999999999999972</v>
      </c>
      <c r="AE32" s="138" t="e">
        <f t="shared" si="1"/>
        <v>#DIV/0!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42684</v>
      </c>
      <c r="X33" s="103" t="s">
        <v>365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42683</v>
      </c>
      <c r="X34" s="103">
        <v>43.98</v>
      </c>
      <c r="Y34" s="103">
        <v>45.9</v>
      </c>
      <c r="Z34" s="103">
        <v>43.76</v>
      </c>
      <c r="AA34" s="103">
        <v>45.65</v>
      </c>
      <c r="AB34" s="101">
        <v>3703800</v>
      </c>
      <c r="AC34" s="100">
        <v>45.19</v>
      </c>
      <c r="AD34" s="2">
        <f t="shared" si="0"/>
        <v>2.1400000000000006</v>
      </c>
      <c r="AE34" s="138">
        <f t="shared" si="1"/>
        <v>2.0090293453724595E-2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42682</v>
      </c>
      <c r="X35" s="103">
        <v>44.36</v>
      </c>
      <c r="Y35" s="103">
        <v>44.83</v>
      </c>
      <c r="Z35" s="103">
        <v>44.03</v>
      </c>
      <c r="AA35" s="103">
        <v>44.75</v>
      </c>
      <c r="AB35" s="101">
        <v>2283500</v>
      </c>
      <c r="AC35" s="100">
        <v>44.3</v>
      </c>
      <c r="AD35" s="2">
        <f t="shared" si="0"/>
        <v>0.79999999999999716</v>
      </c>
      <c r="AE35" s="138">
        <f t="shared" si="1"/>
        <v>6.36074511585627E-3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42681</v>
      </c>
      <c r="X36" s="103">
        <v>44.55</v>
      </c>
      <c r="Y36" s="103">
        <v>44.97</v>
      </c>
      <c r="Z36" s="103">
        <v>44</v>
      </c>
      <c r="AA36" s="103">
        <v>44.47</v>
      </c>
      <c r="AB36" s="101">
        <v>3036300</v>
      </c>
      <c r="AC36" s="100">
        <v>44.02</v>
      </c>
      <c r="AD36" s="2">
        <f t="shared" si="0"/>
        <v>0.96999999999999886</v>
      </c>
      <c r="AE36" s="138">
        <f t="shared" si="1"/>
        <v>1.1256604640477841E-2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42678</v>
      </c>
      <c r="X37" s="103">
        <v>43.73</v>
      </c>
      <c r="Y37" s="103">
        <v>44.47</v>
      </c>
      <c r="Z37" s="103">
        <v>43.62</v>
      </c>
      <c r="AA37" s="103">
        <v>43.98</v>
      </c>
      <c r="AB37" s="101">
        <v>2268300</v>
      </c>
      <c r="AC37" s="100">
        <v>43.53</v>
      </c>
      <c r="AD37" s="2">
        <f t="shared" si="0"/>
        <v>0.85000000000000142</v>
      </c>
      <c r="AE37" s="138">
        <f t="shared" si="1"/>
        <v>8.5727525486563039E-3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42677</v>
      </c>
      <c r="X38" s="103">
        <v>44.26</v>
      </c>
      <c r="Y38" s="103">
        <v>44.42</v>
      </c>
      <c r="Z38" s="103">
        <v>43.55</v>
      </c>
      <c r="AA38" s="103">
        <v>43.6</v>
      </c>
      <c r="AB38" s="101">
        <v>2464500</v>
      </c>
      <c r="AC38" s="100">
        <v>43.16</v>
      </c>
      <c r="AD38" s="2">
        <f t="shared" si="0"/>
        <v>0.87000000000000455</v>
      </c>
      <c r="AE38" s="138">
        <f t="shared" si="1"/>
        <v>-1.3034530070889505E-2</v>
      </c>
    </row>
    <row r="39" spans="1:31" x14ac:dyDescent="0.25">
      <c r="W39" s="99">
        <v>42676</v>
      </c>
      <c r="X39" s="103">
        <v>44.06</v>
      </c>
      <c r="Y39" s="103">
        <v>44.45</v>
      </c>
      <c r="Z39" s="103">
        <v>43.9</v>
      </c>
      <c r="AA39" s="103">
        <v>44.18</v>
      </c>
      <c r="AB39" s="101">
        <v>2687300</v>
      </c>
      <c r="AC39" s="100">
        <v>43.73</v>
      </c>
      <c r="AD39" s="2">
        <f t="shared" si="0"/>
        <v>0.55000000000000426</v>
      </c>
      <c r="AE39" s="138">
        <f t="shared" si="1"/>
        <v>-9.1386794608194766E-4</v>
      </c>
    </row>
    <row r="40" spans="1:31" ht="20.25" thickBot="1" x14ac:dyDescent="0.35">
      <c r="O40" s="613" t="s">
        <v>78</v>
      </c>
      <c r="P40" s="613"/>
      <c r="W40" s="99">
        <v>42675</v>
      </c>
      <c r="X40" s="103">
        <v>45.15</v>
      </c>
      <c r="Y40" s="103">
        <v>45.22</v>
      </c>
      <c r="Z40" s="103">
        <v>43.76</v>
      </c>
      <c r="AA40" s="103">
        <v>44.22</v>
      </c>
      <c r="AB40" s="101">
        <v>3086100</v>
      </c>
      <c r="AC40" s="100">
        <v>43.77</v>
      </c>
      <c r="AD40" s="2">
        <f t="shared" si="0"/>
        <v>1.4600000000000009</v>
      </c>
      <c r="AE40" s="138">
        <f t="shared" si="1"/>
        <v>-1.7949293246578346E-2</v>
      </c>
    </row>
    <row r="41" spans="1:31" ht="15.75" thickTop="1" x14ac:dyDescent="0.25">
      <c r="O41" s="83">
        <v>1.1000000000000001</v>
      </c>
      <c r="P41" s="83">
        <f>O41*$Q$4</f>
        <v>58.729000000000006</v>
      </c>
      <c r="Q41" s="2"/>
      <c r="W41" s="99">
        <v>42674</v>
      </c>
      <c r="X41" s="103">
        <v>44.88</v>
      </c>
      <c r="Y41" s="103">
        <v>45.39</v>
      </c>
      <c r="Z41" s="103">
        <v>44.87</v>
      </c>
      <c r="AA41" s="103">
        <v>45.03</v>
      </c>
      <c r="AB41" s="101">
        <v>2317100</v>
      </c>
      <c r="AC41" s="100">
        <v>44.57</v>
      </c>
      <c r="AD41" s="2">
        <f t="shared" si="0"/>
        <v>0.52000000000000313</v>
      </c>
      <c r="AE41" s="138">
        <f t="shared" si="1"/>
        <v>4.4893378226729119E-4</v>
      </c>
    </row>
    <row r="42" spans="1:31" ht="20.25" thickBot="1" x14ac:dyDescent="0.35">
      <c r="O42" s="83">
        <v>1.0900000000000001</v>
      </c>
      <c r="P42" s="83">
        <f t="shared" ref="P42:P61" si="2">O42*$Q$4</f>
        <v>58.195100000000004</v>
      </c>
      <c r="Q42" s="2"/>
      <c r="T42" s="91" t="s">
        <v>113</v>
      </c>
      <c r="W42" s="99">
        <v>42671</v>
      </c>
      <c r="X42" s="103">
        <v>45.19</v>
      </c>
      <c r="Y42" s="103">
        <v>45.52</v>
      </c>
      <c r="Z42" s="103">
        <v>44.71</v>
      </c>
      <c r="AA42" s="103">
        <v>45.01</v>
      </c>
      <c r="AB42" s="101">
        <v>2374500</v>
      </c>
      <c r="AC42" s="100">
        <v>44.55</v>
      </c>
      <c r="AD42" s="2">
        <f t="shared" si="0"/>
        <v>0.81000000000000227</v>
      </c>
      <c r="AE42" s="138">
        <f t="shared" si="1"/>
        <v>-2.9095792300806167E-3</v>
      </c>
    </row>
    <row r="43" spans="1:31" ht="15.75" thickTop="1" x14ac:dyDescent="0.25">
      <c r="O43" s="83">
        <v>1.08</v>
      </c>
      <c r="P43" s="83">
        <f t="shared" si="2"/>
        <v>57.661200000000001</v>
      </c>
      <c r="Q43" s="2"/>
      <c r="T43" s="97" t="s">
        <v>98</v>
      </c>
      <c r="U43" s="98">
        <v>54.03</v>
      </c>
      <c r="W43" s="99">
        <v>42670</v>
      </c>
      <c r="X43" s="103">
        <v>45.83</v>
      </c>
      <c r="Y43" s="103">
        <v>46</v>
      </c>
      <c r="Z43" s="103">
        <v>44.66</v>
      </c>
      <c r="AA43" s="103">
        <v>45.14</v>
      </c>
      <c r="AB43" s="101">
        <v>4070100</v>
      </c>
      <c r="AC43" s="100">
        <v>44.68</v>
      </c>
      <c r="AD43" s="2">
        <f t="shared" si="0"/>
        <v>1.3400000000000034</v>
      </c>
      <c r="AE43" s="138">
        <f t="shared" si="1"/>
        <v>-2.2105493543444932E-2</v>
      </c>
    </row>
    <row r="44" spans="1:31" x14ac:dyDescent="0.25">
      <c r="O44" s="83">
        <v>1.07</v>
      </c>
      <c r="P44" s="83">
        <f t="shared" si="2"/>
        <v>57.127300000000005</v>
      </c>
      <c r="Q44" s="2"/>
      <c r="T44" s="87" t="s">
        <v>99</v>
      </c>
      <c r="U44" s="88">
        <v>54.25</v>
      </c>
      <c r="W44" s="99">
        <v>42669</v>
      </c>
      <c r="X44" s="103">
        <v>46.29</v>
      </c>
      <c r="Y44" s="103">
        <v>46.72</v>
      </c>
      <c r="Z44" s="103">
        <v>46</v>
      </c>
      <c r="AA44" s="103">
        <v>46.16</v>
      </c>
      <c r="AB44" s="101">
        <v>2737500</v>
      </c>
      <c r="AC44" s="100">
        <v>45.69</v>
      </c>
      <c r="AD44" s="2">
        <f t="shared" si="0"/>
        <v>0.71999999999999886</v>
      </c>
      <c r="AE44" s="138">
        <f t="shared" si="1"/>
        <v>-9.5382614350748574E-3</v>
      </c>
    </row>
    <row r="45" spans="1:31" x14ac:dyDescent="0.25">
      <c r="O45" s="83">
        <v>1.06</v>
      </c>
      <c r="P45" s="83">
        <f t="shared" si="2"/>
        <v>56.593400000000003</v>
      </c>
      <c r="Q45" s="2"/>
      <c r="T45" s="87" t="s">
        <v>100</v>
      </c>
      <c r="U45" s="88" t="s">
        <v>129</v>
      </c>
      <c r="W45" s="99">
        <v>42668</v>
      </c>
      <c r="X45" s="103">
        <v>46.64</v>
      </c>
      <c r="Y45" s="103">
        <v>46.73</v>
      </c>
      <c r="Z45" s="103">
        <v>46.08</v>
      </c>
      <c r="AA45" s="103">
        <v>46.6</v>
      </c>
      <c r="AB45" s="101">
        <v>2743600</v>
      </c>
      <c r="AC45" s="100">
        <v>46.13</v>
      </c>
      <c r="AD45" s="2">
        <f t="shared" si="0"/>
        <v>0.64999999999999858</v>
      </c>
      <c r="AE45" s="138">
        <f t="shared" si="1"/>
        <v>-2.3788927335639531E-3</v>
      </c>
    </row>
    <row r="46" spans="1:31" x14ac:dyDescent="0.25">
      <c r="O46" s="83">
        <v>1.05</v>
      </c>
      <c r="P46" s="83">
        <f t="shared" si="2"/>
        <v>56.0595</v>
      </c>
      <c r="Q46" s="2"/>
      <c r="T46" s="87" t="s">
        <v>101</v>
      </c>
      <c r="U46" s="88" t="s">
        <v>129</v>
      </c>
      <c r="W46" s="99">
        <v>42667</v>
      </c>
      <c r="X46" s="103">
        <v>47.49</v>
      </c>
      <c r="Y46" s="103">
        <v>48.08</v>
      </c>
      <c r="Z46" s="103">
        <v>46.54</v>
      </c>
      <c r="AA46" s="103">
        <v>46.71</v>
      </c>
      <c r="AB46" s="101">
        <v>3544700</v>
      </c>
      <c r="AC46" s="100">
        <v>46.24</v>
      </c>
      <c r="AD46" s="2">
        <f t="shared" si="0"/>
        <v>1.5399999999999991</v>
      </c>
      <c r="AE46" s="138">
        <f t="shared" si="1"/>
        <v>-6.0189165950129686E-3</v>
      </c>
    </row>
    <row r="47" spans="1:31" x14ac:dyDescent="0.25">
      <c r="O47" s="83">
        <v>1.04</v>
      </c>
      <c r="P47" s="83">
        <f t="shared" si="2"/>
        <v>55.525600000000004</v>
      </c>
      <c r="Q47" s="2"/>
      <c r="T47" s="87" t="s">
        <v>102</v>
      </c>
      <c r="U47" s="88">
        <v>51</v>
      </c>
      <c r="W47" s="99">
        <v>42664</v>
      </c>
      <c r="X47" s="103">
        <v>46.8</v>
      </c>
      <c r="Y47" s="103">
        <v>47.44</v>
      </c>
      <c r="Z47" s="103">
        <v>46.46</v>
      </c>
      <c r="AA47" s="103">
        <v>47</v>
      </c>
      <c r="AB47" s="101">
        <v>2205800</v>
      </c>
      <c r="AC47" s="100">
        <v>46.52</v>
      </c>
      <c r="AD47" s="2">
        <f t="shared" si="0"/>
        <v>0.97999999999999687</v>
      </c>
      <c r="AE47" s="138">
        <f t="shared" si="1"/>
        <v>-3.8543897216274381E-3</v>
      </c>
    </row>
    <row r="48" spans="1:31" x14ac:dyDescent="0.25">
      <c r="O48" s="83">
        <v>1.03</v>
      </c>
      <c r="P48" s="83">
        <f t="shared" si="2"/>
        <v>54.991700000000002</v>
      </c>
      <c r="Q48" s="2"/>
      <c r="T48" s="87" t="s">
        <v>103</v>
      </c>
      <c r="U48" s="88">
        <v>1.72309</v>
      </c>
      <c r="W48" s="99">
        <v>42663</v>
      </c>
      <c r="X48" s="103">
        <v>47.99</v>
      </c>
      <c r="Y48" s="103">
        <v>48</v>
      </c>
      <c r="Z48" s="103">
        <v>46.61</v>
      </c>
      <c r="AA48" s="103">
        <v>47.18</v>
      </c>
      <c r="AB48" s="101">
        <v>2937200</v>
      </c>
      <c r="AC48" s="100">
        <v>46.7</v>
      </c>
      <c r="AD48" s="2">
        <f t="shared" si="0"/>
        <v>1.3900000000000006</v>
      </c>
      <c r="AE48" s="138">
        <f t="shared" si="1"/>
        <v>-2.2808118853316461E-2</v>
      </c>
    </row>
    <row r="49" spans="15:31" x14ac:dyDescent="0.25">
      <c r="O49" s="83">
        <v>1.02</v>
      </c>
      <c r="P49" s="83">
        <f t="shared" si="2"/>
        <v>54.457799999999999</v>
      </c>
      <c r="Q49" s="2"/>
      <c r="T49" s="87" t="s">
        <v>104</v>
      </c>
      <c r="U49" s="89" t="s">
        <v>436</v>
      </c>
      <c r="W49" s="99">
        <v>42662</v>
      </c>
      <c r="X49" s="103">
        <v>47.24</v>
      </c>
      <c r="Y49" s="103">
        <v>48.5</v>
      </c>
      <c r="Z49" s="103">
        <v>47.03</v>
      </c>
      <c r="AA49" s="103">
        <v>48.28</v>
      </c>
      <c r="AB49" s="101">
        <v>3521000</v>
      </c>
      <c r="AC49" s="100">
        <v>47.79</v>
      </c>
      <c r="AD49" s="2">
        <f t="shared" si="0"/>
        <v>1.4699999999999989</v>
      </c>
      <c r="AE49" s="138">
        <f t="shared" si="1"/>
        <v>2.6638023630504826E-2</v>
      </c>
    </row>
    <row r="50" spans="15:31" x14ac:dyDescent="0.25">
      <c r="O50" s="83">
        <v>1.01</v>
      </c>
      <c r="P50" s="83">
        <f t="shared" si="2"/>
        <v>53.923900000000003</v>
      </c>
      <c r="Q50" s="2"/>
      <c r="T50" s="87"/>
      <c r="U50" s="88"/>
      <c r="W50" s="99">
        <v>42661</v>
      </c>
      <c r="X50" s="103">
        <v>46.72</v>
      </c>
      <c r="Y50" s="103">
        <v>47.35</v>
      </c>
      <c r="Z50" s="103">
        <v>46.72</v>
      </c>
      <c r="AA50" s="103">
        <v>47.03</v>
      </c>
      <c r="AB50" s="101">
        <v>2625700</v>
      </c>
      <c r="AC50" s="100">
        <v>46.55</v>
      </c>
      <c r="AD50" s="2">
        <f t="shared" si="0"/>
        <v>0.63000000000000256</v>
      </c>
      <c r="AE50" s="138">
        <f t="shared" si="1"/>
        <v>-3.6386986301369939E-3</v>
      </c>
    </row>
    <row r="51" spans="15:31" x14ac:dyDescent="0.25">
      <c r="O51" s="83">
        <v>1</v>
      </c>
      <c r="P51" s="83">
        <f t="shared" si="2"/>
        <v>53.39</v>
      </c>
      <c r="Q51" s="2"/>
      <c r="T51" s="87" t="s">
        <v>105</v>
      </c>
      <c r="U51" s="88" t="s">
        <v>544</v>
      </c>
      <c r="W51" s="99">
        <v>42660</v>
      </c>
      <c r="X51" s="103">
        <v>46.96</v>
      </c>
      <c r="Y51" s="103">
        <v>47.83</v>
      </c>
      <c r="Z51" s="103">
        <v>46.93</v>
      </c>
      <c r="AA51" s="103">
        <v>47.2</v>
      </c>
      <c r="AB51" s="101">
        <v>2397500</v>
      </c>
      <c r="AC51" s="100">
        <v>46.72</v>
      </c>
      <c r="AD51" s="2">
        <f t="shared" si="0"/>
        <v>0.89999999999999858</v>
      </c>
      <c r="AE51" s="138">
        <f t="shared" si="1"/>
        <v>9.9437959360137995E-3</v>
      </c>
    </row>
    <row r="52" spans="15:31" x14ac:dyDescent="0.25">
      <c r="O52" s="83">
        <v>0.99</v>
      </c>
      <c r="P52" s="83">
        <f t="shared" si="2"/>
        <v>52.856099999999998</v>
      </c>
      <c r="Q52" s="2"/>
      <c r="T52" s="87" t="s">
        <v>106</v>
      </c>
      <c r="U52" s="88" t="s">
        <v>545</v>
      </c>
      <c r="W52" s="99">
        <v>42657</v>
      </c>
      <c r="X52" s="103">
        <v>46.14</v>
      </c>
      <c r="Y52" s="103">
        <v>47.03</v>
      </c>
      <c r="Z52" s="103">
        <v>46.13</v>
      </c>
      <c r="AA52" s="103">
        <v>46.73</v>
      </c>
      <c r="AB52" s="101">
        <v>3486900</v>
      </c>
      <c r="AC52" s="100">
        <v>46.26</v>
      </c>
      <c r="AD52" s="2">
        <f t="shared" si="0"/>
        <v>0.89999999999999858</v>
      </c>
      <c r="AE52" s="138">
        <f t="shared" si="1"/>
        <v>1.9841269841269771E-2</v>
      </c>
    </row>
    <row r="53" spans="15:31" x14ac:dyDescent="0.25">
      <c r="O53" s="83">
        <v>0.98</v>
      </c>
      <c r="P53" s="83">
        <f t="shared" si="2"/>
        <v>52.322200000000002</v>
      </c>
      <c r="Q53" s="2"/>
      <c r="T53" s="87" t="s">
        <v>107</v>
      </c>
      <c r="U53" s="90">
        <v>1535421</v>
      </c>
      <c r="W53" s="99">
        <v>42656</v>
      </c>
      <c r="X53" s="103">
        <v>45.95</v>
      </c>
      <c r="Y53" s="103">
        <v>46.07</v>
      </c>
      <c r="Z53" s="103">
        <v>45.25</v>
      </c>
      <c r="AA53" s="103">
        <v>45.82</v>
      </c>
      <c r="AB53" s="101">
        <v>2548600</v>
      </c>
      <c r="AC53" s="100">
        <v>45.36</v>
      </c>
      <c r="AD53" s="2">
        <f t="shared" si="0"/>
        <v>0.82000000000000028</v>
      </c>
      <c r="AE53" s="138">
        <f t="shared" si="1"/>
        <v>-1.2195121951219523E-2</v>
      </c>
    </row>
    <row r="54" spans="15:31" x14ac:dyDescent="0.25">
      <c r="O54" s="83">
        <v>0.97</v>
      </c>
      <c r="P54" s="83">
        <f t="shared" si="2"/>
        <v>51.7883</v>
      </c>
      <c r="T54" s="87" t="s">
        <v>110</v>
      </c>
      <c r="U54" s="90">
        <v>2917170</v>
      </c>
      <c r="W54" s="99">
        <v>42655</v>
      </c>
      <c r="X54" s="103">
        <v>45.95</v>
      </c>
      <c r="Y54" s="103">
        <v>46.52</v>
      </c>
      <c r="Z54" s="103">
        <v>45.95</v>
      </c>
      <c r="AA54" s="103">
        <v>46.39</v>
      </c>
      <c r="AB54" s="101">
        <v>3471600</v>
      </c>
      <c r="AC54" s="100">
        <v>45.92</v>
      </c>
      <c r="AD54" s="2">
        <f t="shared" si="0"/>
        <v>0.57000000000000028</v>
      </c>
      <c r="AE54" s="138">
        <f t="shared" si="1"/>
        <v>1.4582412726469318E-2</v>
      </c>
    </row>
    <row r="55" spans="15:31" x14ac:dyDescent="0.25">
      <c r="O55" s="83">
        <v>0.96</v>
      </c>
      <c r="P55" s="83">
        <f t="shared" si="2"/>
        <v>51.254399999999997</v>
      </c>
      <c r="T55" s="87" t="s">
        <v>108</v>
      </c>
      <c r="U55" s="88" t="s">
        <v>546</v>
      </c>
      <c r="W55" s="99">
        <v>42654</v>
      </c>
      <c r="X55" s="103">
        <v>46.56</v>
      </c>
      <c r="Y55" s="103">
        <v>46.56</v>
      </c>
      <c r="Z55" s="103">
        <v>45.4</v>
      </c>
      <c r="AA55" s="103">
        <v>45.72</v>
      </c>
      <c r="AB55" s="101">
        <v>2908200</v>
      </c>
      <c r="AC55" s="100">
        <v>45.26</v>
      </c>
      <c r="AD55" s="2">
        <f t="shared" si="0"/>
        <v>1.1600000000000037</v>
      </c>
      <c r="AE55" s="138">
        <f t="shared" si="1"/>
        <v>-2.2673288706542949E-2</v>
      </c>
    </row>
    <row r="56" spans="15:31" x14ac:dyDescent="0.25">
      <c r="O56" s="83">
        <v>0.95</v>
      </c>
      <c r="P56" s="83">
        <f t="shared" si="2"/>
        <v>50.720500000000001</v>
      </c>
      <c r="T56" s="87" t="s">
        <v>111</v>
      </c>
      <c r="U56" s="88">
        <v>26.15</v>
      </c>
      <c r="W56" s="99">
        <v>42653</v>
      </c>
      <c r="X56" s="103">
        <v>47.14</v>
      </c>
      <c r="Y56" s="103">
        <v>47.34</v>
      </c>
      <c r="Z56" s="103">
        <v>46.31</v>
      </c>
      <c r="AA56" s="103">
        <v>46.78</v>
      </c>
      <c r="AB56" s="101">
        <v>3148000</v>
      </c>
      <c r="AC56" s="100">
        <v>46.31</v>
      </c>
      <c r="AD56" s="2">
        <f t="shared" si="0"/>
        <v>1.0300000000000011</v>
      </c>
      <c r="AE56" s="138">
        <f t="shared" si="1"/>
        <v>-8.6299892125130118E-4</v>
      </c>
    </row>
    <row r="57" spans="15:31" x14ac:dyDescent="0.25">
      <c r="O57" s="83">
        <v>0.94</v>
      </c>
      <c r="P57" s="83">
        <f t="shared" si="2"/>
        <v>50.186599999999999</v>
      </c>
      <c r="T57" s="87" t="s">
        <v>112</v>
      </c>
      <c r="U57" s="88">
        <v>2.08</v>
      </c>
      <c r="W57" s="99">
        <v>42650</v>
      </c>
      <c r="X57" s="103">
        <v>47.49</v>
      </c>
      <c r="Y57" s="103">
        <v>47.68</v>
      </c>
      <c r="Z57" s="103">
        <v>46.52</v>
      </c>
      <c r="AA57" s="103">
        <v>46.82</v>
      </c>
      <c r="AB57" s="101">
        <v>3792800</v>
      </c>
      <c r="AC57" s="100">
        <v>46.35</v>
      </c>
      <c r="AD57" s="2">
        <f t="shared" si="0"/>
        <v>1.1599999999999966</v>
      </c>
      <c r="AE57" s="138">
        <f t="shared" si="1"/>
        <v>-1.0038445108927818E-2</v>
      </c>
    </row>
    <row r="58" spans="15:31" x14ac:dyDescent="0.25">
      <c r="O58" s="83">
        <v>0.93</v>
      </c>
      <c r="P58" s="83">
        <f t="shared" si="2"/>
        <v>49.652700000000003</v>
      </c>
      <c r="T58" s="87" t="s">
        <v>109</v>
      </c>
      <c r="U58" s="88" t="s">
        <v>459</v>
      </c>
      <c r="W58" s="99">
        <v>42649</v>
      </c>
      <c r="X58" s="103">
        <v>46.82</v>
      </c>
      <c r="Y58" s="103">
        <v>47.96</v>
      </c>
      <c r="Z58" s="103">
        <v>46.79</v>
      </c>
      <c r="AA58" s="103">
        <v>47.3</v>
      </c>
      <c r="AB58" s="101">
        <v>3443600</v>
      </c>
      <c r="AC58" s="100">
        <v>46.82</v>
      </c>
      <c r="AD58" s="2">
        <f t="shared" si="0"/>
        <v>1.1700000000000017</v>
      </c>
      <c r="AE58" s="138">
        <f t="shared" si="1"/>
        <v>1.2543252595155652E-2</v>
      </c>
    </row>
    <row r="59" spans="15:31" x14ac:dyDescent="0.25">
      <c r="O59" s="83">
        <v>0.92</v>
      </c>
      <c r="P59" s="83">
        <f t="shared" si="2"/>
        <v>49.1188</v>
      </c>
      <c r="W59" s="99">
        <v>42648</v>
      </c>
      <c r="X59" s="103">
        <v>47.38</v>
      </c>
      <c r="Y59" s="103">
        <v>47.47</v>
      </c>
      <c r="Z59" s="103">
        <v>45.76</v>
      </c>
      <c r="AA59" s="103">
        <v>46.71</v>
      </c>
      <c r="AB59" s="101">
        <v>5612000</v>
      </c>
      <c r="AC59" s="100">
        <v>46.24</v>
      </c>
      <c r="AD59" s="2">
        <f t="shared" si="0"/>
        <v>1.7100000000000009</v>
      </c>
      <c r="AE59" s="138">
        <f t="shared" si="1"/>
        <v>-7.9382106844024802E-3</v>
      </c>
    </row>
    <row r="60" spans="15:31" x14ac:dyDescent="0.25">
      <c r="O60" s="83">
        <v>0.91</v>
      </c>
      <c r="P60" s="83">
        <f t="shared" si="2"/>
        <v>48.584900000000005</v>
      </c>
      <c r="W60" s="99">
        <v>42647</v>
      </c>
      <c r="X60" s="103">
        <v>47.89</v>
      </c>
      <c r="Y60" s="103">
        <v>48.16</v>
      </c>
      <c r="Z60" s="103">
        <v>46.87</v>
      </c>
      <c r="AA60" s="103">
        <v>47.09</v>
      </c>
      <c r="AB60" s="101">
        <v>2621400</v>
      </c>
      <c r="AC60" s="100">
        <v>46.61</v>
      </c>
      <c r="AD60" s="2">
        <f t="shared" si="0"/>
        <v>1.2899999999999991</v>
      </c>
      <c r="AE60" s="138">
        <f t="shared" si="1"/>
        <v>-1.5004226542688071E-2</v>
      </c>
    </row>
    <row r="61" spans="15:31" x14ac:dyDescent="0.25">
      <c r="O61" s="83">
        <v>0.9</v>
      </c>
      <c r="P61" s="83">
        <f t="shared" si="2"/>
        <v>48.051000000000002</v>
      </c>
      <c r="W61" s="99">
        <v>42646</v>
      </c>
      <c r="X61" s="103">
        <v>47.98</v>
      </c>
      <c r="Y61" s="103">
        <v>48.24</v>
      </c>
      <c r="Z61" s="103">
        <v>47.62</v>
      </c>
      <c r="AA61" s="103">
        <v>47.8</v>
      </c>
      <c r="AB61" s="101">
        <v>2346000</v>
      </c>
      <c r="AC61" s="100">
        <v>47.32</v>
      </c>
      <c r="AD61" s="2">
        <f t="shared" si="0"/>
        <v>0.62000000000000455</v>
      </c>
      <c r="AE61" s="138">
        <f t="shared" si="1"/>
        <v>-3.5797009896820775E-3</v>
      </c>
    </row>
    <row r="62" spans="15:31" x14ac:dyDescent="0.25">
      <c r="W62" s="99">
        <v>42643</v>
      </c>
      <c r="X62" s="103">
        <v>47.5</v>
      </c>
      <c r="Y62" s="103">
        <v>48.25</v>
      </c>
      <c r="Z62" s="103">
        <v>47.32</v>
      </c>
      <c r="AA62" s="103">
        <v>47.98</v>
      </c>
      <c r="AB62" s="101">
        <v>4253100</v>
      </c>
      <c r="AC62" s="100">
        <v>47.49</v>
      </c>
      <c r="AD62" s="2">
        <f t="shared" si="0"/>
        <v>0.92999999999999972</v>
      </c>
      <c r="AE62" s="138">
        <f t="shared" si="1"/>
        <v>1.3877028181041862E-2</v>
      </c>
    </row>
    <row r="63" spans="15:31" x14ac:dyDescent="0.25">
      <c r="W63" s="99">
        <v>42642</v>
      </c>
      <c r="X63" s="103">
        <v>48</v>
      </c>
      <c r="Y63" s="103">
        <v>48.09</v>
      </c>
      <c r="Z63" s="103">
        <v>47.08</v>
      </c>
      <c r="AA63" s="103">
        <v>47.32</v>
      </c>
      <c r="AB63" s="101">
        <v>2543200</v>
      </c>
      <c r="AC63" s="100">
        <v>46.84</v>
      </c>
      <c r="AD63" s="2">
        <f t="shared" si="0"/>
        <v>1.0100000000000051</v>
      </c>
      <c r="AE63" s="138">
        <f t="shared" si="1"/>
        <v>-1.6379672406551693E-2</v>
      </c>
    </row>
    <row r="64" spans="15:31" x14ac:dyDescent="0.25">
      <c r="W64" s="99">
        <v>42641</v>
      </c>
      <c r="X64" s="103">
        <v>47.63</v>
      </c>
      <c r="Y64" s="103">
        <v>48.14</v>
      </c>
      <c r="Z64" s="103">
        <v>47.3</v>
      </c>
      <c r="AA64" s="103">
        <v>48.11</v>
      </c>
      <c r="AB64" s="101">
        <v>2782800</v>
      </c>
      <c r="AC64" s="100">
        <v>47.62</v>
      </c>
      <c r="AD64" s="2">
        <f t="shared" si="0"/>
        <v>0.84000000000000341</v>
      </c>
      <c r="AE64" s="138">
        <f t="shared" si="1"/>
        <v>1.2760527435133895E-2</v>
      </c>
    </row>
    <row r="65" spans="23:31" x14ac:dyDescent="0.25">
      <c r="W65" s="99">
        <v>42640</v>
      </c>
      <c r="X65" s="103">
        <v>47.36</v>
      </c>
      <c r="Y65" s="103">
        <v>47.69</v>
      </c>
      <c r="Z65" s="103">
        <v>47.08</v>
      </c>
      <c r="AA65" s="103">
        <v>47.5</v>
      </c>
      <c r="AB65" s="101">
        <v>2658100</v>
      </c>
      <c r="AC65" s="100">
        <v>47.02</v>
      </c>
      <c r="AD65" s="2">
        <f t="shared" si="0"/>
        <v>0.60999999999999943</v>
      </c>
      <c r="AE65" s="138">
        <f t="shared" si="1"/>
        <v>2.9863481228669109E-3</v>
      </c>
    </row>
    <row r="66" spans="23:31" x14ac:dyDescent="0.25">
      <c r="W66" s="99">
        <v>42639</v>
      </c>
      <c r="X66" s="103">
        <v>48.25</v>
      </c>
      <c r="Y66" s="103">
        <v>48.3</v>
      </c>
      <c r="Z66" s="103">
        <v>47.32</v>
      </c>
      <c r="AA66" s="103">
        <v>47.36</v>
      </c>
      <c r="AB66" s="101">
        <v>3238900</v>
      </c>
      <c r="AC66" s="100">
        <v>46.88</v>
      </c>
      <c r="AD66" s="2">
        <f t="shared" si="0"/>
        <v>0.97999999999999687</v>
      </c>
      <c r="AE66" s="138">
        <f t="shared" si="1"/>
        <v>-2.1702838063439089E-2</v>
      </c>
    </row>
    <row r="67" spans="23:31" x14ac:dyDescent="0.25">
      <c r="W67" s="99">
        <v>42636</v>
      </c>
      <c r="X67" s="103">
        <v>47.98</v>
      </c>
      <c r="Y67" s="103">
        <v>48.71</v>
      </c>
      <c r="Z67" s="103">
        <v>47.94</v>
      </c>
      <c r="AA67" s="103">
        <v>48.41</v>
      </c>
      <c r="AB67" s="101">
        <v>3683700</v>
      </c>
      <c r="AC67" s="100">
        <v>47.92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99">
        <v>42635</v>
      </c>
      <c r="X68" s="103">
        <v>48.77</v>
      </c>
      <c r="Y68" s="103">
        <v>49.04</v>
      </c>
      <c r="Z68" s="103">
        <v>47.72</v>
      </c>
      <c r="AA68" s="103">
        <v>47.91</v>
      </c>
      <c r="AB68" s="101">
        <v>3790800</v>
      </c>
      <c r="AC68" s="100">
        <v>47.42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36.93</v>
      </c>
      <c r="Y2" s="103">
        <v>36.979999999999997</v>
      </c>
      <c r="Z2" s="103">
        <v>36.770000000000003</v>
      </c>
      <c r="AA2" s="103">
        <v>36.97</v>
      </c>
      <c r="AB2" s="101">
        <v>6286000</v>
      </c>
      <c r="AC2" s="100">
        <v>36.97</v>
      </c>
      <c r="AD2" s="2">
        <f>Y2-Z2</f>
        <v>0.20999999999999375</v>
      </c>
      <c r="AE2" s="138">
        <f>AC2/AC3-1</f>
        <v>1.0831302464120451E-3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</v>
      </c>
      <c r="S3" s="115"/>
      <c r="T3" s="17"/>
      <c r="U3" s="17"/>
      <c r="V3" s="17"/>
      <c r="W3" s="99">
        <v>42726</v>
      </c>
      <c r="X3" s="103">
        <v>37.229999999999997</v>
      </c>
      <c r="Y3" s="103">
        <v>37.24</v>
      </c>
      <c r="Z3" s="103">
        <v>36.81</v>
      </c>
      <c r="AA3" s="103">
        <v>36.93</v>
      </c>
      <c r="AB3" s="101">
        <v>10783100</v>
      </c>
      <c r="AC3" s="100">
        <v>36.93</v>
      </c>
      <c r="AD3" s="2">
        <f t="shared" ref="AD3:AD66" si="0">Y3-Z3</f>
        <v>0.42999999999999972</v>
      </c>
      <c r="AE3" s="138">
        <f t="shared" ref="AE3:AE66" si="1">AC3/AC4-1</f>
        <v>-1.3520822065981042E-3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</v>
      </c>
      <c r="R4" s="527">
        <v>9.1000000000000004E-3</v>
      </c>
      <c r="W4" s="99">
        <v>42725</v>
      </c>
      <c r="X4" s="103">
        <v>37.25</v>
      </c>
      <c r="Y4" s="103">
        <v>37.35</v>
      </c>
      <c r="Z4" s="103">
        <v>36.909999999999997</v>
      </c>
      <c r="AA4" s="103">
        <v>36.979999999999997</v>
      </c>
      <c r="AB4" s="101">
        <v>14320600</v>
      </c>
      <c r="AC4" s="100">
        <v>36.979999999999997</v>
      </c>
      <c r="AD4" s="2">
        <f t="shared" si="0"/>
        <v>0.44000000000000483</v>
      </c>
      <c r="AE4" s="138">
        <f t="shared" si="1"/>
        <v>-6.1811341037356637E-3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36.950000000000003</v>
      </c>
      <c r="Y5" s="103">
        <v>37.24</v>
      </c>
      <c r="Z5" s="103">
        <v>36.89</v>
      </c>
      <c r="AA5" s="103">
        <v>37.21</v>
      </c>
      <c r="AB5" s="101">
        <v>18544500</v>
      </c>
      <c r="AC5" s="100">
        <v>37.21</v>
      </c>
      <c r="AD5" s="2">
        <f t="shared" si="0"/>
        <v>0.35000000000000142</v>
      </c>
      <c r="AE5" s="138">
        <f t="shared" si="1"/>
        <v>8.6744375169423016E-3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42723</v>
      </c>
      <c r="X6" s="103">
        <v>36.340000000000003</v>
      </c>
      <c r="Y6" s="103">
        <v>36.950000000000003</v>
      </c>
      <c r="Z6" s="103">
        <v>36.270000000000003</v>
      </c>
      <c r="AA6" s="103">
        <v>36.89</v>
      </c>
      <c r="AB6" s="101">
        <v>18689200</v>
      </c>
      <c r="AC6" s="100">
        <v>36.89</v>
      </c>
      <c r="AD6" s="2">
        <f t="shared" si="0"/>
        <v>0.67999999999999972</v>
      </c>
      <c r="AE6" s="138">
        <f t="shared" si="1"/>
        <v>1.5973561002478709E-2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42720</v>
      </c>
      <c r="X7" s="103">
        <v>36.72</v>
      </c>
      <c r="Y7" s="103">
        <v>36.869999999999997</v>
      </c>
      <c r="Z7" s="103">
        <v>36.090000000000003</v>
      </c>
      <c r="AA7" s="103">
        <v>36.31</v>
      </c>
      <c r="AB7" s="101">
        <v>37794500</v>
      </c>
      <c r="AC7" s="100">
        <v>36.31</v>
      </c>
      <c r="AD7" s="2">
        <f t="shared" si="0"/>
        <v>0.77999999999999403</v>
      </c>
      <c r="AE7" s="138">
        <f t="shared" si="1"/>
        <v>-1.3047023647730249E-2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36.74</v>
      </c>
      <c r="Y8" s="103">
        <v>37.159999999999997</v>
      </c>
      <c r="Z8" s="103">
        <v>36.53</v>
      </c>
      <c r="AA8" s="103">
        <v>36.79</v>
      </c>
      <c r="AB8" s="101">
        <v>23717700</v>
      </c>
      <c r="AC8" s="100">
        <v>36.79</v>
      </c>
      <c r="AD8" s="2">
        <f t="shared" si="0"/>
        <v>0.62999999999999545</v>
      </c>
      <c r="AE8" s="138">
        <f t="shared" si="1"/>
        <v>6.5663474692203572E-3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42718</v>
      </c>
      <c r="X9" s="103">
        <v>36.700000000000003</v>
      </c>
      <c r="Y9" s="103">
        <v>36.89</v>
      </c>
      <c r="Z9" s="103">
        <v>36.46</v>
      </c>
      <c r="AA9" s="103">
        <v>36.549999999999997</v>
      </c>
      <c r="AB9" s="101">
        <v>30351600</v>
      </c>
      <c r="AC9" s="100">
        <v>36.549999999999997</v>
      </c>
      <c r="AD9" s="2">
        <f t="shared" si="0"/>
        <v>0.42999999999999972</v>
      </c>
      <c r="AE9" s="138">
        <f t="shared" si="1"/>
        <v>-6.7934782608695121E-3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42717</v>
      </c>
      <c r="X10" s="103">
        <v>36.01</v>
      </c>
      <c r="Y10" s="103">
        <v>36.89</v>
      </c>
      <c r="Z10" s="103">
        <v>35.93</v>
      </c>
      <c r="AA10" s="103">
        <v>36.799999999999997</v>
      </c>
      <c r="AB10" s="101">
        <v>35358100</v>
      </c>
      <c r="AC10" s="100">
        <v>36.799999999999997</v>
      </c>
      <c r="AD10" s="2">
        <f t="shared" si="0"/>
        <v>0.96000000000000085</v>
      </c>
      <c r="AE10" s="138">
        <f t="shared" si="1"/>
        <v>2.307478454267442E-2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2.81E-2</v>
      </c>
      <c r="W11" s="99">
        <v>42716</v>
      </c>
      <c r="X11" s="103">
        <v>35.78</v>
      </c>
      <c r="Y11" s="103">
        <v>36.090000000000003</v>
      </c>
      <c r="Z11" s="103">
        <v>35.67</v>
      </c>
      <c r="AA11" s="103">
        <v>35.97</v>
      </c>
      <c r="AB11" s="101">
        <v>21914900</v>
      </c>
      <c r="AC11" s="100">
        <v>35.97</v>
      </c>
      <c r="AD11" s="2">
        <f t="shared" si="0"/>
        <v>0.42000000000000171</v>
      </c>
      <c r="AE11" s="138">
        <f t="shared" si="1"/>
        <v>5.8724832214764877E-3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42713</v>
      </c>
      <c r="X12" s="103">
        <v>35.75</v>
      </c>
      <c r="Y12" s="103">
        <v>35.9</v>
      </c>
      <c r="Z12" s="103">
        <v>35.590000000000003</v>
      </c>
      <c r="AA12" s="103">
        <v>35.76</v>
      </c>
      <c r="AB12" s="101">
        <v>16291200</v>
      </c>
      <c r="AC12" s="100">
        <v>35.76</v>
      </c>
      <c r="AD12" s="2">
        <f t="shared" si="0"/>
        <v>0.30999999999999517</v>
      </c>
      <c r="AE12" s="138">
        <f t="shared" si="1"/>
        <v>1.680672268907335E-3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42712</v>
      </c>
      <c r="X13" s="103">
        <v>35.479999999999997</v>
      </c>
      <c r="Y13" s="103">
        <v>36.03</v>
      </c>
      <c r="Z13" s="103">
        <v>35.22</v>
      </c>
      <c r="AA13" s="103">
        <v>35.700000000000003</v>
      </c>
      <c r="AB13" s="101">
        <v>19915500</v>
      </c>
      <c r="AC13" s="100">
        <v>35.700000000000003</v>
      </c>
      <c r="AD13" s="2">
        <f t="shared" si="0"/>
        <v>0.81000000000000227</v>
      </c>
      <c r="AE13" s="138">
        <f t="shared" si="1"/>
        <v>5.6338028169014009E-3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42711</v>
      </c>
      <c r="X14" s="103">
        <v>34.67</v>
      </c>
      <c r="Y14" s="103">
        <v>35.57</v>
      </c>
      <c r="Z14" s="103">
        <v>34.450000000000003</v>
      </c>
      <c r="AA14" s="103">
        <v>35.5</v>
      </c>
      <c r="AB14" s="101">
        <v>21555100</v>
      </c>
      <c r="AC14" s="100">
        <v>35.5</v>
      </c>
      <c r="AD14" s="2">
        <f t="shared" si="0"/>
        <v>1.1199999999999974</v>
      </c>
      <c r="AE14" s="138">
        <f t="shared" si="1"/>
        <v>2.2465437788018461E-2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42710</v>
      </c>
      <c r="X15" s="103">
        <v>34.39</v>
      </c>
      <c r="Y15" s="103">
        <v>34.75</v>
      </c>
      <c r="Z15" s="103">
        <v>34.299999999999997</v>
      </c>
      <c r="AA15" s="103">
        <v>34.72</v>
      </c>
      <c r="AB15" s="101">
        <v>15101300</v>
      </c>
      <c r="AC15" s="100">
        <v>34.72</v>
      </c>
      <c r="AD15" s="2">
        <f t="shared" si="0"/>
        <v>0.45000000000000284</v>
      </c>
      <c r="AE15" s="138">
        <f t="shared" si="1"/>
        <v>9.5958127362605339E-3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42709</v>
      </c>
      <c r="X16" s="103">
        <v>34.31</v>
      </c>
      <c r="Y16" s="103">
        <v>34.42</v>
      </c>
      <c r="Z16" s="103">
        <v>33.97</v>
      </c>
      <c r="AA16" s="103">
        <v>34.39</v>
      </c>
      <c r="AB16" s="101">
        <v>14418200</v>
      </c>
      <c r="AC16" s="100">
        <v>34.39</v>
      </c>
      <c r="AD16" s="2">
        <f t="shared" si="0"/>
        <v>0.45000000000000284</v>
      </c>
      <c r="AE16" s="138">
        <f t="shared" si="1"/>
        <v>6.7330210772835741E-3</v>
      </c>
    </row>
    <row r="17" spans="1:31" x14ac:dyDescent="0.25">
      <c r="W17" s="99">
        <v>42706</v>
      </c>
      <c r="X17" s="103">
        <v>33.72</v>
      </c>
      <c r="Y17" s="103">
        <v>34.26</v>
      </c>
      <c r="Z17" s="103">
        <v>33.6</v>
      </c>
      <c r="AA17" s="103">
        <v>34.159999999999997</v>
      </c>
      <c r="AB17" s="101">
        <v>21440700</v>
      </c>
      <c r="AC17" s="100">
        <v>34.159999999999997</v>
      </c>
      <c r="AD17" s="2">
        <f t="shared" si="0"/>
        <v>0.65999999999999659</v>
      </c>
      <c r="AE17" s="138">
        <f t="shared" si="1"/>
        <v>1.1848341232227444E-2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42705</v>
      </c>
      <c r="X18" s="103">
        <v>34.86</v>
      </c>
      <c r="Y18" s="103">
        <v>34.93</v>
      </c>
      <c r="Z18" s="103">
        <v>33.56</v>
      </c>
      <c r="AA18" s="103">
        <v>33.76</v>
      </c>
      <c r="AB18" s="101">
        <v>29550100</v>
      </c>
      <c r="AC18" s="100">
        <v>33.76</v>
      </c>
      <c r="AD18" s="2">
        <f t="shared" si="0"/>
        <v>1.3699999999999974</v>
      </c>
      <c r="AE18" s="138">
        <f t="shared" si="1"/>
        <v>-2.7089337175792649E-2</v>
      </c>
    </row>
    <row r="19" spans="1:31" x14ac:dyDescent="0.25">
      <c r="W19" s="99">
        <v>42704</v>
      </c>
      <c r="X19" s="103">
        <v>35.200000000000003</v>
      </c>
      <c r="Y19" s="103">
        <v>35.299999999999997</v>
      </c>
      <c r="Z19" s="103">
        <v>34.700000000000003</v>
      </c>
      <c r="AA19" s="103">
        <v>34.700000000000003</v>
      </c>
      <c r="AB19" s="101">
        <v>26864000</v>
      </c>
      <c r="AC19" s="100">
        <v>34.700000000000003</v>
      </c>
      <c r="AD19" s="2">
        <f t="shared" si="0"/>
        <v>0.59999999999999432</v>
      </c>
      <c r="AE19" s="138">
        <f t="shared" si="1"/>
        <v>-1.7275559331634049E-2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42703</v>
      </c>
      <c r="X20" s="103">
        <v>35.64</v>
      </c>
      <c r="Y20" s="103">
        <v>35.64</v>
      </c>
      <c r="Z20" s="103">
        <v>35.270000000000003</v>
      </c>
      <c r="AA20" s="103">
        <v>35.31</v>
      </c>
      <c r="AB20" s="101">
        <v>19571100</v>
      </c>
      <c r="AC20" s="100">
        <v>35.31</v>
      </c>
      <c r="AD20" s="2">
        <f t="shared" si="0"/>
        <v>0.36999999999999744</v>
      </c>
      <c r="AE20" s="138">
        <f t="shared" si="1"/>
        <v>-5.6322162771049733E-3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42702</v>
      </c>
      <c r="X21" s="103">
        <v>35.43</v>
      </c>
      <c r="Y21" s="103">
        <v>35.659999999999997</v>
      </c>
      <c r="Z21" s="103">
        <v>35.21</v>
      </c>
      <c r="AA21" s="103">
        <v>35.51</v>
      </c>
      <c r="AB21" s="101">
        <v>13509400</v>
      </c>
      <c r="AC21" s="100">
        <v>35.51</v>
      </c>
      <c r="AD21" s="2">
        <f t="shared" si="0"/>
        <v>0.44999999999999574</v>
      </c>
      <c r="AE21" s="138">
        <f t="shared" si="1"/>
        <v>1.9751693002256765E-3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42699</v>
      </c>
      <c r="X22" s="103">
        <v>35.11</v>
      </c>
      <c r="Y22" s="103">
        <v>35.450000000000003</v>
      </c>
      <c r="Z22" s="103">
        <v>35.11</v>
      </c>
      <c r="AA22" s="103">
        <v>35.44</v>
      </c>
      <c r="AB22" s="101">
        <v>6349200</v>
      </c>
      <c r="AC22" s="100">
        <v>35.44</v>
      </c>
      <c r="AD22" s="2">
        <f t="shared" si="0"/>
        <v>0.34000000000000341</v>
      </c>
      <c r="AE22" s="138">
        <f t="shared" si="1"/>
        <v>6.8181818181816123E-3</v>
      </c>
    </row>
    <row r="23" spans="1:31" x14ac:dyDescent="0.25">
      <c r="B23" s="10"/>
      <c r="C23" s="10"/>
      <c r="D23" s="40"/>
      <c r="E23" s="40"/>
      <c r="F23" s="40"/>
      <c r="G23" s="40"/>
      <c r="W23" s="99">
        <v>42697</v>
      </c>
      <c r="X23" s="103">
        <v>35.479999999999997</v>
      </c>
      <c r="Y23" s="103">
        <v>35.520000000000003</v>
      </c>
      <c r="Z23" s="103">
        <v>35.1</v>
      </c>
      <c r="AA23" s="103">
        <v>35.200000000000003</v>
      </c>
      <c r="AB23" s="101">
        <v>15843100</v>
      </c>
      <c r="AC23" s="100">
        <v>35.200000000000003</v>
      </c>
      <c r="AD23" s="2">
        <f t="shared" si="0"/>
        <v>0.42000000000000171</v>
      </c>
      <c r="AE23" s="138">
        <f t="shared" si="1"/>
        <v>-7.8917700112738354E-3</v>
      </c>
    </row>
    <row r="24" spans="1:31" x14ac:dyDescent="0.25">
      <c r="B24" s="10"/>
      <c r="C24" s="10"/>
      <c r="D24" s="40"/>
      <c r="E24" s="40"/>
      <c r="F24" s="40"/>
      <c r="G24" s="40"/>
      <c r="W24" s="99">
        <v>42696</v>
      </c>
      <c r="X24" s="103">
        <v>35.18</v>
      </c>
      <c r="Y24" s="103">
        <v>35.5</v>
      </c>
      <c r="Z24" s="103">
        <v>35.11</v>
      </c>
      <c r="AA24" s="103">
        <v>35.479999999999997</v>
      </c>
      <c r="AB24" s="101">
        <v>22313500</v>
      </c>
      <c r="AC24" s="100">
        <v>35.479999999999997</v>
      </c>
      <c r="AD24" s="2">
        <f t="shared" si="0"/>
        <v>0.39000000000000057</v>
      </c>
      <c r="AE24" s="138">
        <f t="shared" si="1"/>
        <v>1.4293882218410436E-2</v>
      </c>
    </row>
    <row r="25" spans="1:31" x14ac:dyDescent="0.25">
      <c r="B25" s="10"/>
      <c r="C25" s="10"/>
      <c r="D25" s="40"/>
      <c r="E25" s="40"/>
      <c r="F25" s="40"/>
      <c r="G25" s="40"/>
      <c r="W25" s="99">
        <v>42695</v>
      </c>
      <c r="X25" s="103">
        <v>35.1</v>
      </c>
      <c r="Y25" s="103">
        <v>35.200000000000003</v>
      </c>
      <c r="Z25" s="103">
        <v>34.840000000000003</v>
      </c>
      <c r="AA25" s="103">
        <v>34.979999999999997</v>
      </c>
      <c r="AB25" s="101">
        <v>14195800</v>
      </c>
      <c r="AC25" s="100">
        <v>34.979999999999997</v>
      </c>
      <c r="AD25" s="2">
        <f t="shared" si="0"/>
        <v>0.35999999999999943</v>
      </c>
      <c r="AE25" s="138">
        <f t="shared" si="1"/>
        <v>8.5836909871228606E-4</v>
      </c>
    </row>
    <row r="26" spans="1:31" x14ac:dyDescent="0.25">
      <c r="B26" s="10"/>
      <c r="C26" s="10"/>
      <c r="D26" s="40"/>
      <c r="E26" s="40"/>
      <c r="F26" s="40"/>
      <c r="G26" s="40"/>
      <c r="W26" s="99">
        <v>42692</v>
      </c>
      <c r="X26" s="103">
        <v>34.9</v>
      </c>
      <c r="Y26" s="103">
        <v>35</v>
      </c>
      <c r="Z26" s="103">
        <v>34.64</v>
      </c>
      <c r="AA26" s="103">
        <v>34.950000000000003</v>
      </c>
      <c r="AB26" s="101">
        <v>16516500</v>
      </c>
      <c r="AC26" s="100">
        <v>34.950000000000003</v>
      </c>
      <c r="AD26" s="2">
        <f t="shared" si="0"/>
        <v>0.35999999999999943</v>
      </c>
      <c r="AE26" s="138">
        <f t="shared" si="1"/>
        <v>-1.9988577955454279E-3</v>
      </c>
    </row>
    <row r="27" spans="1:31" x14ac:dyDescent="0.25">
      <c r="B27" s="10"/>
      <c r="C27" s="10"/>
      <c r="D27" s="40"/>
      <c r="E27" s="40"/>
      <c r="F27" s="40"/>
      <c r="G27" s="40"/>
      <c r="W27" s="99">
        <v>42691</v>
      </c>
      <c r="X27" s="103">
        <v>34.81</v>
      </c>
      <c r="Y27" s="103">
        <v>35.020000000000003</v>
      </c>
      <c r="Z27" s="103">
        <v>34.630000000000003</v>
      </c>
      <c r="AA27" s="103">
        <v>35.020000000000003</v>
      </c>
      <c r="AB27" s="101">
        <v>15731300</v>
      </c>
      <c r="AC27" s="100">
        <v>35.020000000000003</v>
      </c>
      <c r="AD27" s="2">
        <f t="shared" si="0"/>
        <v>0.39000000000000057</v>
      </c>
      <c r="AE27" s="138">
        <f t="shared" si="1"/>
        <v>5.1664753157290022E-3</v>
      </c>
    </row>
    <row r="28" spans="1:31" x14ac:dyDescent="0.25">
      <c r="B28" s="10"/>
      <c r="C28" s="10"/>
      <c r="D28" s="40"/>
      <c r="E28" s="40"/>
      <c r="F28" s="40"/>
      <c r="G28" s="40"/>
      <c r="W28" s="99">
        <v>42690</v>
      </c>
      <c r="X28" s="103">
        <v>34.9</v>
      </c>
      <c r="Y28" s="103">
        <v>34.92</v>
      </c>
      <c r="Z28" s="103">
        <v>34.54</v>
      </c>
      <c r="AA28" s="103">
        <v>34.840000000000003</v>
      </c>
      <c r="AB28" s="101">
        <v>18535200</v>
      </c>
      <c r="AC28" s="100">
        <v>34.840000000000003</v>
      </c>
      <c r="AD28" s="2">
        <f t="shared" si="0"/>
        <v>0.38000000000000256</v>
      </c>
      <c r="AE28" s="138">
        <f t="shared" si="1"/>
        <v>-2.0051561157259368E-3</v>
      </c>
    </row>
    <row r="29" spans="1:31" x14ac:dyDescent="0.25">
      <c r="B29" s="10"/>
      <c r="C29" s="10"/>
      <c r="D29" s="40"/>
      <c r="E29" s="40"/>
      <c r="F29" s="40"/>
      <c r="G29" s="40"/>
      <c r="W29" s="99">
        <v>42689</v>
      </c>
      <c r="X29" s="103">
        <v>34.64</v>
      </c>
      <c r="Y29" s="103">
        <v>35.29</v>
      </c>
      <c r="Z29" s="103">
        <v>34.61</v>
      </c>
      <c r="AA29" s="103">
        <v>34.909999999999997</v>
      </c>
      <c r="AB29" s="101">
        <v>20651300</v>
      </c>
      <c r="AC29" s="100">
        <v>34.909999999999997</v>
      </c>
      <c r="AD29" s="2">
        <f t="shared" si="0"/>
        <v>0.67999999999999972</v>
      </c>
      <c r="AE29" s="138">
        <f t="shared" si="1"/>
        <v>1.24709976798143E-2</v>
      </c>
    </row>
    <row r="30" spans="1:31" x14ac:dyDescent="0.25">
      <c r="B30" s="10"/>
      <c r="C30" s="10"/>
      <c r="D30" s="40"/>
      <c r="E30" s="40"/>
      <c r="F30" s="40"/>
      <c r="G30" s="40"/>
      <c r="W30" s="99">
        <v>42688</v>
      </c>
      <c r="X30" s="103">
        <v>34.56</v>
      </c>
      <c r="Y30" s="103">
        <v>34.729999999999997</v>
      </c>
      <c r="Z30" s="103">
        <v>34.200000000000003</v>
      </c>
      <c r="AA30" s="103">
        <v>34.479999999999997</v>
      </c>
      <c r="AB30" s="101">
        <v>22529400</v>
      </c>
      <c r="AC30" s="100">
        <v>34.479999999999997</v>
      </c>
      <c r="AD30" s="2">
        <f t="shared" si="0"/>
        <v>0.52999999999999403</v>
      </c>
      <c r="AE30" s="138">
        <f t="shared" si="1"/>
        <v>-3.7561398439758253E-3</v>
      </c>
    </row>
    <row r="31" spans="1:31" x14ac:dyDescent="0.25">
      <c r="W31" s="99">
        <v>42685</v>
      </c>
      <c r="X31" s="103">
        <v>34.57</v>
      </c>
      <c r="Y31" s="103">
        <v>34.869999999999997</v>
      </c>
      <c r="Z31" s="103">
        <v>34.340000000000003</v>
      </c>
      <c r="AA31" s="103">
        <v>34.61</v>
      </c>
      <c r="AB31" s="101">
        <v>22549700</v>
      </c>
      <c r="AC31" s="100">
        <v>34.61</v>
      </c>
      <c r="AD31" s="2">
        <f t="shared" si="0"/>
        <v>0.52999999999999403</v>
      </c>
      <c r="AE31" s="138">
        <f t="shared" si="1"/>
        <v>3.1884057971014457E-3</v>
      </c>
    </row>
    <row r="32" spans="1:31" x14ac:dyDescent="0.25">
      <c r="W32" s="99">
        <v>42684</v>
      </c>
      <c r="X32" s="103">
        <v>34.950000000000003</v>
      </c>
      <c r="Y32" s="103">
        <v>34.950000000000003</v>
      </c>
      <c r="Z32" s="103">
        <v>34.03</v>
      </c>
      <c r="AA32" s="103">
        <v>34.5</v>
      </c>
      <c r="AB32" s="101">
        <v>28249900</v>
      </c>
      <c r="AC32" s="100">
        <v>34.5</v>
      </c>
      <c r="AD32" s="2">
        <f t="shared" si="0"/>
        <v>0.92000000000000171</v>
      </c>
      <c r="AE32" s="138">
        <f t="shared" si="1"/>
        <v>-7.194244604316502E-3</v>
      </c>
    </row>
    <row r="33" spans="1:31" x14ac:dyDescent="0.25">
      <c r="L33" t="s">
        <v>215</v>
      </c>
      <c r="M33" s="2">
        <f>M56+K56-F56</f>
        <v>1407.5400000000009</v>
      </c>
      <c r="W33" s="99">
        <v>42683</v>
      </c>
      <c r="X33" s="103">
        <v>34.130000000000003</v>
      </c>
      <c r="Y33" s="103">
        <v>34.85</v>
      </c>
      <c r="Z33" s="103">
        <v>33.67</v>
      </c>
      <c r="AA33" s="103">
        <v>34.75</v>
      </c>
      <c r="AB33" s="101">
        <v>25991200</v>
      </c>
      <c r="AC33" s="100">
        <v>34.75</v>
      </c>
      <c r="AD33" s="2">
        <f t="shared" si="0"/>
        <v>1.1799999999999997</v>
      </c>
      <c r="AE33" s="138">
        <f t="shared" si="1"/>
        <v>2.8785261945873941E-4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42682</v>
      </c>
      <c r="X34" s="103">
        <v>34.6</v>
      </c>
      <c r="Y34" s="103">
        <v>34.950000000000003</v>
      </c>
      <c r="Z34" s="103">
        <v>34.49</v>
      </c>
      <c r="AA34" s="103">
        <v>34.74</v>
      </c>
      <c r="AB34" s="101">
        <v>14789000</v>
      </c>
      <c r="AC34" s="100">
        <v>34.74</v>
      </c>
      <c r="AD34" s="2">
        <f t="shared" si="0"/>
        <v>0.46000000000000085</v>
      </c>
      <c r="AE34" s="138">
        <f t="shared" si="1"/>
        <v>1.4413375612569723E-3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42681</v>
      </c>
      <c r="X35" s="103">
        <v>34.24</v>
      </c>
      <c r="Y35" s="103">
        <v>34.75</v>
      </c>
      <c r="Z35" s="103">
        <v>34.15</v>
      </c>
      <c r="AA35" s="103">
        <v>34.69</v>
      </c>
      <c r="AB35" s="101">
        <v>18969600</v>
      </c>
      <c r="AC35" s="100">
        <v>34.69</v>
      </c>
      <c r="AD35" s="2">
        <f t="shared" si="0"/>
        <v>0.60000000000000142</v>
      </c>
      <c r="AE35" s="138">
        <f t="shared" si="1"/>
        <v>3.2133293662600426E-2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42678</v>
      </c>
      <c r="X36" s="103">
        <v>33.53</v>
      </c>
      <c r="Y36" s="103">
        <v>33.93</v>
      </c>
      <c r="Z36" s="103">
        <v>33.42</v>
      </c>
      <c r="AA36" s="103">
        <v>33.61</v>
      </c>
      <c r="AB36" s="101">
        <v>21866000</v>
      </c>
      <c r="AC36" s="100">
        <v>33.61</v>
      </c>
      <c r="AD36" s="2">
        <f t="shared" si="0"/>
        <v>0.50999999999999801</v>
      </c>
      <c r="AE36" s="138">
        <f t="shared" si="1"/>
        <v>-9.4311818449749341E-3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42677</v>
      </c>
      <c r="X37" s="103">
        <v>34.450000000000003</v>
      </c>
      <c r="Y37" s="103">
        <v>34.520000000000003</v>
      </c>
      <c r="Z37" s="103">
        <v>33.869999999999997</v>
      </c>
      <c r="AA37" s="103">
        <v>33.93</v>
      </c>
      <c r="AB37" s="101">
        <v>19400000</v>
      </c>
      <c r="AC37" s="100">
        <v>33.93</v>
      </c>
      <c r="AD37" s="2">
        <f t="shared" si="0"/>
        <v>0.65000000000000568</v>
      </c>
      <c r="AE37" s="138" t="e">
        <f t="shared" si="1"/>
        <v>#DIV/0!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42677</v>
      </c>
      <c r="X38" s="103" t="s">
        <v>139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42676</v>
      </c>
      <c r="X39" s="103">
        <v>34.6</v>
      </c>
      <c r="Y39" s="103">
        <v>34.9</v>
      </c>
      <c r="Z39" s="103">
        <v>34.47</v>
      </c>
      <c r="AA39" s="103">
        <v>34.6</v>
      </c>
      <c r="AB39" s="101">
        <v>21416400</v>
      </c>
      <c r="AC39" s="100">
        <v>34.340000000000003</v>
      </c>
      <c r="AD39" s="2">
        <f t="shared" si="0"/>
        <v>0.42999999999999972</v>
      </c>
      <c r="AE39" s="138">
        <f t="shared" si="1"/>
        <v>2.3350846468186415E-3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42675</v>
      </c>
      <c r="X40" s="103">
        <v>34.9</v>
      </c>
      <c r="Y40" s="103">
        <v>35.159999999999997</v>
      </c>
      <c r="Z40" s="103">
        <v>34.270000000000003</v>
      </c>
      <c r="AA40" s="103">
        <v>34.520000000000003</v>
      </c>
      <c r="AB40" s="101">
        <v>25368200</v>
      </c>
      <c r="AC40" s="100">
        <v>34.26</v>
      </c>
      <c r="AD40" s="2">
        <f t="shared" si="0"/>
        <v>0.88999999999999346</v>
      </c>
      <c r="AE40" s="138">
        <f t="shared" si="1"/>
        <v>-1.0112684195319299E-2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40.260000000000005</v>
      </c>
      <c r="Q41" s="2"/>
      <c r="W41" s="99">
        <v>42674</v>
      </c>
      <c r="X41" s="103">
        <v>34.92</v>
      </c>
      <c r="Y41" s="103">
        <v>35.08</v>
      </c>
      <c r="Z41" s="103">
        <v>34.840000000000003</v>
      </c>
      <c r="AA41" s="103">
        <v>34.869999999999997</v>
      </c>
      <c r="AB41" s="101">
        <v>19188600</v>
      </c>
      <c r="AC41" s="100">
        <v>34.61</v>
      </c>
      <c r="AD41" s="2">
        <f t="shared" si="0"/>
        <v>0.23999999999999488</v>
      </c>
      <c r="AE41" s="138">
        <f t="shared" si="1"/>
        <v>3.7703016241299458E-3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39.894000000000005</v>
      </c>
      <c r="Q42" s="2"/>
      <c r="T42" s="91" t="s">
        <v>113</v>
      </c>
      <c r="W42" s="99">
        <v>42671</v>
      </c>
      <c r="X42" s="103">
        <v>34.869999999999997</v>
      </c>
      <c r="Y42" s="103">
        <v>35.17</v>
      </c>
      <c r="Z42" s="103">
        <v>34.71</v>
      </c>
      <c r="AA42" s="103">
        <v>34.74</v>
      </c>
      <c r="AB42" s="101">
        <v>22296400</v>
      </c>
      <c r="AC42" s="100">
        <v>34.479999999999997</v>
      </c>
      <c r="AD42" s="2">
        <f t="shared" si="0"/>
        <v>0.46000000000000085</v>
      </c>
      <c r="AE42" s="138">
        <f t="shared" si="1"/>
        <v>-2.0260492040521383E-3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39.528000000000006</v>
      </c>
      <c r="Q43" s="2"/>
      <c r="T43" s="97" t="s">
        <v>98</v>
      </c>
      <c r="U43" s="98">
        <v>36.97</v>
      </c>
      <c r="V43" s="412"/>
      <c r="W43" s="99">
        <v>42670</v>
      </c>
      <c r="X43" s="103">
        <v>35.1</v>
      </c>
      <c r="Y43" s="103">
        <v>35.229999999999997</v>
      </c>
      <c r="Z43" s="103">
        <v>34.75</v>
      </c>
      <c r="AA43" s="103">
        <v>34.81</v>
      </c>
      <c r="AB43" s="101">
        <v>14634700</v>
      </c>
      <c r="AC43" s="100">
        <v>34.549999999999997</v>
      </c>
      <c r="AD43" s="2">
        <f t="shared" si="0"/>
        <v>0.47999999999999687</v>
      </c>
      <c r="AE43" s="138">
        <f t="shared" si="1"/>
        <v>-3.1736872475476297E-3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39.162000000000006</v>
      </c>
      <c r="Q44" s="2"/>
      <c r="T44" s="87" t="s">
        <v>99</v>
      </c>
      <c r="U44" s="88">
        <v>36.909999999999997</v>
      </c>
      <c r="V44" s="413"/>
      <c r="W44" s="99">
        <v>42669</v>
      </c>
      <c r="X44" s="103">
        <v>35.04</v>
      </c>
      <c r="Y44" s="103">
        <v>35.21</v>
      </c>
      <c r="Z44" s="103">
        <v>34.74</v>
      </c>
      <c r="AA44" s="103">
        <v>34.92</v>
      </c>
      <c r="AB44" s="101">
        <v>19977600</v>
      </c>
      <c r="AC44" s="100">
        <v>34.659999999999997</v>
      </c>
      <c r="AD44" s="2">
        <f t="shared" si="0"/>
        <v>0.46999999999999886</v>
      </c>
      <c r="AE44" s="138">
        <f t="shared" si="1"/>
        <v>-5.1664753157292242E-3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38.796000000000006</v>
      </c>
      <c r="Q45" s="2"/>
      <c r="T45" s="87" t="s">
        <v>100</v>
      </c>
      <c r="U45" s="88" t="s">
        <v>547</v>
      </c>
      <c r="V45" s="413"/>
      <c r="W45" s="99">
        <v>42668</v>
      </c>
      <c r="X45" s="103">
        <v>35.14</v>
      </c>
      <c r="Y45" s="103">
        <v>35.25</v>
      </c>
      <c r="Z45" s="103">
        <v>35.01</v>
      </c>
      <c r="AA45" s="103">
        <v>35.1</v>
      </c>
      <c r="AB45" s="101">
        <v>17860300</v>
      </c>
      <c r="AC45" s="100">
        <v>34.840000000000003</v>
      </c>
      <c r="AD45" s="2">
        <f t="shared" si="0"/>
        <v>0.24000000000000199</v>
      </c>
      <c r="AE45" s="138">
        <f t="shared" si="1"/>
        <v>-4.5714285714284486E-3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38.43</v>
      </c>
      <c r="Q46" s="2"/>
      <c r="T46" s="87" t="s">
        <v>101</v>
      </c>
      <c r="U46" s="88" t="s">
        <v>548</v>
      </c>
      <c r="V46" s="413"/>
      <c r="W46" s="99">
        <v>42667</v>
      </c>
      <c r="X46" s="103">
        <v>35.43</v>
      </c>
      <c r="Y46" s="103">
        <v>35.49</v>
      </c>
      <c r="Z46" s="103">
        <v>35.11</v>
      </c>
      <c r="AA46" s="103">
        <v>35.26</v>
      </c>
      <c r="AB46" s="101">
        <v>21524700</v>
      </c>
      <c r="AC46" s="100">
        <v>35</v>
      </c>
      <c r="AD46" s="2">
        <f t="shared" si="0"/>
        <v>0.38000000000000256</v>
      </c>
      <c r="AE46" s="138">
        <f t="shared" si="1"/>
        <v>3.1527658354828514E-3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38.064</v>
      </c>
      <c r="Q47" s="2"/>
      <c r="T47" s="87" t="s">
        <v>102</v>
      </c>
      <c r="U47" s="88">
        <v>39.89</v>
      </c>
      <c r="V47" s="413"/>
      <c r="W47" s="99">
        <v>42664</v>
      </c>
      <c r="X47" s="103">
        <v>35.21</v>
      </c>
      <c r="Y47" s="103">
        <v>35.4</v>
      </c>
      <c r="Z47" s="103">
        <v>34.81</v>
      </c>
      <c r="AA47" s="103">
        <v>35.15</v>
      </c>
      <c r="AB47" s="101">
        <v>20813200</v>
      </c>
      <c r="AC47" s="100">
        <v>34.89</v>
      </c>
      <c r="AD47" s="2">
        <f t="shared" si="0"/>
        <v>0.58999999999999631</v>
      </c>
      <c r="AE47" s="138">
        <f t="shared" si="1"/>
        <v>-7.6791808873718503E-3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37.698</v>
      </c>
      <c r="Q48" s="2"/>
      <c r="T48" s="87" t="s">
        <v>103</v>
      </c>
      <c r="U48" s="88">
        <v>1.17886</v>
      </c>
      <c r="V48" s="413"/>
      <c r="W48" s="99">
        <v>42663</v>
      </c>
      <c r="X48" s="103">
        <v>35.409999999999997</v>
      </c>
      <c r="Y48" s="103">
        <v>35.67</v>
      </c>
      <c r="Z48" s="103">
        <v>35.1</v>
      </c>
      <c r="AA48" s="103">
        <v>35.43</v>
      </c>
      <c r="AB48" s="101">
        <v>25669500</v>
      </c>
      <c r="AC48" s="100">
        <v>35.159999999999997</v>
      </c>
      <c r="AD48" s="2">
        <f t="shared" si="0"/>
        <v>0.57000000000000028</v>
      </c>
      <c r="AE48" s="138">
        <f t="shared" si="1"/>
        <v>-2.2701475595915399E-3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37.332000000000001</v>
      </c>
      <c r="Q49" s="2"/>
      <c r="T49" s="87" t="s">
        <v>104</v>
      </c>
      <c r="U49" s="89" t="s">
        <v>460</v>
      </c>
      <c r="V49" s="414"/>
      <c r="W49" s="99">
        <v>42662</v>
      </c>
      <c r="X49" s="103">
        <v>36.07</v>
      </c>
      <c r="Y49" s="103">
        <v>36.090000000000003</v>
      </c>
      <c r="Z49" s="103">
        <v>35.229999999999997</v>
      </c>
      <c r="AA49" s="103">
        <v>35.51</v>
      </c>
      <c r="AB49" s="101">
        <v>75229000</v>
      </c>
      <c r="AC49" s="100">
        <v>35.24</v>
      </c>
      <c r="AD49" s="2">
        <f t="shared" si="0"/>
        <v>0.86000000000000654</v>
      </c>
      <c r="AE49" s="138">
        <f t="shared" si="1"/>
        <v>-5.9514278089137895E-2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36.966000000000001</v>
      </c>
      <c r="Q50" s="2"/>
      <c r="T50" s="87"/>
      <c r="U50" s="88"/>
      <c r="V50" s="413"/>
      <c r="W50" s="99">
        <v>42661</v>
      </c>
      <c r="X50" s="103">
        <v>37.97</v>
      </c>
      <c r="Y50" s="103">
        <v>38.049999999999997</v>
      </c>
      <c r="Z50" s="103">
        <v>37.53</v>
      </c>
      <c r="AA50" s="103">
        <v>37.75</v>
      </c>
      <c r="AB50" s="101">
        <v>42907800</v>
      </c>
      <c r="AC50" s="100">
        <v>37.47</v>
      </c>
      <c r="AD50" s="2">
        <f t="shared" si="0"/>
        <v>0.51999999999999602</v>
      </c>
      <c r="AE50" s="138">
        <f t="shared" si="1"/>
        <v>1.2429073223453102E-2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</v>
      </c>
      <c r="Q51" s="2"/>
      <c r="T51" s="87" t="s">
        <v>105</v>
      </c>
      <c r="U51" s="88" t="s">
        <v>549</v>
      </c>
      <c r="V51" s="413"/>
      <c r="W51" s="99">
        <v>42660</v>
      </c>
      <c r="X51" s="103">
        <v>37.549999999999997</v>
      </c>
      <c r="Y51" s="103">
        <v>37.72</v>
      </c>
      <c r="Z51" s="103">
        <v>37.24</v>
      </c>
      <c r="AA51" s="103">
        <v>37.29</v>
      </c>
      <c r="AB51" s="101">
        <v>15788100</v>
      </c>
      <c r="AC51" s="100">
        <v>37.01</v>
      </c>
      <c r="AD51" s="2">
        <f t="shared" si="0"/>
        <v>0.47999999999999687</v>
      </c>
      <c r="AE51" s="138">
        <f t="shared" si="1"/>
        <v>-4.3045466774280783E-3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36.234000000000002</v>
      </c>
      <c r="Q52" s="2"/>
      <c r="T52" s="87" t="s">
        <v>106</v>
      </c>
      <c r="U52" s="88" t="s">
        <v>329</v>
      </c>
      <c r="V52" s="413"/>
      <c r="W52" s="99">
        <v>42657</v>
      </c>
      <c r="X52" s="103">
        <v>37.19</v>
      </c>
      <c r="Y52" s="103">
        <v>37.700000000000003</v>
      </c>
      <c r="Z52" s="103">
        <v>37.159999999999997</v>
      </c>
      <c r="AA52" s="103">
        <v>37.450000000000003</v>
      </c>
      <c r="AB52" s="101">
        <v>19123900</v>
      </c>
      <c r="AC52" s="100">
        <v>37.17</v>
      </c>
      <c r="AD52" s="2">
        <f t="shared" si="0"/>
        <v>0.54000000000000625</v>
      </c>
      <c r="AE52" s="138">
        <f t="shared" si="1"/>
        <v>1.3082583810302584E-2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35.868000000000002</v>
      </c>
      <c r="Q53" s="2"/>
      <c r="T53" s="87" t="s">
        <v>107</v>
      </c>
      <c r="U53" s="90">
        <v>9033706</v>
      </c>
      <c r="V53" s="415"/>
      <c r="W53" s="99">
        <v>42656</v>
      </c>
      <c r="X53" s="103">
        <v>36.85</v>
      </c>
      <c r="Y53" s="103">
        <v>37.130000000000003</v>
      </c>
      <c r="Z53" s="103">
        <v>36.46</v>
      </c>
      <c r="AA53" s="103">
        <v>36.97</v>
      </c>
      <c r="AB53" s="101">
        <v>16936000</v>
      </c>
      <c r="AC53" s="100">
        <v>36.69</v>
      </c>
      <c r="AD53" s="2">
        <f t="shared" si="0"/>
        <v>0.67000000000000171</v>
      </c>
      <c r="AE53" s="138">
        <f t="shared" si="1"/>
        <v>-4.3419267299865671E-3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35.502000000000002</v>
      </c>
      <c r="T54" s="87" t="s">
        <v>110</v>
      </c>
      <c r="U54" s="90">
        <v>21110500</v>
      </c>
      <c r="V54" s="415"/>
      <c r="W54" s="99">
        <v>42655</v>
      </c>
      <c r="X54" s="103">
        <v>37.200000000000003</v>
      </c>
      <c r="Y54" s="103">
        <v>37.25</v>
      </c>
      <c r="Z54" s="103">
        <v>36.81</v>
      </c>
      <c r="AA54" s="103">
        <v>37.130000000000003</v>
      </c>
      <c r="AB54" s="101">
        <v>14053900</v>
      </c>
      <c r="AC54" s="100">
        <v>36.85</v>
      </c>
      <c r="AD54" s="2">
        <f t="shared" si="0"/>
        <v>0.43999999999999773</v>
      </c>
      <c r="AE54" s="138">
        <f t="shared" si="1"/>
        <v>-3.7848067045147538E-3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35.136000000000003</v>
      </c>
      <c r="T55" s="87" t="s">
        <v>108</v>
      </c>
      <c r="U55" s="88" t="s">
        <v>550</v>
      </c>
      <c r="V55" s="413"/>
      <c r="W55" s="99">
        <v>42654</v>
      </c>
      <c r="X55" s="103">
        <v>37.909999999999997</v>
      </c>
      <c r="Y55" s="103">
        <v>38</v>
      </c>
      <c r="Z55" s="103">
        <v>36.82</v>
      </c>
      <c r="AA55" s="103">
        <v>37.270000000000003</v>
      </c>
      <c r="AB55" s="101">
        <v>27650500</v>
      </c>
      <c r="AC55" s="100">
        <v>36.99</v>
      </c>
      <c r="AD55" s="2">
        <f t="shared" si="0"/>
        <v>1.1799999999999997</v>
      </c>
      <c r="AE55" s="138">
        <f t="shared" si="1"/>
        <v>-1.9613040021203121E-2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34.770000000000003</v>
      </c>
      <c r="T56" s="87" t="s">
        <v>111</v>
      </c>
      <c r="U56" s="88">
        <v>17.399999999999999</v>
      </c>
      <c r="V56" s="413"/>
      <c r="W56" s="99">
        <v>42653</v>
      </c>
      <c r="X56" s="103">
        <v>38.25</v>
      </c>
      <c r="Y56" s="103">
        <v>38.36</v>
      </c>
      <c r="Z56" s="103">
        <v>37.9</v>
      </c>
      <c r="AA56" s="103">
        <v>38.020000000000003</v>
      </c>
      <c r="AB56" s="101">
        <v>14954300</v>
      </c>
      <c r="AC56" s="100">
        <v>37.729999999999997</v>
      </c>
      <c r="AD56" s="2">
        <f t="shared" si="0"/>
        <v>0.46000000000000085</v>
      </c>
      <c r="AE56" s="138">
        <f t="shared" si="1"/>
        <v>-2.1158423697436035E-3</v>
      </c>
    </row>
    <row r="57" spans="1:31" x14ac:dyDescent="0.25">
      <c r="O57" s="83">
        <v>0.94</v>
      </c>
      <c r="P57" s="83">
        <f t="shared" si="4"/>
        <v>34.403999999999996</v>
      </c>
      <c r="T57" s="87" t="s">
        <v>112</v>
      </c>
      <c r="U57" s="88">
        <v>2.13</v>
      </c>
      <c r="V57" s="413"/>
      <c r="W57" s="99">
        <v>42650</v>
      </c>
      <c r="X57" s="103">
        <v>38.08</v>
      </c>
      <c r="Y57" s="103">
        <v>38.22</v>
      </c>
      <c r="Z57" s="103">
        <v>37.78</v>
      </c>
      <c r="AA57" s="103">
        <v>38.1</v>
      </c>
      <c r="AB57" s="101">
        <v>16942500</v>
      </c>
      <c r="AC57" s="100">
        <v>37.81</v>
      </c>
      <c r="AD57" s="2">
        <f t="shared" si="0"/>
        <v>0.43999999999999773</v>
      </c>
      <c r="AE57" s="138">
        <f t="shared" si="1"/>
        <v>7.9407093700378795E-4</v>
      </c>
    </row>
    <row r="58" spans="1:31" x14ac:dyDescent="0.25">
      <c r="O58" s="83">
        <v>0.93</v>
      </c>
      <c r="P58" s="83">
        <f t="shared" si="4"/>
        <v>34.038000000000004</v>
      </c>
      <c r="T58" s="87" t="s">
        <v>109</v>
      </c>
      <c r="U58" s="88" t="s">
        <v>461</v>
      </c>
      <c r="V58" s="413"/>
      <c r="W58" s="99">
        <v>42649</v>
      </c>
      <c r="X58" s="103">
        <v>37.840000000000003</v>
      </c>
      <c r="Y58" s="103">
        <v>38.159999999999997</v>
      </c>
      <c r="Z58" s="103">
        <v>37.58</v>
      </c>
      <c r="AA58" s="103">
        <v>38.07</v>
      </c>
      <c r="AB58" s="101">
        <v>15171400</v>
      </c>
      <c r="AC58" s="100">
        <v>37.78</v>
      </c>
      <c r="AD58" s="2">
        <f t="shared" si="0"/>
        <v>0.57999999999999829</v>
      </c>
      <c r="AE58" s="138">
        <f t="shared" si="1"/>
        <v>2.1220159151194018E-3</v>
      </c>
    </row>
    <row r="59" spans="1:31" x14ac:dyDescent="0.25">
      <c r="O59" s="83">
        <v>0.92</v>
      </c>
      <c r="P59" s="83">
        <f t="shared" si="4"/>
        <v>33.672000000000004</v>
      </c>
      <c r="W59" s="99">
        <v>42648</v>
      </c>
      <c r="X59" s="103">
        <v>37.75</v>
      </c>
      <c r="Y59" s="103">
        <v>38.31</v>
      </c>
      <c r="Z59" s="103">
        <v>37.64</v>
      </c>
      <c r="AA59" s="103">
        <v>37.99</v>
      </c>
      <c r="AB59" s="101">
        <v>22420800</v>
      </c>
      <c r="AC59" s="100">
        <v>37.700000000000003</v>
      </c>
      <c r="AD59" s="2">
        <f t="shared" si="0"/>
        <v>0.67000000000000171</v>
      </c>
      <c r="AE59" s="138">
        <f t="shared" si="1"/>
        <v>1.180891035963505E-2</v>
      </c>
    </row>
    <row r="60" spans="1:31" x14ac:dyDescent="0.25">
      <c r="O60" s="83">
        <v>0.91</v>
      </c>
      <c r="P60" s="83">
        <f t="shared" si="4"/>
        <v>33.306000000000004</v>
      </c>
      <c r="W60" s="99">
        <v>42647</v>
      </c>
      <c r="X60" s="103">
        <v>37.770000000000003</v>
      </c>
      <c r="Y60" s="103">
        <v>37.94</v>
      </c>
      <c r="Z60" s="103">
        <v>37.33</v>
      </c>
      <c r="AA60" s="103">
        <v>37.54</v>
      </c>
      <c r="AB60" s="101">
        <v>14393100</v>
      </c>
      <c r="AC60" s="100">
        <v>37.26</v>
      </c>
      <c r="AD60" s="2">
        <f t="shared" si="0"/>
        <v>0.60999999999999943</v>
      </c>
      <c r="AE60" s="138">
        <f t="shared" si="1"/>
        <v>-3.2102728731943087E-3</v>
      </c>
    </row>
    <row r="61" spans="1:31" x14ac:dyDescent="0.25">
      <c r="O61" s="83">
        <v>0.9</v>
      </c>
      <c r="P61" s="83">
        <f t="shared" si="4"/>
        <v>32.940000000000005</v>
      </c>
      <c r="W61" s="99">
        <v>42646</v>
      </c>
      <c r="X61" s="103">
        <v>37.69</v>
      </c>
      <c r="Y61" s="103">
        <v>37.950000000000003</v>
      </c>
      <c r="Z61" s="103">
        <v>37.53</v>
      </c>
      <c r="AA61" s="103">
        <v>37.659999999999997</v>
      </c>
      <c r="AB61" s="101">
        <v>14113600</v>
      </c>
      <c r="AC61" s="100">
        <v>37.380000000000003</v>
      </c>
      <c r="AD61" s="2">
        <f t="shared" si="0"/>
        <v>0.42000000000000171</v>
      </c>
      <c r="AE61" s="138">
        <f t="shared" si="1"/>
        <v>-2.4019215372297342E-3</v>
      </c>
    </row>
    <row r="62" spans="1:31" x14ac:dyDescent="0.25">
      <c r="W62" s="99">
        <v>42643</v>
      </c>
      <c r="X62" s="103">
        <v>37.47</v>
      </c>
      <c r="Y62" s="103">
        <v>37.92</v>
      </c>
      <c r="Z62" s="103">
        <v>37.44</v>
      </c>
      <c r="AA62" s="103">
        <v>37.75</v>
      </c>
      <c r="AB62" s="101">
        <v>24279300</v>
      </c>
      <c r="AC62" s="100">
        <v>37.47</v>
      </c>
      <c r="AD62" s="2">
        <f t="shared" si="0"/>
        <v>0.48000000000000398</v>
      </c>
      <c r="AE62" s="138">
        <f t="shared" si="1"/>
        <v>1.1609071274298E-2</v>
      </c>
    </row>
    <row r="63" spans="1:31" x14ac:dyDescent="0.25">
      <c r="W63" s="99">
        <v>42642</v>
      </c>
      <c r="X63" s="103">
        <v>37.49</v>
      </c>
      <c r="Y63" s="103">
        <v>37.53</v>
      </c>
      <c r="Z63" s="103">
        <v>37</v>
      </c>
      <c r="AA63" s="103">
        <v>37.32</v>
      </c>
      <c r="AB63" s="101">
        <v>17675000</v>
      </c>
      <c r="AC63" s="100">
        <v>37.04</v>
      </c>
      <c r="AD63" s="2">
        <f t="shared" si="0"/>
        <v>0.53000000000000114</v>
      </c>
      <c r="AE63" s="138">
        <f t="shared" si="1"/>
        <v>-3.2292787944024903E-3</v>
      </c>
    </row>
    <row r="64" spans="1:31" x14ac:dyDescent="0.25">
      <c r="W64" s="99">
        <v>42641</v>
      </c>
      <c r="X64" s="103">
        <v>37.31</v>
      </c>
      <c r="Y64" s="103">
        <v>37.5</v>
      </c>
      <c r="Z64" s="103">
        <v>37.15</v>
      </c>
      <c r="AA64" s="103">
        <v>37.44</v>
      </c>
      <c r="AB64" s="101">
        <v>19020800</v>
      </c>
      <c r="AC64" s="100">
        <v>37.159999999999997</v>
      </c>
      <c r="AD64" s="2">
        <f t="shared" si="0"/>
        <v>0.35000000000000142</v>
      </c>
      <c r="AE64" s="138">
        <f t="shared" si="1"/>
        <v>7.0460704607044899E-3</v>
      </c>
    </row>
    <row r="65" spans="23:31" x14ac:dyDescent="0.25">
      <c r="W65" s="99">
        <v>42640</v>
      </c>
      <c r="X65" s="103">
        <v>36.9</v>
      </c>
      <c r="Y65" s="103">
        <v>37.22</v>
      </c>
      <c r="Z65" s="103">
        <v>36.630000000000003</v>
      </c>
      <c r="AA65" s="103">
        <v>37.18</v>
      </c>
      <c r="AB65" s="101">
        <v>22391600</v>
      </c>
      <c r="AC65" s="100">
        <v>36.9</v>
      </c>
      <c r="AD65" s="2">
        <f t="shared" si="0"/>
        <v>0.58999999999999631</v>
      </c>
      <c r="AE65" s="138">
        <f t="shared" si="1"/>
        <v>1.4572449821281364E-2</v>
      </c>
    </row>
    <row r="66" spans="23:31" x14ac:dyDescent="0.25">
      <c r="W66" s="99">
        <v>42639</v>
      </c>
      <c r="X66" s="103">
        <v>36.92</v>
      </c>
      <c r="Y66" s="103">
        <v>36.94</v>
      </c>
      <c r="Z66" s="103">
        <v>36.6</v>
      </c>
      <c r="AA66" s="103">
        <v>36.65</v>
      </c>
      <c r="AB66" s="101">
        <v>25518800</v>
      </c>
      <c r="AC66" s="100">
        <v>36.369999999999997</v>
      </c>
      <c r="AD66" s="2">
        <f t="shared" si="0"/>
        <v>0.33999999999999631</v>
      </c>
      <c r="AE66" s="138">
        <f t="shared" si="1"/>
        <v>-1.4630181522622521E-2</v>
      </c>
    </row>
    <row r="67" spans="23:31" x14ac:dyDescent="0.25">
      <c r="W67" s="99">
        <v>42636</v>
      </c>
      <c r="X67" s="103">
        <v>37.450000000000003</v>
      </c>
      <c r="Y67" s="103">
        <v>37.65</v>
      </c>
      <c r="Z67" s="103">
        <v>37.119999999999997</v>
      </c>
      <c r="AA67" s="103">
        <v>37.19</v>
      </c>
      <c r="AB67" s="101">
        <v>18062500</v>
      </c>
      <c r="AC67" s="100">
        <v>36.909999999999997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99">
        <v>42635</v>
      </c>
      <c r="X68" s="103">
        <v>37.6</v>
      </c>
      <c r="Y68" s="103">
        <v>37.83</v>
      </c>
      <c r="Z68" s="103">
        <v>37.44</v>
      </c>
      <c r="AA68" s="103">
        <v>37.549999999999997</v>
      </c>
      <c r="AB68" s="101">
        <v>17013400</v>
      </c>
      <c r="AC68" s="100">
        <v>37.270000000000003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42727</v>
      </c>
      <c r="X2" s="41">
        <v>63.38</v>
      </c>
      <c r="Y2" s="41">
        <v>64.19</v>
      </c>
      <c r="Z2" s="41">
        <v>63.09</v>
      </c>
      <c r="AA2" s="41">
        <v>63.78</v>
      </c>
      <c r="AB2" s="104">
        <v>2235900</v>
      </c>
      <c r="AC2" s="41">
        <v>63.78</v>
      </c>
      <c r="AD2" s="2">
        <f>Y2-Z2</f>
        <v>1.0999999999999943</v>
      </c>
      <c r="AE2" s="138">
        <f>AC2/AC3-1</f>
        <v>1.0987286140322627E-3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62.82</v>
      </c>
      <c r="W3" s="110">
        <v>42726</v>
      </c>
      <c r="X3" s="41">
        <v>63.58</v>
      </c>
      <c r="Y3" s="41">
        <v>63.77</v>
      </c>
      <c r="Z3" s="41">
        <v>62.88</v>
      </c>
      <c r="AA3" s="41">
        <v>63.71</v>
      </c>
      <c r="AB3" s="104">
        <v>1813500</v>
      </c>
      <c r="AC3" s="41">
        <v>63.71</v>
      </c>
      <c r="AD3" s="2">
        <f t="shared" ref="AD3:AD66" si="0">Y3-Z3</f>
        <v>0.89000000000000057</v>
      </c>
      <c r="AE3" s="138">
        <f t="shared" ref="AE3:AE66" si="1">AC3/AC4-1</f>
        <v>2.3599748269351739E-3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62.82</v>
      </c>
      <c r="R4" s="505">
        <v>8.5000000000000006E-3</v>
      </c>
      <c r="T4" s="124"/>
      <c r="U4" s="30"/>
      <c r="V4" s="35"/>
      <c r="W4" s="110">
        <v>42725</v>
      </c>
      <c r="X4" s="41">
        <v>63.97</v>
      </c>
      <c r="Y4" s="41">
        <v>64.489999999999995</v>
      </c>
      <c r="Z4" s="41">
        <v>63.51</v>
      </c>
      <c r="AA4" s="41">
        <v>63.56</v>
      </c>
      <c r="AB4" s="104">
        <v>2246500</v>
      </c>
      <c r="AC4" s="41">
        <v>63.56</v>
      </c>
      <c r="AD4" s="2">
        <f t="shared" si="0"/>
        <v>0.97999999999999687</v>
      </c>
      <c r="AE4" s="138">
        <f t="shared" si="1"/>
        <v>2.6818110112005744E-3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42724</v>
      </c>
      <c r="X5" s="41">
        <v>63.63</v>
      </c>
      <c r="Y5" s="41">
        <v>64.39</v>
      </c>
      <c r="Z5" s="41">
        <v>63.12</v>
      </c>
      <c r="AA5" s="41">
        <v>63.39</v>
      </c>
      <c r="AB5" s="104">
        <v>2434300</v>
      </c>
      <c r="AC5" s="41">
        <v>63.39</v>
      </c>
      <c r="AD5" s="2">
        <f t="shared" si="0"/>
        <v>1.2700000000000031</v>
      </c>
      <c r="AE5" s="138">
        <f t="shared" si="1"/>
        <v>3.156067539846763E-4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42723</v>
      </c>
      <c r="X6" s="41">
        <v>62.25</v>
      </c>
      <c r="Y6" s="41">
        <v>63.66</v>
      </c>
      <c r="Z6" s="41">
        <v>61.61</v>
      </c>
      <c r="AA6" s="41">
        <v>63.37</v>
      </c>
      <c r="AB6" s="104">
        <v>2864100</v>
      </c>
      <c r="AC6" s="41">
        <v>63.37</v>
      </c>
      <c r="AD6" s="2">
        <f t="shared" si="0"/>
        <v>2.0499999999999972</v>
      </c>
      <c r="AE6" s="138">
        <f t="shared" si="1"/>
        <v>1.3919999999999932E-2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42720</v>
      </c>
      <c r="X7" s="41">
        <v>62.98</v>
      </c>
      <c r="Y7" s="41">
        <v>63.11</v>
      </c>
      <c r="Z7" s="41">
        <v>62.05</v>
      </c>
      <c r="AA7" s="41">
        <v>62.5</v>
      </c>
      <c r="AB7" s="104">
        <v>3908400</v>
      </c>
      <c r="AC7" s="41">
        <v>62.5</v>
      </c>
      <c r="AD7" s="2">
        <f t="shared" si="0"/>
        <v>1.0600000000000023</v>
      </c>
      <c r="AE7" s="138">
        <f t="shared" si="1"/>
        <v>-2.8717294192724951E-3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42719</v>
      </c>
      <c r="X8" s="41">
        <v>62.18</v>
      </c>
      <c r="Y8" s="41">
        <v>63.71</v>
      </c>
      <c r="Z8" s="41">
        <v>61.75</v>
      </c>
      <c r="AA8" s="41">
        <v>62.68</v>
      </c>
      <c r="AB8" s="104">
        <v>3641100</v>
      </c>
      <c r="AC8" s="41">
        <v>62.68</v>
      </c>
      <c r="AD8" s="2">
        <f t="shared" si="0"/>
        <v>1.9600000000000009</v>
      </c>
      <c r="AE8" s="138" t="e">
        <f t="shared" si="1"/>
        <v>#DIV/0!</v>
      </c>
    </row>
    <row r="9" spans="1:40" x14ac:dyDescent="0.25">
      <c r="O9" s="11" t="s">
        <v>216</v>
      </c>
      <c r="Q9" s="138">
        <f>IF(Q2=0, 0, Q8/Q6)</f>
        <v>0</v>
      </c>
      <c r="W9" s="110">
        <v>42719</v>
      </c>
      <c r="X9" s="41" t="s">
        <v>125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42718</v>
      </c>
      <c r="X10" s="41">
        <v>64.19</v>
      </c>
      <c r="Y10" s="41">
        <v>65.010000000000005</v>
      </c>
      <c r="Z10" s="41">
        <v>62.8</v>
      </c>
      <c r="AA10" s="41">
        <v>63.17</v>
      </c>
      <c r="AB10" s="104">
        <v>6065500</v>
      </c>
      <c r="AC10" s="41">
        <v>62.92</v>
      </c>
      <c r="AD10" s="2">
        <f t="shared" si="0"/>
        <v>2.210000000000008</v>
      </c>
      <c r="AE10" s="138">
        <f t="shared" si="1"/>
        <v>-3.0209617755856844E-2</v>
      </c>
    </row>
    <row r="11" spans="1:40" x14ac:dyDescent="0.25">
      <c r="O11" s="11" t="s">
        <v>179</v>
      </c>
      <c r="P11" s="34"/>
      <c r="Q11" s="138">
        <f>VALUE(TRIM(CLEAN(MID(U58, FIND("(", U58)+1, 5))))</f>
        <v>1.5699999999999999E-2</v>
      </c>
      <c r="T11" s="19"/>
      <c r="W11" s="110">
        <v>42717</v>
      </c>
      <c r="X11" s="41">
        <v>63.53</v>
      </c>
      <c r="Y11" s="41">
        <v>65.56</v>
      </c>
      <c r="Z11" s="41">
        <v>62.78</v>
      </c>
      <c r="AA11" s="41">
        <v>65.14</v>
      </c>
      <c r="AB11" s="104">
        <v>6543000</v>
      </c>
      <c r="AC11" s="41">
        <v>64.88</v>
      </c>
      <c r="AD11" s="2">
        <f t="shared" si="0"/>
        <v>2.7800000000000011</v>
      </c>
      <c r="AE11" s="138">
        <f t="shared" si="1"/>
        <v>3.5594573024740672E-2</v>
      </c>
    </row>
    <row r="12" spans="1:40" x14ac:dyDescent="0.25">
      <c r="T12" s="19"/>
      <c r="W12" s="110">
        <v>42716</v>
      </c>
      <c r="X12" s="41">
        <v>64.3</v>
      </c>
      <c r="Y12" s="41">
        <v>64.94</v>
      </c>
      <c r="Z12" s="41">
        <v>62.8</v>
      </c>
      <c r="AA12" s="41">
        <v>62.9</v>
      </c>
      <c r="AB12" s="104">
        <v>5285600</v>
      </c>
      <c r="AC12" s="41">
        <v>62.65</v>
      </c>
      <c r="AD12" s="2">
        <f t="shared" si="0"/>
        <v>2.1400000000000006</v>
      </c>
      <c r="AE12" s="138">
        <f t="shared" si="1"/>
        <v>2.2396416573349232E-3</v>
      </c>
    </row>
    <row r="13" spans="1:40" x14ac:dyDescent="0.25">
      <c r="W13" s="110">
        <v>42713</v>
      </c>
      <c r="X13" s="41">
        <v>61.88</v>
      </c>
      <c r="Y13" s="41">
        <v>62.78</v>
      </c>
      <c r="Z13" s="41">
        <v>61.4</v>
      </c>
      <c r="AA13" s="41">
        <v>62.76</v>
      </c>
      <c r="AB13" s="104">
        <v>4400200</v>
      </c>
      <c r="AC13" s="41">
        <v>62.51</v>
      </c>
      <c r="AD13" s="2">
        <f t="shared" si="0"/>
        <v>1.3800000000000026</v>
      </c>
      <c r="AE13" s="138">
        <f t="shared" si="1"/>
        <v>1.7580986488686223E-2</v>
      </c>
    </row>
    <row r="14" spans="1:40" x14ac:dyDescent="0.25">
      <c r="W14" s="110">
        <v>42712</v>
      </c>
      <c r="X14" s="41">
        <v>61.79</v>
      </c>
      <c r="Y14" s="41">
        <v>62</v>
      </c>
      <c r="Z14" s="41">
        <v>60.75</v>
      </c>
      <c r="AA14" s="41">
        <v>61.67</v>
      </c>
      <c r="AB14" s="104">
        <v>6004800</v>
      </c>
      <c r="AC14" s="41">
        <v>61.43</v>
      </c>
      <c r="AD14" s="2">
        <f t="shared" si="0"/>
        <v>1.25</v>
      </c>
      <c r="AE14" s="138">
        <f t="shared" si="1"/>
        <v>1.1859660681930562E-2</v>
      </c>
    </row>
    <row r="15" spans="1:40" x14ac:dyDescent="0.25">
      <c r="W15" s="110">
        <v>42711</v>
      </c>
      <c r="X15" s="41">
        <v>59.92</v>
      </c>
      <c r="Y15" s="41">
        <v>60.98</v>
      </c>
      <c r="Z15" s="41">
        <v>59.32</v>
      </c>
      <c r="AA15" s="41">
        <v>60.95</v>
      </c>
      <c r="AB15" s="104">
        <v>4707200</v>
      </c>
      <c r="AC15" s="41">
        <v>60.71</v>
      </c>
      <c r="AD15" s="2">
        <f t="shared" si="0"/>
        <v>1.6599999999999966</v>
      </c>
      <c r="AE15" s="138">
        <f t="shared" si="1"/>
        <v>1.9137149571932133E-2</v>
      </c>
    </row>
    <row r="16" spans="1:40" x14ac:dyDescent="0.25">
      <c r="W16" s="110">
        <v>42710</v>
      </c>
      <c r="X16" s="41">
        <v>58.36</v>
      </c>
      <c r="Y16" s="41">
        <v>60.6</v>
      </c>
      <c r="Z16" s="41">
        <v>57.83</v>
      </c>
      <c r="AA16" s="41">
        <v>59.81</v>
      </c>
      <c r="AB16" s="104">
        <v>4952900</v>
      </c>
      <c r="AC16" s="41">
        <v>59.57</v>
      </c>
      <c r="AD16" s="2">
        <f t="shared" si="0"/>
        <v>2.7700000000000031</v>
      </c>
      <c r="AE16" s="138">
        <f t="shared" si="1"/>
        <v>1.361238727241787E-2</v>
      </c>
    </row>
    <row r="17" spans="1:31" x14ac:dyDescent="0.25">
      <c r="C17" s="4"/>
      <c r="D17" s="240"/>
      <c r="E17" s="3"/>
      <c r="F17" s="3"/>
      <c r="W17" s="110">
        <v>42709</v>
      </c>
      <c r="X17" s="41">
        <v>59</v>
      </c>
      <c r="Y17" s="41">
        <v>60.5</v>
      </c>
      <c r="Z17" s="41">
        <v>58.65</v>
      </c>
      <c r="AA17" s="41">
        <v>59</v>
      </c>
      <c r="AB17" s="104">
        <v>7532700</v>
      </c>
      <c r="AC17" s="41">
        <v>58.77</v>
      </c>
      <c r="AD17" s="2">
        <f t="shared" si="0"/>
        <v>1.8500000000000014</v>
      </c>
      <c r="AE17" s="138">
        <f t="shared" si="1"/>
        <v>1.8720748829953227E-2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42706</v>
      </c>
      <c r="X18" s="41">
        <v>55.88</v>
      </c>
      <c r="Y18" s="41">
        <v>58.74</v>
      </c>
      <c r="Z18" s="41">
        <v>55.72</v>
      </c>
      <c r="AA18" s="41">
        <v>57.92</v>
      </c>
      <c r="AB18" s="104">
        <v>6113700</v>
      </c>
      <c r="AC18" s="41">
        <v>57.69</v>
      </c>
      <c r="AD18" s="2">
        <f t="shared" si="0"/>
        <v>3.0200000000000031</v>
      </c>
      <c r="AE18" s="138">
        <f t="shared" si="1"/>
        <v>3.2206119162640823E-2</v>
      </c>
    </row>
    <row r="19" spans="1:31" x14ac:dyDescent="0.25">
      <c r="W19" s="110">
        <v>42705</v>
      </c>
      <c r="X19" s="41">
        <v>57.79</v>
      </c>
      <c r="Y19" s="41">
        <v>57.9</v>
      </c>
      <c r="Z19" s="41">
        <v>55.72</v>
      </c>
      <c r="AA19" s="41">
        <v>56.11</v>
      </c>
      <c r="AB19" s="104">
        <v>5591300</v>
      </c>
      <c r="AC19" s="41">
        <v>55.89</v>
      </c>
      <c r="AD19" s="2">
        <f t="shared" si="0"/>
        <v>2.1799999999999997</v>
      </c>
      <c r="AE19" s="138">
        <f t="shared" si="1"/>
        <v>2.6910656620020568E-3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42704</v>
      </c>
      <c r="X20" s="41">
        <v>52.76</v>
      </c>
      <c r="Y20" s="41">
        <v>56.93</v>
      </c>
      <c r="Z20" s="41">
        <v>52.76</v>
      </c>
      <c r="AA20" s="41">
        <v>55.96</v>
      </c>
      <c r="AB20" s="104">
        <v>13801700</v>
      </c>
      <c r="AC20" s="41">
        <v>55.74</v>
      </c>
      <c r="AD20" s="2">
        <f t="shared" si="0"/>
        <v>4.1700000000000017</v>
      </c>
      <c r="AE20" s="138">
        <f t="shared" si="1"/>
        <v>0.1408104789193616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42703</v>
      </c>
      <c r="X21" s="41">
        <v>49.7</v>
      </c>
      <c r="Y21" s="41">
        <v>49.81</v>
      </c>
      <c r="Z21" s="41">
        <v>48.52</v>
      </c>
      <c r="AA21" s="41">
        <v>49.05</v>
      </c>
      <c r="AB21" s="104">
        <v>4830600</v>
      </c>
      <c r="AC21" s="41">
        <v>48.86</v>
      </c>
      <c r="AD21" s="2">
        <f t="shared" si="0"/>
        <v>1.2899999999999991</v>
      </c>
      <c r="AE21" s="138">
        <f t="shared" si="1"/>
        <v>-3.818897637795271E-2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42702</v>
      </c>
      <c r="X22" s="41">
        <v>53.11</v>
      </c>
      <c r="Y22" s="41">
        <v>53.39</v>
      </c>
      <c r="Z22" s="41">
        <v>50.86</v>
      </c>
      <c r="AA22" s="41">
        <v>51</v>
      </c>
      <c r="AB22" s="104">
        <v>3115300</v>
      </c>
      <c r="AC22" s="41">
        <v>50.8</v>
      </c>
      <c r="AD22" s="2">
        <f t="shared" si="0"/>
        <v>2.5300000000000011</v>
      </c>
      <c r="AE22" s="138">
        <f t="shared" si="1"/>
        <v>-3.2749428789032864E-2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42699</v>
      </c>
      <c r="X23" s="41">
        <v>52.62</v>
      </c>
      <c r="Y23" s="41">
        <v>52.91</v>
      </c>
      <c r="Z23" s="41">
        <v>52.11</v>
      </c>
      <c r="AA23" s="41">
        <v>52.73</v>
      </c>
      <c r="AB23" s="104">
        <v>947400</v>
      </c>
      <c r="AC23" s="41">
        <v>52.52</v>
      </c>
      <c r="AD23" s="2">
        <f t="shared" si="0"/>
        <v>0.79999999999999716</v>
      </c>
      <c r="AE23" s="138">
        <f t="shared" si="1"/>
        <v>-8.8695980373655336E-3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42697</v>
      </c>
      <c r="X24" s="41">
        <v>51.97</v>
      </c>
      <c r="Y24" s="41">
        <v>53.54</v>
      </c>
      <c r="Z24" s="41">
        <v>51.6</v>
      </c>
      <c r="AA24" s="41">
        <v>53.2</v>
      </c>
      <c r="AB24" s="104">
        <v>2348000</v>
      </c>
      <c r="AC24" s="41">
        <v>52.99</v>
      </c>
      <c r="AD24" s="2">
        <f t="shared" si="0"/>
        <v>1.9399999999999977</v>
      </c>
      <c r="AE24" s="138">
        <f t="shared" si="1"/>
        <v>1.1066590345353955E-2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42696</v>
      </c>
      <c r="X25" s="41">
        <v>53.35</v>
      </c>
      <c r="Y25" s="41">
        <v>53.94</v>
      </c>
      <c r="Z25" s="41">
        <v>51.34</v>
      </c>
      <c r="AA25" s="41">
        <v>52.62</v>
      </c>
      <c r="AB25" s="104">
        <v>2654400</v>
      </c>
      <c r="AC25" s="41">
        <v>52.41</v>
      </c>
      <c r="AD25" s="2">
        <f t="shared" si="0"/>
        <v>2.5999999999999943</v>
      </c>
      <c r="AE25" s="138">
        <f t="shared" si="1"/>
        <v>-3.6121673003802757E-3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42695</v>
      </c>
      <c r="X26" s="41">
        <v>52.5</v>
      </c>
      <c r="Y26" s="41">
        <v>53.9</v>
      </c>
      <c r="Z26" s="41">
        <v>52.18</v>
      </c>
      <c r="AA26" s="41">
        <v>52.81</v>
      </c>
      <c r="AB26" s="104">
        <v>3832900</v>
      </c>
      <c r="AC26" s="41">
        <v>52.6</v>
      </c>
      <c r="AD26" s="2">
        <f t="shared" si="0"/>
        <v>1.7199999999999989</v>
      </c>
      <c r="AE26" s="138">
        <f t="shared" si="1"/>
        <v>3.6044908410478582E-2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42692</v>
      </c>
      <c r="X27" s="41">
        <v>50.59</v>
      </c>
      <c r="Y27" s="41">
        <v>52.39</v>
      </c>
      <c r="Z27" s="41">
        <v>50.59</v>
      </c>
      <c r="AA27" s="41">
        <v>50.97</v>
      </c>
      <c r="AB27" s="104">
        <v>5421700</v>
      </c>
      <c r="AC27" s="41">
        <v>50.77</v>
      </c>
      <c r="AD27" s="2">
        <f t="shared" si="0"/>
        <v>1.7999999999999972</v>
      </c>
      <c r="AE27" s="138">
        <f t="shared" si="1"/>
        <v>9.3439363817098275E-3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42691</v>
      </c>
      <c r="X28" s="41">
        <v>51.53</v>
      </c>
      <c r="Y28" s="41">
        <v>52.25</v>
      </c>
      <c r="Z28" s="41">
        <v>50.38</v>
      </c>
      <c r="AA28" s="41">
        <v>50.5</v>
      </c>
      <c r="AB28" s="104">
        <v>3544400</v>
      </c>
      <c r="AC28" s="41">
        <v>50.3</v>
      </c>
      <c r="AD28" s="2">
        <f t="shared" si="0"/>
        <v>1.8699999999999974</v>
      </c>
      <c r="AE28" s="138">
        <f t="shared" si="1"/>
        <v>-6.3216120110628493E-3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42690</v>
      </c>
      <c r="X29" s="41">
        <v>50.33</v>
      </c>
      <c r="Y29" s="41">
        <v>51.39</v>
      </c>
      <c r="Z29" s="41">
        <v>49.71</v>
      </c>
      <c r="AA29" s="41">
        <v>50.82</v>
      </c>
      <c r="AB29" s="104">
        <v>3351400</v>
      </c>
      <c r="AC29" s="41">
        <v>50.62</v>
      </c>
      <c r="AD29" s="2">
        <f t="shared" si="0"/>
        <v>1.6799999999999997</v>
      </c>
      <c r="AE29" s="138">
        <f t="shared" si="1"/>
        <v>4.5643976979559131E-3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42689</v>
      </c>
      <c r="X30" s="41">
        <v>48.73</v>
      </c>
      <c r="Y30" s="41">
        <v>50.78</v>
      </c>
      <c r="Z30" s="41">
        <v>48.68</v>
      </c>
      <c r="AA30" s="41">
        <v>50.59</v>
      </c>
      <c r="AB30" s="104">
        <v>6937000</v>
      </c>
      <c r="AC30" s="41">
        <v>50.39</v>
      </c>
      <c r="AD30" s="2">
        <f t="shared" si="0"/>
        <v>2.1000000000000014</v>
      </c>
      <c r="AE30" s="138">
        <f t="shared" si="1"/>
        <v>5.2422723475354926E-2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42688</v>
      </c>
      <c r="X31" s="197">
        <v>47.13</v>
      </c>
      <c r="Y31" s="41">
        <v>48.26</v>
      </c>
      <c r="Z31" s="41">
        <v>46.61</v>
      </c>
      <c r="AA31" s="41">
        <v>48.07</v>
      </c>
      <c r="AB31" s="104">
        <v>6876600</v>
      </c>
      <c r="AC31" s="41">
        <v>47.88</v>
      </c>
      <c r="AD31" s="2">
        <f t="shared" si="0"/>
        <v>1.6499999999999986</v>
      </c>
      <c r="AE31" s="138">
        <f t="shared" si="1"/>
        <v>1.0339734121122657E-2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42685</v>
      </c>
      <c r="X32" s="41">
        <v>48.95</v>
      </c>
      <c r="Y32" s="41">
        <v>49.22</v>
      </c>
      <c r="Z32" s="41">
        <v>47.54</v>
      </c>
      <c r="AA32" s="41">
        <v>47.58</v>
      </c>
      <c r="AB32" s="104">
        <v>3538200</v>
      </c>
      <c r="AC32" s="41">
        <v>47.39</v>
      </c>
      <c r="AD32" s="2">
        <f t="shared" si="0"/>
        <v>1.6799999999999997</v>
      </c>
      <c r="AE32" s="138">
        <f t="shared" si="1"/>
        <v>-4.1464401294498354E-2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42684</v>
      </c>
      <c r="X33" s="41">
        <v>48.65</v>
      </c>
      <c r="Y33" s="41">
        <v>50.34</v>
      </c>
      <c r="Z33" s="41">
        <v>48.57</v>
      </c>
      <c r="AA33" s="41">
        <v>49.64</v>
      </c>
      <c r="AB33" s="104">
        <v>3148100</v>
      </c>
      <c r="AC33" s="41">
        <v>49.44</v>
      </c>
      <c r="AD33" s="2">
        <f t="shared" si="0"/>
        <v>1.7700000000000031</v>
      </c>
      <c r="AE33" s="138">
        <f t="shared" si="1"/>
        <v>1.2907191149354569E-2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42683</v>
      </c>
      <c r="X34" s="41">
        <v>47.61</v>
      </c>
      <c r="Y34" s="41">
        <v>49.66</v>
      </c>
      <c r="Z34" s="41">
        <v>47.54</v>
      </c>
      <c r="AA34" s="41">
        <v>49</v>
      </c>
      <c r="AB34" s="104">
        <v>4343300</v>
      </c>
      <c r="AC34" s="41">
        <v>48.81</v>
      </c>
      <c r="AD34" s="2">
        <f t="shared" si="0"/>
        <v>2.1199999999999974</v>
      </c>
      <c r="AE34" s="138">
        <f t="shared" si="1"/>
        <v>2.64984227129339E-2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42682</v>
      </c>
      <c r="X35" s="41">
        <v>46.88</v>
      </c>
      <c r="Y35" s="41">
        <v>48.05</v>
      </c>
      <c r="Z35" s="41">
        <v>46.8</v>
      </c>
      <c r="AA35" s="41">
        <v>47.74</v>
      </c>
      <c r="AB35" s="104">
        <v>2888700</v>
      </c>
      <c r="AC35" s="41">
        <v>47.55</v>
      </c>
      <c r="AD35" s="2">
        <f t="shared" si="0"/>
        <v>1.25</v>
      </c>
      <c r="AE35" s="138">
        <f t="shared" si="1"/>
        <v>6.3492063492063266E-3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42681</v>
      </c>
      <c r="X36" s="41">
        <v>47.52</v>
      </c>
      <c r="Y36" s="41">
        <v>47.77</v>
      </c>
      <c r="Z36" s="41">
        <v>46.91</v>
      </c>
      <c r="AA36" s="41">
        <v>47.44</v>
      </c>
      <c r="AB36" s="104">
        <v>3424600</v>
      </c>
      <c r="AC36" s="41">
        <v>47.25</v>
      </c>
      <c r="AD36" s="2">
        <f t="shared" si="0"/>
        <v>0.86000000000000654</v>
      </c>
      <c r="AE36" s="138">
        <f t="shared" si="1"/>
        <v>2.1842560553633206E-2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42678</v>
      </c>
      <c r="X37" s="41">
        <v>46.91</v>
      </c>
      <c r="Y37" s="41">
        <v>47.53</v>
      </c>
      <c r="Z37" s="41">
        <v>46.26</v>
      </c>
      <c r="AA37" s="41">
        <v>46.42</v>
      </c>
      <c r="AB37" s="104">
        <v>3591500</v>
      </c>
      <c r="AC37" s="41">
        <v>46.24</v>
      </c>
      <c r="AD37" s="2">
        <f t="shared" si="0"/>
        <v>1.2700000000000031</v>
      </c>
      <c r="AE37" s="138">
        <f t="shared" si="1"/>
        <v>-1.407249466950955E-2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42677</v>
      </c>
      <c r="X38" s="41">
        <v>47.51</v>
      </c>
      <c r="Y38" s="41">
        <v>48.35</v>
      </c>
      <c r="Z38" s="41">
        <v>46.88</v>
      </c>
      <c r="AA38" s="41">
        <v>47.09</v>
      </c>
      <c r="AB38" s="104">
        <v>2554800</v>
      </c>
      <c r="AC38" s="41">
        <v>46.9</v>
      </c>
      <c r="AD38" s="2">
        <f t="shared" si="0"/>
        <v>1.4699999999999989</v>
      </c>
      <c r="AE38" s="138">
        <f t="shared" si="1"/>
        <v>0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42676</v>
      </c>
      <c r="X39" s="41">
        <v>47.01</v>
      </c>
      <c r="Y39" s="41">
        <v>47.45</v>
      </c>
      <c r="Z39" s="41">
        <v>46.06</v>
      </c>
      <c r="AA39" s="41">
        <v>47.09</v>
      </c>
      <c r="AB39" s="104">
        <v>4800700</v>
      </c>
      <c r="AC39" s="41">
        <v>46.9</v>
      </c>
      <c r="AD39" s="2">
        <f t="shared" si="0"/>
        <v>1.3900000000000006</v>
      </c>
      <c r="AE39" s="138">
        <f t="shared" si="1"/>
        <v>-1.5946286193873282E-2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42675</v>
      </c>
      <c r="X40" s="41">
        <v>48.52</v>
      </c>
      <c r="Y40" s="41">
        <v>48.76</v>
      </c>
      <c r="Z40" s="41">
        <v>46.81</v>
      </c>
      <c r="AA40" s="41">
        <v>47.85</v>
      </c>
      <c r="AB40" s="104">
        <v>4069800</v>
      </c>
      <c r="AC40" s="41">
        <v>47.66</v>
      </c>
      <c r="AD40" s="2">
        <f t="shared" si="0"/>
        <v>1.9499999999999957</v>
      </c>
      <c r="AE40" s="138">
        <f t="shared" si="1"/>
        <v>-2.511511092507468E-3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42674</v>
      </c>
      <c r="X41" s="41">
        <v>50.08</v>
      </c>
      <c r="Y41" s="41">
        <v>50.25</v>
      </c>
      <c r="Z41" s="41">
        <v>47.81</v>
      </c>
      <c r="AA41" s="41">
        <v>47.97</v>
      </c>
      <c r="AB41" s="104">
        <v>4938200</v>
      </c>
      <c r="AC41" s="41">
        <v>47.78</v>
      </c>
      <c r="AD41" s="2">
        <f t="shared" si="0"/>
        <v>2.4399999999999977</v>
      </c>
      <c r="AE41" s="138">
        <f t="shared" si="1"/>
        <v>-4.6307385229540921E-2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42671</v>
      </c>
      <c r="X42" s="41">
        <v>50.39</v>
      </c>
      <c r="Y42" s="41">
        <v>51.67</v>
      </c>
      <c r="Z42" s="41">
        <v>50.02</v>
      </c>
      <c r="AA42" s="41">
        <v>50.3</v>
      </c>
      <c r="AB42" s="104">
        <v>3224000</v>
      </c>
      <c r="AC42" s="41">
        <v>50.1</v>
      </c>
      <c r="AD42" s="2">
        <f t="shared" si="0"/>
        <v>1.6499999999999986</v>
      </c>
      <c r="AE42" s="138">
        <f t="shared" si="1"/>
        <v>-2.3894862604539879E-3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63.78</v>
      </c>
      <c r="W43" s="110">
        <v>42670</v>
      </c>
      <c r="X43" s="41">
        <v>50.7</v>
      </c>
      <c r="Y43" s="41">
        <v>51.28</v>
      </c>
      <c r="Z43" s="41">
        <v>49.88</v>
      </c>
      <c r="AA43" s="41">
        <v>50.42</v>
      </c>
      <c r="AB43" s="104">
        <v>4812700</v>
      </c>
      <c r="AC43" s="41">
        <v>50.22</v>
      </c>
      <c r="AD43" s="2">
        <f t="shared" si="0"/>
        <v>1.3999999999999986</v>
      </c>
      <c r="AE43" s="138">
        <f t="shared" si="1"/>
        <v>3.1961646024769585E-3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64.14</v>
      </c>
      <c r="W44" s="110">
        <v>42669</v>
      </c>
      <c r="X44" s="41">
        <v>52.05</v>
      </c>
      <c r="Y44" s="41">
        <v>53.01</v>
      </c>
      <c r="Z44" s="41">
        <v>48.67</v>
      </c>
      <c r="AA44" s="41">
        <v>50.26</v>
      </c>
      <c r="AB44" s="104">
        <v>8766100</v>
      </c>
      <c r="AC44" s="41">
        <v>50.06</v>
      </c>
      <c r="AD44" s="2">
        <f t="shared" si="0"/>
        <v>4.3399999999999963</v>
      </c>
      <c r="AE44" s="138">
        <f t="shared" si="1"/>
        <v>-1.2623274161735698E-2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69.102000000000004</v>
      </c>
      <c r="R45" s="34"/>
      <c r="T45" s="108" t="s">
        <v>100</v>
      </c>
      <c r="U45" s="106" t="s">
        <v>129</v>
      </c>
      <c r="W45" s="110">
        <v>42668</v>
      </c>
      <c r="X45" s="41">
        <v>52.42</v>
      </c>
      <c r="Y45" s="41">
        <v>52.8</v>
      </c>
      <c r="Z45" s="41">
        <v>50.8</v>
      </c>
      <c r="AA45" s="41">
        <v>50.9</v>
      </c>
      <c r="AB45" s="104">
        <v>4509400</v>
      </c>
      <c r="AC45" s="41">
        <v>50.7</v>
      </c>
      <c r="AD45" s="2">
        <f t="shared" si="0"/>
        <v>2</v>
      </c>
      <c r="AE45" s="138">
        <f t="shared" si="1"/>
        <v>-2.518746394924043E-2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68.473800000000011</v>
      </c>
      <c r="Q46" s="2"/>
      <c r="R46" s="34"/>
      <c r="T46" s="108" t="s">
        <v>101</v>
      </c>
      <c r="U46" s="106" t="s">
        <v>129</v>
      </c>
      <c r="W46" s="110">
        <v>42667</v>
      </c>
      <c r="X46" s="41">
        <v>52.76</v>
      </c>
      <c r="Y46" s="41">
        <v>53.38</v>
      </c>
      <c r="Z46" s="41">
        <v>51.38</v>
      </c>
      <c r="AA46" s="41">
        <v>52.22</v>
      </c>
      <c r="AB46" s="104">
        <v>3239700</v>
      </c>
      <c r="AC46" s="41">
        <v>52.01</v>
      </c>
      <c r="AD46" s="2">
        <f t="shared" si="0"/>
        <v>2</v>
      </c>
      <c r="AE46" s="138">
        <f t="shared" si="1"/>
        <v>-1.0275927687916298E-2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67.845600000000005</v>
      </c>
      <c r="Q47" s="2"/>
      <c r="R47" s="34"/>
      <c r="T47" s="108" t="s">
        <v>102</v>
      </c>
      <c r="U47" s="106">
        <v>64.75</v>
      </c>
      <c r="W47" s="110">
        <v>42664</v>
      </c>
      <c r="X47" s="41">
        <v>52.14</v>
      </c>
      <c r="Y47" s="41">
        <v>52.78</v>
      </c>
      <c r="Z47" s="41">
        <v>51.93</v>
      </c>
      <c r="AA47" s="41">
        <v>52.76</v>
      </c>
      <c r="AB47" s="104">
        <v>2488000</v>
      </c>
      <c r="AC47" s="41">
        <v>52.55</v>
      </c>
      <c r="AD47" s="2">
        <f t="shared" si="0"/>
        <v>0.85000000000000142</v>
      </c>
      <c r="AE47" s="138">
        <f t="shared" si="1"/>
        <v>2.0976353928299218E-3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67.217399999999998</v>
      </c>
      <c r="Q48" s="2"/>
      <c r="R48" s="34"/>
      <c r="T48" s="108" t="s">
        <v>103</v>
      </c>
      <c r="U48" s="106">
        <v>1.6671499999999999</v>
      </c>
      <c r="W48" s="110">
        <v>42663</v>
      </c>
      <c r="X48" s="41">
        <v>51.74</v>
      </c>
      <c r="Y48" s="41">
        <v>52.77</v>
      </c>
      <c r="Z48" s="41">
        <v>51.54</v>
      </c>
      <c r="AA48" s="41">
        <v>52.65</v>
      </c>
      <c r="AB48" s="104">
        <v>2248100</v>
      </c>
      <c r="AC48" s="41">
        <v>52.44</v>
      </c>
      <c r="AD48" s="2">
        <f t="shared" si="0"/>
        <v>1.230000000000004</v>
      </c>
      <c r="AE48" s="138">
        <f t="shared" si="1"/>
        <v>5.368098159509227E-3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66.589200000000005</v>
      </c>
      <c r="Q49" s="2"/>
      <c r="R49" s="34"/>
      <c r="T49" s="108" t="s">
        <v>122</v>
      </c>
      <c r="U49" s="106" t="s">
        <v>339</v>
      </c>
      <c r="W49" s="110">
        <v>42662</v>
      </c>
      <c r="X49" s="41">
        <v>51.62</v>
      </c>
      <c r="Y49" s="41">
        <v>53.24</v>
      </c>
      <c r="Z49" s="41">
        <v>51.28</v>
      </c>
      <c r="AA49" s="41">
        <v>52.37</v>
      </c>
      <c r="AB49" s="104">
        <v>3695200</v>
      </c>
      <c r="AC49" s="41">
        <v>52.16</v>
      </c>
      <c r="AD49" s="2">
        <f t="shared" si="0"/>
        <v>1.9600000000000009</v>
      </c>
      <c r="AE49" s="138">
        <f t="shared" si="1"/>
        <v>2.7176053564395231E-2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65.960999999999999</v>
      </c>
      <c r="Q50" s="2"/>
      <c r="R50" s="34"/>
      <c r="T50" s="108"/>
      <c r="U50" s="106"/>
      <c r="W50" s="110">
        <v>42661</v>
      </c>
      <c r="X50" s="41">
        <v>51.68</v>
      </c>
      <c r="Y50" s="41">
        <v>51.72</v>
      </c>
      <c r="Z50" s="41">
        <v>50.79</v>
      </c>
      <c r="AA50" s="41">
        <v>50.98</v>
      </c>
      <c r="AB50" s="104">
        <v>2453500</v>
      </c>
      <c r="AC50" s="41">
        <v>50.78</v>
      </c>
      <c r="AD50" s="2">
        <f t="shared" si="0"/>
        <v>0.92999999999999972</v>
      </c>
      <c r="AE50" s="138">
        <f t="shared" si="1"/>
        <v>3.1608060055314802E-3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65.332800000000006</v>
      </c>
      <c r="Q51" s="2"/>
      <c r="R51" s="34"/>
      <c r="T51" s="108" t="s">
        <v>105</v>
      </c>
      <c r="U51" s="106" t="s">
        <v>551</v>
      </c>
      <c r="W51" s="110">
        <v>42660</v>
      </c>
      <c r="X51" s="41">
        <v>51.48</v>
      </c>
      <c r="Y51" s="41">
        <v>51.81</v>
      </c>
      <c r="Z51" s="41">
        <v>50.3</v>
      </c>
      <c r="AA51" s="41">
        <v>50.82</v>
      </c>
      <c r="AB51" s="104">
        <v>2656700</v>
      </c>
      <c r="AC51" s="41">
        <v>50.62</v>
      </c>
      <c r="AD51" s="2">
        <f t="shared" si="0"/>
        <v>1.5100000000000051</v>
      </c>
      <c r="AE51" s="138">
        <f t="shared" si="1"/>
        <v>-1.7087378640776696E-2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64.704599999999999</v>
      </c>
      <c r="Q52" s="2"/>
      <c r="R52" s="34"/>
      <c r="T52" s="108" t="s">
        <v>106</v>
      </c>
      <c r="U52" s="106" t="s">
        <v>423</v>
      </c>
      <c r="W52" s="110">
        <v>42657</v>
      </c>
      <c r="X52" s="41">
        <v>51.89</v>
      </c>
      <c r="Y52" s="41">
        <v>52.51</v>
      </c>
      <c r="Z52" s="41">
        <v>51.02</v>
      </c>
      <c r="AA52" s="41">
        <v>51.7</v>
      </c>
      <c r="AB52" s="104">
        <v>3858900</v>
      </c>
      <c r="AC52" s="41">
        <v>51.5</v>
      </c>
      <c r="AD52" s="2">
        <f t="shared" si="0"/>
        <v>1.4899999999999949</v>
      </c>
      <c r="AE52" s="138">
        <f t="shared" si="1"/>
        <v>3.5074045206546778E-3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64.076400000000007</v>
      </c>
      <c r="Q53" s="2"/>
      <c r="R53" s="34"/>
      <c r="T53" s="108" t="s">
        <v>107</v>
      </c>
      <c r="U53" s="107">
        <v>1834329</v>
      </c>
      <c r="W53" s="110">
        <v>42656</v>
      </c>
      <c r="X53" s="41">
        <v>51.43</v>
      </c>
      <c r="Y53" s="41">
        <v>51.73</v>
      </c>
      <c r="Z53" s="41">
        <v>50.66</v>
      </c>
      <c r="AA53" s="41">
        <v>51.52</v>
      </c>
      <c r="AB53" s="104">
        <v>3104500</v>
      </c>
      <c r="AC53" s="41">
        <v>51.32</v>
      </c>
      <c r="AD53" s="2">
        <f t="shared" si="0"/>
        <v>1.0700000000000003</v>
      </c>
      <c r="AE53" s="138">
        <f t="shared" si="1"/>
        <v>-8.3091787439613096E-3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63.4482</v>
      </c>
      <c r="Q54" s="2"/>
      <c r="R54" s="34"/>
      <c r="T54" s="108" t="s">
        <v>110</v>
      </c>
      <c r="U54" s="107">
        <v>4332020</v>
      </c>
      <c r="W54" s="110">
        <v>42655</v>
      </c>
      <c r="X54" s="41">
        <v>52.24</v>
      </c>
      <c r="Y54" s="41">
        <v>52.33</v>
      </c>
      <c r="Z54" s="41">
        <v>51.35</v>
      </c>
      <c r="AA54" s="41">
        <v>51.96</v>
      </c>
      <c r="AB54" s="104">
        <v>3311900</v>
      </c>
      <c r="AC54" s="41">
        <v>51.75</v>
      </c>
      <c r="AD54" s="2">
        <f t="shared" si="0"/>
        <v>0.97999999999999687</v>
      </c>
      <c r="AE54" s="138">
        <f t="shared" si="1"/>
        <v>-1.1650114591291061E-2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62.82</v>
      </c>
      <c r="Q55" s="2"/>
      <c r="R55" s="34"/>
      <c r="T55" s="108" t="s">
        <v>108</v>
      </c>
      <c r="U55" s="106" t="s">
        <v>552</v>
      </c>
      <c r="W55" s="110">
        <v>42654</v>
      </c>
      <c r="X55" s="41">
        <v>53.78</v>
      </c>
      <c r="Y55" s="41">
        <v>53.84</v>
      </c>
      <c r="Z55" s="41">
        <v>52.52</v>
      </c>
      <c r="AA55" s="41">
        <v>52.57</v>
      </c>
      <c r="AB55" s="104">
        <v>3006800</v>
      </c>
      <c r="AC55" s="41">
        <v>52.36</v>
      </c>
      <c r="AD55" s="2">
        <f t="shared" si="0"/>
        <v>1.3200000000000003</v>
      </c>
      <c r="AE55" s="138">
        <f t="shared" si="1"/>
        <v>-2.5679196129512527E-2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62.191800000000001</v>
      </c>
      <c r="Q56" s="2"/>
      <c r="R56" s="34"/>
      <c r="T56" s="108" t="s">
        <v>111</v>
      </c>
      <c r="U56" s="106" t="s">
        <v>129</v>
      </c>
      <c r="W56" s="110">
        <v>42653</v>
      </c>
      <c r="X56" s="41">
        <v>53.61</v>
      </c>
      <c r="Y56" s="41">
        <v>54.67</v>
      </c>
      <c r="Z56" s="41">
        <v>53.55</v>
      </c>
      <c r="AA56" s="41">
        <v>53.95</v>
      </c>
      <c r="AB56" s="104">
        <v>3298100</v>
      </c>
      <c r="AC56" s="41">
        <v>53.74</v>
      </c>
      <c r="AD56" s="2">
        <f t="shared" si="0"/>
        <v>1.1200000000000045</v>
      </c>
      <c r="AE56" s="138">
        <f t="shared" si="1"/>
        <v>1.6647748770336701E-2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61.563600000000001</v>
      </c>
      <c r="Q57" s="2"/>
      <c r="R57" s="34"/>
      <c r="T57" s="108" t="s">
        <v>112</v>
      </c>
      <c r="U57" s="106">
        <v>-10.23</v>
      </c>
      <c r="W57" s="110">
        <v>42650</v>
      </c>
      <c r="X57" s="41">
        <v>53.55</v>
      </c>
      <c r="Y57" s="41">
        <v>54.16</v>
      </c>
      <c r="Z57" s="41">
        <v>53.05</v>
      </c>
      <c r="AA57" s="41">
        <v>53.07</v>
      </c>
      <c r="AB57" s="104">
        <v>4025200</v>
      </c>
      <c r="AC57" s="41">
        <v>52.86</v>
      </c>
      <c r="AD57" s="2">
        <f t="shared" si="0"/>
        <v>1.1099999999999994</v>
      </c>
      <c r="AE57" s="138">
        <f t="shared" si="1"/>
        <v>-1.1038353601496742E-2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60.935400000000001</v>
      </c>
      <c r="Q58" s="2"/>
      <c r="R58" s="34"/>
      <c r="T58" s="108" t="s">
        <v>109</v>
      </c>
      <c r="U58" s="106" t="s">
        <v>462</v>
      </c>
      <c r="W58" s="110">
        <v>42649</v>
      </c>
      <c r="X58" s="41">
        <v>53.73</v>
      </c>
      <c r="Y58" s="41">
        <v>54.03</v>
      </c>
      <c r="Z58" s="41">
        <v>52.7</v>
      </c>
      <c r="AA58" s="41">
        <v>53.66</v>
      </c>
      <c r="AB58" s="104">
        <v>2982300</v>
      </c>
      <c r="AC58" s="41">
        <v>53.45</v>
      </c>
      <c r="AD58" s="2">
        <f t="shared" si="0"/>
        <v>1.3299999999999983</v>
      </c>
      <c r="AE58" s="138">
        <f t="shared" si="1"/>
        <v>3.3790125774357804E-3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60.307199999999995</v>
      </c>
      <c r="W59" s="110">
        <v>42648</v>
      </c>
      <c r="X59" s="41">
        <v>53.04</v>
      </c>
      <c r="Y59" s="41">
        <v>53.87</v>
      </c>
      <c r="Z59" s="41">
        <v>52.82</v>
      </c>
      <c r="AA59" s="41">
        <v>53.48</v>
      </c>
      <c r="AB59" s="104">
        <v>3427500</v>
      </c>
      <c r="AC59" s="41">
        <v>53.27</v>
      </c>
      <c r="AD59" s="2">
        <f t="shared" si="0"/>
        <v>1.0499999999999972</v>
      </c>
      <c r="AE59" s="138">
        <f t="shared" si="1"/>
        <v>2.3635664873174589E-2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59.678999999999995</v>
      </c>
      <c r="W60" s="110">
        <v>42647</v>
      </c>
      <c r="X60" s="41">
        <v>54.07</v>
      </c>
      <c r="Y60" s="41">
        <v>54.23</v>
      </c>
      <c r="Z60" s="41">
        <v>51.93</v>
      </c>
      <c r="AA60" s="41">
        <v>52.25</v>
      </c>
      <c r="AB60" s="104">
        <v>4734900</v>
      </c>
      <c r="AC60" s="41">
        <v>52.04</v>
      </c>
      <c r="AD60" s="2">
        <f t="shared" si="0"/>
        <v>2.2999999999999972</v>
      </c>
      <c r="AE60" s="138">
        <f t="shared" si="1"/>
        <v>-3.0731979884522254E-2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59.050799999999995</v>
      </c>
      <c r="W61" s="110">
        <v>42646</v>
      </c>
      <c r="X61" s="41">
        <v>53.57</v>
      </c>
      <c r="Y61" s="41">
        <v>54.63</v>
      </c>
      <c r="Z61" s="41">
        <v>52.75</v>
      </c>
      <c r="AA61" s="41">
        <v>53.9</v>
      </c>
      <c r="AB61" s="104">
        <v>4112600</v>
      </c>
      <c r="AC61" s="41">
        <v>53.69</v>
      </c>
      <c r="AD61" s="2">
        <f t="shared" si="0"/>
        <v>1.8800000000000026</v>
      </c>
      <c r="AE61" s="138">
        <f t="shared" si="1"/>
        <v>5.2424639580603838E-3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58.422600000000003</v>
      </c>
      <c r="W62" s="110">
        <v>42643</v>
      </c>
      <c r="X62" s="41">
        <v>52.67</v>
      </c>
      <c r="Y62" s="41">
        <v>53.96</v>
      </c>
      <c r="Z62" s="41">
        <v>52.25</v>
      </c>
      <c r="AA62" s="41">
        <v>53.62</v>
      </c>
      <c r="AB62" s="104">
        <v>6963100</v>
      </c>
      <c r="AC62" s="41">
        <v>53.41</v>
      </c>
      <c r="AD62" s="2">
        <f t="shared" si="0"/>
        <v>1.7100000000000009</v>
      </c>
      <c r="AE62" s="138">
        <f t="shared" si="1"/>
        <v>2.8301886792452713E-2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57.794400000000003</v>
      </c>
      <c r="W63" s="110">
        <v>42642</v>
      </c>
      <c r="X63" s="41">
        <v>49.52</v>
      </c>
      <c r="Y63" s="41">
        <v>53.39</v>
      </c>
      <c r="Z63" s="41">
        <v>49.52</v>
      </c>
      <c r="AA63" s="41">
        <v>52.15</v>
      </c>
      <c r="AB63" s="104">
        <v>9295500</v>
      </c>
      <c r="AC63" s="41">
        <v>51.94</v>
      </c>
      <c r="AD63" s="2">
        <f t="shared" si="0"/>
        <v>3.8699999999999974</v>
      </c>
      <c r="AE63" s="138">
        <f t="shared" si="1"/>
        <v>4.6333601933924218E-2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57.166200000000003</v>
      </c>
      <c r="W64" s="110">
        <v>42641</v>
      </c>
      <c r="X64" s="41">
        <v>47.19</v>
      </c>
      <c r="Y64" s="41">
        <v>49.98</v>
      </c>
      <c r="Z64" s="41">
        <v>46.41</v>
      </c>
      <c r="AA64" s="41">
        <v>49.84</v>
      </c>
      <c r="AB64" s="104">
        <v>6643800</v>
      </c>
      <c r="AC64" s="41">
        <v>49.64</v>
      </c>
      <c r="AD64" s="2">
        <f t="shared" si="0"/>
        <v>3.5700000000000003</v>
      </c>
      <c r="AE64" s="138">
        <f t="shared" si="1"/>
        <v>6.4779064779064921E-2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56.538000000000004</v>
      </c>
      <c r="W65" s="110">
        <v>42640</v>
      </c>
      <c r="X65" s="41">
        <v>47.09</v>
      </c>
      <c r="Y65" s="41">
        <v>47.25</v>
      </c>
      <c r="Z65" s="41">
        <v>46.33</v>
      </c>
      <c r="AA65" s="41">
        <v>46.81</v>
      </c>
      <c r="AB65" s="104">
        <v>3834500</v>
      </c>
      <c r="AC65" s="41">
        <v>46.62</v>
      </c>
      <c r="AD65" s="2">
        <f t="shared" si="0"/>
        <v>0.92000000000000171</v>
      </c>
      <c r="AE65" s="138">
        <f t="shared" si="1"/>
        <v>-1.728499156829677E-2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42639</v>
      </c>
      <c r="X66" s="41">
        <v>47.13</v>
      </c>
      <c r="Y66" s="41">
        <v>48.22</v>
      </c>
      <c r="Z66" s="41">
        <v>47.01</v>
      </c>
      <c r="AA66" s="41">
        <v>47.63</v>
      </c>
      <c r="AB66" s="104">
        <v>5256300</v>
      </c>
      <c r="AC66" s="41">
        <v>47.44</v>
      </c>
      <c r="AD66" s="2">
        <f t="shared" si="0"/>
        <v>1.2100000000000009</v>
      </c>
      <c r="AE66" s="138">
        <f t="shared" si="1"/>
        <v>1.5410958904109595E-2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42636</v>
      </c>
      <c r="X67" s="41">
        <v>47.36</v>
      </c>
      <c r="Y67" s="41">
        <v>48.17</v>
      </c>
      <c r="Z67" s="41">
        <v>46.51</v>
      </c>
      <c r="AA67" s="41">
        <v>46.91</v>
      </c>
      <c r="AB67" s="104">
        <v>4682300</v>
      </c>
      <c r="AC67" s="41">
        <v>46.72</v>
      </c>
      <c r="AD67" s="2">
        <f>Y67-Z67</f>
        <v>1.6600000000000037</v>
      </c>
      <c r="AE67" s="138">
        <f>AC67/AC68-1</f>
        <v>-1.8281151502416604E-2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42635</v>
      </c>
      <c r="X68" s="41">
        <v>47.84</v>
      </c>
      <c r="Y68" s="41">
        <v>48.59</v>
      </c>
      <c r="Z68" s="41">
        <v>47.57</v>
      </c>
      <c r="AA68" s="41">
        <v>47.78</v>
      </c>
      <c r="AB68" s="104">
        <v>5406400</v>
      </c>
      <c r="AC68" s="41">
        <v>47.59</v>
      </c>
      <c r="AD68" s="2">
        <f>Y68-Z68</f>
        <v>1.0200000000000031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42727</v>
      </c>
      <c r="X2" s="10">
        <v>105.23</v>
      </c>
      <c r="Y2" s="10">
        <v>105.27</v>
      </c>
      <c r="Z2" s="10">
        <v>104.32</v>
      </c>
      <c r="AA2" s="10">
        <v>105.18</v>
      </c>
      <c r="AB2" s="95">
        <v>2146200</v>
      </c>
      <c r="AC2" s="10">
        <v>105.18</v>
      </c>
      <c r="AD2" s="2">
        <f>Y2-Z2</f>
        <v>0.95000000000000284</v>
      </c>
      <c r="AE2" s="138">
        <f>AC2/AC3-1</f>
        <v>-9.5066070919247458E-5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102.52</v>
      </c>
      <c r="W3" s="133">
        <v>42726</v>
      </c>
      <c r="X3" s="10">
        <v>104.12</v>
      </c>
      <c r="Y3" s="10">
        <v>105.28</v>
      </c>
      <c r="Z3" s="10">
        <v>103.37</v>
      </c>
      <c r="AA3" s="10">
        <v>105.19</v>
      </c>
      <c r="AB3" s="95">
        <v>2994800</v>
      </c>
      <c r="AC3" s="10">
        <v>105.19</v>
      </c>
      <c r="AD3" s="2">
        <f t="shared" ref="AD3:AD66" si="0">Y3-Z3</f>
        <v>1.9099999999999966</v>
      </c>
      <c r="AE3" s="138">
        <f t="shared" ref="AE3:AE66" si="1">AC3/AC4-1</f>
        <v>5.1600573339702915E-3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102.52</v>
      </c>
      <c r="R4" s="527">
        <v>-1.12E-2</v>
      </c>
      <c r="W4" s="133">
        <v>42725</v>
      </c>
      <c r="X4" s="10">
        <v>104.7</v>
      </c>
      <c r="Y4" s="10">
        <v>105.55</v>
      </c>
      <c r="Z4" s="10">
        <v>104.05</v>
      </c>
      <c r="AA4" s="10">
        <v>104.65</v>
      </c>
      <c r="AB4" s="95">
        <v>2210900</v>
      </c>
      <c r="AC4" s="10">
        <v>104.65</v>
      </c>
      <c r="AD4" s="2">
        <f t="shared" si="0"/>
        <v>1.5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42724</v>
      </c>
      <c r="X5" s="10">
        <v>103.81</v>
      </c>
      <c r="Y5" s="10">
        <v>104.77</v>
      </c>
      <c r="Z5" s="10">
        <v>103.54</v>
      </c>
      <c r="AA5" s="10">
        <v>104.65</v>
      </c>
      <c r="AB5" s="95">
        <v>3024000</v>
      </c>
      <c r="AC5" s="10">
        <v>104.65</v>
      </c>
      <c r="AD5" s="2">
        <f t="shared" si="0"/>
        <v>1.2299999999999898</v>
      </c>
      <c r="AE5" s="138">
        <f t="shared" si="1"/>
        <v>1.2088974854932211E-2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103.08</v>
      </c>
      <c r="Y6" s="10">
        <v>103.89</v>
      </c>
      <c r="Z6" s="10">
        <v>102.63</v>
      </c>
      <c r="AA6" s="10">
        <v>103.4</v>
      </c>
      <c r="AB6" s="95">
        <v>2849700</v>
      </c>
      <c r="AC6" s="10">
        <v>103.4</v>
      </c>
      <c r="AD6" s="2">
        <f t="shared" si="0"/>
        <v>1.2600000000000051</v>
      </c>
      <c r="AE6" s="138">
        <f t="shared" si="1"/>
        <v>8.7116445649026986E-4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42720</v>
      </c>
      <c r="X7" s="10">
        <v>104.74</v>
      </c>
      <c r="Y7" s="10">
        <v>104.97</v>
      </c>
      <c r="Z7" s="10">
        <v>103.05</v>
      </c>
      <c r="AA7" s="10">
        <v>103.31</v>
      </c>
      <c r="AB7" s="95">
        <v>6242800</v>
      </c>
      <c r="AC7" s="10">
        <v>103.31</v>
      </c>
      <c r="AD7" s="2">
        <f t="shared" si="0"/>
        <v>1.9200000000000017</v>
      </c>
      <c r="AE7" s="138">
        <f t="shared" si="1"/>
        <v>-1.3087504776461589E-2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102.98</v>
      </c>
      <c r="Y8" s="10">
        <v>104.94</v>
      </c>
      <c r="Z8" s="10">
        <v>102.51</v>
      </c>
      <c r="AA8" s="10">
        <v>104.68</v>
      </c>
      <c r="AB8" s="95">
        <v>4479800</v>
      </c>
      <c r="AC8" s="10">
        <v>104.68</v>
      </c>
      <c r="AD8" s="2">
        <f t="shared" si="0"/>
        <v>2.4299999999999926</v>
      </c>
      <c r="AE8" s="138">
        <f t="shared" si="1"/>
        <v>1.8089865784866932E-2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104.25</v>
      </c>
      <c r="Y9" s="10">
        <v>104.83</v>
      </c>
      <c r="Z9" s="10">
        <v>102.67</v>
      </c>
      <c r="AA9" s="10">
        <v>102.82</v>
      </c>
      <c r="AB9" s="95">
        <v>3472200</v>
      </c>
      <c r="AC9" s="10">
        <v>102.82</v>
      </c>
      <c r="AD9" s="2">
        <f t="shared" si="0"/>
        <v>2.1599999999999966</v>
      </c>
      <c r="AE9" s="138">
        <f t="shared" si="1"/>
        <v>-1.1726259131103589E-2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42717</v>
      </c>
      <c r="X10" s="10">
        <v>104.59</v>
      </c>
      <c r="Y10" s="10">
        <v>104.74</v>
      </c>
      <c r="Z10" s="10">
        <v>103.12</v>
      </c>
      <c r="AA10" s="10">
        <v>104.04</v>
      </c>
      <c r="AB10" s="95">
        <v>4081800</v>
      </c>
      <c r="AC10" s="10">
        <v>104.04</v>
      </c>
      <c r="AD10" s="2">
        <f t="shared" si="0"/>
        <v>1.6199999999999903</v>
      </c>
      <c r="AE10" s="138">
        <f t="shared" si="1"/>
        <v>-2.6840490797545025E-3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T11" s="43"/>
      <c r="U11" s="33"/>
      <c r="V11" s="11"/>
      <c r="W11" s="99">
        <v>42716</v>
      </c>
      <c r="X11" s="10">
        <v>105.33</v>
      </c>
      <c r="Y11" s="10">
        <v>105.33</v>
      </c>
      <c r="Z11" s="10">
        <v>102.91</v>
      </c>
      <c r="AA11" s="10">
        <v>104.32</v>
      </c>
      <c r="AB11" s="95">
        <v>4135600</v>
      </c>
      <c r="AC11" s="10">
        <v>104.32</v>
      </c>
      <c r="AD11" s="2">
        <f t="shared" si="0"/>
        <v>2.4200000000000017</v>
      </c>
      <c r="AE11" s="138">
        <f t="shared" si="1"/>
        <v>-6.3815601485855966E-3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42713</v>
      </c>
      <c r="X12" s="10">
        <v>104.89</v>
      </c>
      <c r="Y12" s="10">
        <v>105.48</v>
      </c>
      <c r="Z12" s="10">
        <v>104.03</v>
      </c>
      <c r="AA12" s="10">
        <v>104.99</v>
      </c>
      <c r="AB12" s="95">
        <v>4093400</v>
      </c>
      <c r="AC12" s="10">
        <v>104.99</v>
      </c>
      <c r="AD12" s="2">
        <f t="shared" si="0"/>
        <v>1.4500000000000028</v>
      </c>
      <c r="AE12" s="138">
        <f t="shared" si="1"/>
        <v>-3.6063395653412877E-3</v>
      </c>
    </row>
    <row r="13" spans="1:31" x14ac:dyDescent="0.25">
      <c r="T13" s="67"/>
      <c r="W13" s="133">
        <v>42712</v>
      </c>
      <c r="X13" s="10">
        <v>106.32</v>
      </c>
      <c r="Y13" s="10">
        <v>106.62</v>
      </c>
      <c r="Z13" s="10">
        <v>104.74</v>
      </c>
      <c r="AA13" s="10">
        <v>105.37</v>
      </c>
      <c r="AB13" s="95">
        <v>3850300</v>
      </c>
      <c r="AC13" s="10">
        <v>105.37</v>
      </c>
      <c r="AD13" s="2">
        <f t="shared" si="0"/>
        <v>1.8800000000000097</v>
      </c>
      <c r="AE13" s="138">
        <f t="shared" si="1"/>
        <v>-9.0284961911031303E-3</v>
      </c>
    </row>
    <row r="14" spans="1:31" x14ac:dyDescent="0.25">
      <c r="W14" s="133">
        <v>42711</v>
      </c>
      <c r="X14" s="10">
        <v>103.49</v>
      </c>
      <c r="Y14" s="10">
        <v>106.5</v>
      </c>
      <c r="Z14" s="10">
        <v>102.72</v>
      </c>
      <c r="AA14" s="10">
        <v>106.33</v>
      </c>
      <c r="AB14" s="95">
        <v>4892500</v>
      </c>
      <c r="AC14" s="10">
        <v>106.33</v>
      </c>
      <c r="AD14" s="2">
        <f t="shared" si="0"/>
        <v>3.7800000000000011</v>
      </c>
      <c r="AE14" s="138">
        <f t="shared" si="1"/>
        <v>3.0828889966068695E-2</v>
      </c>
    </row>
    <row r="15" spans="1:31" x14ac:dyDescent="0.25">
      <c r="W15" s="133">
        <v>42710</v>
      </c>
      <c r="X15" s="10">
        <v>103</v>
      </c>
      <c r="Y15" s="10">
        <v>103.31</v>
      </c>
      <c r="Z15" s="10">
        <v>102.3</v>
      </c>
      <c r="AA15" s="10">
        <v>103.15</v>
      </c>
      <c r="AB15" s="95">
        <v>3187400</v>
      </c>
      <c r="AC15" s="10">
        <v>103.15</v>
      </c>
      <c r="AD15" s="2">
        <f t="shared" si="0"/>
        <v>1.0100000000000051</v>
      </c>
      <c r="AE15" s="138">
        <f t="shared" si="1"/>
        <v>3.0143912874367462E-3</v>
      </c>
    </row>
    <row r="16" spans="1:31" x14ac:dyDescent="0.25">
      <c r="W16" s="133">
        <v>42709</v>
      </c>
      <c r="X16" s="10">
        <v>103.32</v>
      </c>
      <c r="Y16" s="10">
        <v>103.75</v>
      </c>
      <c r="Z16" s="10">
        <v>102.81</v>
      </c>
      <c r="AA16" s="10">
        <v>102.84</v>
      </c>
      <c r="AB16" s="95">
        <v>3437700</v>
      </c>
      <c r="AC16" s="10">
        <v>102.84</v>
      </c>
      <c r="AD16" s="2">
        <f t="shared" si="0"/>
        <v>0.93999999999999773</v>
      </c>
      <c r="AE16" s="138">
        <f t="shared" si="1"/>
        <v>1.8509498295178339E-3</v>
      </c>
    </row>
    <row r="17" spans="1:31" x14ac:dyDescent="0.25">
      <c r="W17" s="133">
        <v>42706</v>
      </c>
      <c r="X17" s="10">
        <v>103.38</v>
      </c>
      <c r="Y17" s="10">
        <v>103.6</v>
      </c>
      <c r="Z17" s="10">
        <v>102.02</v>
      </c>
      <c r="AA17" s="10">
        <v>102.65</v>
      </c>
      <c r="AB17" s="95">
        <v>3510100</v>
      </c>
      <c r="AC17" s="10">
        <v>102.65</v>
      </c>
      <c r="AD17" s="2">
        <f t="shared" si="0"/>
        <v>1.5799999999999983</v>
      </c>
      <c r="AE17" s="138">
        <f t="shared" si="1"/>
        <v>-7.1573653157944728E-3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42705</v>
      </c>
      <c r="X18" s="10">
        <v>101.84</v>
      </c>
      <c r="Y18" s="10">
        <v>103.96</v>
      </c>
      <c r="Z18" s="10">
        <v>101.61</v>
      </c>
      <c r="AA18" s="10">
        <v>103.39</v>
      </c>
      <c r="AB18" s="95">
        <v>4730600</v>
      </c>
      <c r="AC18" s="10">
        <v>103.39</v>
      </c>
      <c r="AD18" s="2">
        <f t="shared" si="0"/>
        <v>2.3499999999999943</v>
      </c>
      <c r="AE18" s="138">
        <f t="shared" si="1"/>
        <v>2.0329616105792869E-2</v>
      </c>
    </row>
    <row r="19" spans="1:31" x14ac:dyDescent="0.25">
      <c r="W19" s="133">
        <v>42704</v>
      </c>
      <c r="X19" s="10">
        <v>101.36</v>
      </c>
      <c r="Y19" s="10">
        <v>102.73</v>
      </c>
      <c r="Z19" s="10">
        <v>101.26</v>
      </c>
      <c r="AA19" s="10">
        <v>101.33</v>
      </c>
      <c r="AB19" s="95">
        <v>6140900</v>
      </c>
      <c r="AC19" s="10">
        <v>101.33</v>
      </c>
      <c r="AD19" s="2">
        <f t="shared" si="0"/>
        <v>1.4699999999999989</v>
      </c>
      <c r="AE19" s="138">
        <f t="shared" si="1"/>
        <v>7.5569255245102607E-3</v>
      </c>
    </row>
    <row r="20" spans="1:31" x14ac:dyDescent="0.25">
      <c r="W20" s="133">
        <v>42703</v>
      </c>
      <c r="X20" s="10">
        <v>100.53</v>
      </c>
      <c r="Y20" s="10">
        <v>101.05</v>
      </c>
      <c r="Z20" s="10">
        <v>100.1</v>
      </c>
      <c r="AA20" s="10">
        <v>100.57</v>
      </c>
      <c r="AB20" s="95">
        <v>2936700</v>
      </c>
      <c r="AC20" s="10">
        <v>100.57</v>
      </c>
      <c r="AD20" s="2">
        <f t="shared" si="0"/>
        <v>0.95000000000000284</v>
      </c>
      <c r="AE20" s="138">
        <f t="shared" si="1"/>
        <v>-1.1917767404906465E-3</v>
      </c>
    </row>
    <row r="21" spans="1:31" x14ac:dyDescent="0.25">
      <c r="W21" s="40">
        <v>42702</v>
      </c>
      <c r="X21" s="10">
        <v>101.32</v>
      </c>
      <c r="Y21" s="10">
        <v>101.39</v>
      </c>
      <c r="Z21" s="10">
        <v>100.43</v>
      </c>
      <c r="AA21" s="10">
        <v>100.69</v>
      </c>
      <c r="AB21" s="95">
        <v>3497500</v>
      </c>
      <c r="AC21" s="10">
        <v>100.69</v>
      </c>
      <c r="AD21" s="2">
        <f t="shared" si="0"/>
        <v>0.95999999999999375</v>
      </c>
      <c r="AE21" s="138" t="e">
        <f t="shared" si="1"/>
        <v>#DIV/0!</v>
      </c>
    </row>
    <row r="22" spans="1:31" x14ac:dyDescent="0.25">
      <c r="W22" s="133">
        <v>42702</v>
      </c>
      <c r="X22" s="10" t="s">
        <v>390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42699</v>
      </c>
      <c r="X23" s="10">
        <v>101.45</v>
      </c>
      <c r="Y23" s="10">
        <v>102.16</v>
      </c>
      <c r="Z23" s="10">
        <v>101.13</v>
      </c>
      <c r="AA23" s="10">
        <v>102.1</v>
      </c>
      <c r="AB23" s="95">
        <v>1680900</v>
      </c>
      <c r="AC23" s="10">
        <v>101.5</v>
      </c>
      <c r="AD23" s="2">
        <f t="shared" si="0"/>
        <v>1.0300000000000011</v>
      </c>
      <c r="AE23" s="138">
        <f t="shared" si="1"/>
        <v>7.044349637860936E-3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42697</v>
      </c>
      <c r="X24" s="10">
        <v>100.71</v>
      </c>
      <c r="Y24" s="10">
        <v>101.7</v>
      </c>
      <c r="Z24" s="10">
        <v>100.66</v>
      </c>
      <c r="AA24" s="10">
        <v>101.39</v>
      </c>
      <c r="AB24" s="95">
        <v>3154300</v>
      </c>
      <c r="AC24" s="10">
        <v>100.79</v>
      </c>
      <c r="AD24" s="2">
        <f t="shared" si="0"/>
        <v>1.0400000000000063</v>
      </c>
      <c r="AE24" s="138">
        <f t="shared" si="1"/>
        <v>9.009910901992324E-3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42696</v>
      </c>
      <c r="X25" s="10">
        <v>101.1</v>
      </c>
      <c r="Y25" s="10">
        <v>101.22</v>
      </c>
      <c r="Z25" s="10">
        <v>100.39</v>
      </c>
      <c r="AA25" s="10">
        <v>100.49</v>
      </c>
      <c r="AB25" s="95">
        <v>3350900</v>
      </c>
      <c r="AC25" s="10">
        <v>99.89</v>
      </c>
      <c r="AD25" s="2">
        <f t="shared" si="0"/>
        <v>0.82999999999999829</v>
      </c>
      <c r="AE25" s="138">
        <f t="shared" si="1"/>
        <v>-2.5961058412381499E-3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42695</v>
      </c>
      <c r="X26" s="10">
        <v>100.1</v>
      </c>
      <c r="Y26" s="10">
        <v>101.63</v>
      </c>
      <c r="Z26" s="10">
        <v>100</v>
      </c>
      <c r="AA26" s="10">
        <v>100.75</v>
      </c>
      <c r="AB26" s="95">
        <v>3385300</v>
      </c>
      <c r="AC26" s="10">
        <v>100.15</v>
      </c>
      <c r="AD26" s="2">
        <f t="shared" si="0"/>
        <v>1.6299999999999955</v>
      </c>
      <c r="AE26" s="138">
        <f t="shared" si="1"/>
        <v>9.1696896412738482E-3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42692</v>
      </c>
      <c r="X27" s="10">
        <v>98.93</v>
      </c>
      <c r="Y27" s="10">
        <v>100</v>
      </c>
      <c r="Z27" s="10">
        <v>98.6</v>
      </c>
      <c r="AA27" s="10">
        <v>99.83</v>
      </c>
      <c r="AB27" s="95">
        <v>3653400</v>
      </c>
      <c r="AC27" s="10">
        <v>99.24</v>
      </c>
      <c r="AD27" s="2">
        <f t="shared" si="0"/>
        <v>1.4000000000000057</v>
      </c>
      <c r="AE27" s="138">
        <f t="shared" si="1"/>
        <v>1.0384850335980467E-2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42691</v>
      </c>
      <c r="X28" s="10">
        <v>97.72</v>
      </c>
      <c r="Y28" s="10">
        <v>98.94</v>
      </c>
      <c r="Z28" s="10">
        <v>97.48</v>
      </c>
      <c r="AA28" s="10">
        <v>98.81</v>
      </c>
      <c r="AB28" s="95">
        <v>4379500</v>
      </c>
      <c r="AC28" s="10">
        <v>98.22</v>
      </c>
      <c r="AD28" s="2">
        <f t="shared" si="0"/>
        <v>1.4599999999999937</v>
      </c>
      <c r="AE28" s="138">
        <f t="shared" si="1"/>
        <v>8.1083855075438915E-3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42690</v>
      </c>
      <c r="X29" s="10">
        <v>98.38</v>
      </c>
      <c r="Y29" s="10">
        <v>99.06</v>
      </c>
      <c r="Z29" s="10">
        <v>97.72</v>
      </c>
      <c r="AA29" s="10">
        <v>98.01</v>
      </c>
      <c r="AB29" s="95">
        <v>2866100</v>
      </c>
      <c r="AC29" s="10">
        <v>97.43</v>
      </c>
      <c r="AD29" s="2">
        <f t="shared" si="0"/>
        <v>1.3400000000000034</v>
      </c>
      <c r="AE29" s="138">
        <f t="shared" si="1"/>
        <v>-1.106374340235472E-2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42689</v>
      </c>
      <c r="X30" s="10">
        <v>99.18</v>
      </c>
      <c r="Y30" s="10">
        <v>99.54</v>
      </c>
      <c r="Z30" s="10">
        <v>97.92</v>
      </c>
      <c r="AA30" s="10">
        <v>99.11</v>
      </c>
      <c r="AB30" s="95">
        <v>4263200</v>
      </c>
      <c r="AC30" s="10">
        <v>98.52</v>
      </c>
      <c r="AD30" s="2">
        <f t="shared" si="0"/>
        <v>1.6200000000000045</v>
      </c>
      <c r="AE30" s="138">
        <f t="shared" si="1"/>
        <v>-3.2375556454877774E-3</v>
      </c>
    </row>
    <row r="31" spans="1:31" x14ac:dyDescent="0.25">
      <c r="W31" s="133">
        <v>42688</v>
      </c>
      <c r="X31" s="10">
        <v>97.52</v>
      </c>
      <c r="Y31" s="10">
        <v>100.63</v>
      </c>
      <c r="Z31" s="10">
        <v>97.51</v>
      </c>
      <c r="AA31" s="10">
        <v>99.43</v>
      </c>
      <c r="AB31" s="95">
        <v>6617000</v>
      </c>
      <c r="AC31" s="10">
        <v>98.84</v>
      </c>
      <c r="AD31" s="2">
        <f t="shared" si="0"/>
        <v>3.1199999999999903</v>
      </c>
      <c r="AE31" s="138">
        <f t="shared" si="1"/>
        <v>2.6269338594123059E-2</v>
      </c>
    </row>
    <row r="32" spans="1:31" x14ac:dyDescent="0.25">
      <c r="W32" s="133">
        <v>42685</v>
      </c>
      <c r="X32" s="10">
        <v>97.05</v>
      </c>
      <c r="Y32" s="10">
        <v>97.7</v>
      </c>
      <c r="Z32" s="10">
        <v>95.67</v>
      </c>
      <c r="AA32" s="10">
        <v>96.88</v>
      </c>
      <c r="AB32" s="95">
        <v>6664200</v>
      </c>
      <c r="AC32" s="10">
        <v>96.31</v>
      </c>
      <c r="AD32" s="2">
        <f t="shared" si="0"/>
        <v>2.0300000000000011</v>
      </c>
      <c r="AE32" s="138">
        <f t="shared" si="1"/>
        <v>-6.1913115261582607E-3</v>
      </c>
    </row>
    <row r="33" spans="1:31" x14ac:dyDescent="0.25">
      <c r="W33" s="133">
        <v>42684</v>
      </c>
      <c r="X33" s="10">
        <v>95.13</v>
      </c>
      <c r="Y33" s="10">
        <v>98.79</v>
      </c>
      <c r="Z33" s="10">
        <v>95.03</v>
      </c>
      <c r="AA33" s="10">
        <v>97.49</v>
      </c>
      <c r="AB33" s="95">
        <v>8952900</v>
      </c>
      <c r="AC33" s="10">
        <v>96.91</v>
      </c>
      <c r="AD33" s="2">
        <f t="shared" si="0"/>
        <v>3.7600000000000051</v>
      </c>
      <c r="AE33" s="138">
        <f t="shared" si="1"/>
        <v>3.7691401648998868E-2</v>
      </c>
    </row>
    <row r="34" spans="1:31" x14ac:dyDescent="0.25">
      <c r="L34" t="s">
        <v>215</v>
      </c>
      <c r="M34" s="2">
        <f>M49+K49-F49</f>
        <v>128.08999999999833</v>
      </c>
      <c r="W34" s="133">
        <v>42683</v>
      </c>
      <c r="X34" s="10">
        <v>87.88</v>
      </c>
      <c r="Y34" s="10">
        <v>94.96</v>
      </c>
      <c r="Z34" s="10">
        <v>87.88</v>
      </c>
      <c r="AA34" s="10">
        <v>93.95</v>
      </c>
      <c r="AB34" s="95">
        <v>9655200</v>
      </c>
      <c r="AC34" s="10">
        <v>93.39</v>
      </c>
      <c r="AD34" s="2">
        <f t="shared" si="0"/>
        <v>7.0799999999999983</v>
      </c>
      <c r="AE34" s="138">
        <f t="shared" si="1"/>
        <v>3.6975349766822152E-2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42682</v>
      </c>
      <c r="X35" s="10">
        <v>90.79</v>
      </c>
      <c r="Y35" s="10">
        <v>90.96</v>
      </c>
      <c r="Z35" s="10">
        <v>89.72</v>
      </c>
      <c r="AA35" s="10">
        <v>90.6</v>
      </c>
      <c r="AB35" s="95">
        <v>4268500</v>
      </c>
      <c r="AC35" s="10">
        <v>90.06</v>
      </c>
      <c r="AD35" s="2">
        <f t="shared" si="0"/>
        <v>1.2399999999999949</v>
      </c>
      <c r="AE35" s="138">
        <f t="shared" si="1"/>
        <v>-1.6627868307281801E-3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42681</v>
      </c>
      <c r="X36" s="10">
        <v>90</v>
      </c>
      <c r="Y36" s="10">
        <v>90.88</v>
      </c>
      <c r="Z36" s="10">
        <v>89.85</v>
      </c>
      <c r="AA36" s="10">
        <v>90.75</v>
      </c>
      <c r="AB36" s="95">
        <v>4556500</v>
      </c>
      <c r="AC36" s="10">
        <v>90.21</v>
      </c>
      <c r="AD36" s="2">
        <f t="shared" si="0"/>
        <v>1.0300000000000011</v>
      </c>
      <c r="AE36" s="138">
        <f t="shared" si="1"/>
        <v>2.244134648078866E-2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42678</v>
      </c>
      <c r="X37" s="10">
        <v>88.7</v>
      </c>
      <c r="Y37" s="10">
        <v>89.48</v>
      </c>
      <c r="Z37" s="10">
        <v>88.38</v>
      </c>
      <c r="AA37" s="10">
        <v>88.76</v>
      </c>
      <c r="AB37" s="95">
        <v>3745700</v>
      </c>
      <c r="AC37" s="10">
        <v>88.23</v>
      </c>
      <c r="AD37" s="2">
        <f t="shared" si="0"/>
        <v>1.1000000000000085</v>
      </c>
      <c r="AE37" s="138">
        <f t="shared" si="1"/>
        <v>-1.1332728921109592E-4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42677</v>
      </c>
      <c r="X38" s="10">
        <v>88.68</v>
      </c>
      <c r="Y38" s="10">
        <v>89.64</v>
      </c>
      <c r="Z38" s="10">
        <v>88.25</v>
      </c>
      <c r="AA38" s="10">
        <v>88.77</v>
      </c>
      <c r="AB38" s="95">
        <v>4468600</v>
      </c>
      <c r="AC38" s="10">
        <v>88.24</v>
      </c>
      <c r="AD38" s="2">
        <f t="shared" si="0"/>
        <v>1.3900000000000006</v>
      </c>
      <c r="AE38" s="138">
        <f t="shared" si="1"/>
        <v>9.0744101633388752E-4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42676</v>
      </c>
      <c r="X39" s="10">
        <v>88.08</v>
      </c>
      <c r="Y39" s="10">
        <v>89.31</v>
      </c>
      <c r="Z39" s="10">
        <v>87.74</v>
      </c>
      <c r="AA39" s="10">
        <v>88.69</v>
      </c>
      <c r="AB39" s="95">
        <v>4437400</v>
      </c>
      <c r="AC39" s="10">
        <v>88.16</v>
      </c>
      <c r="AD39" s="2">
        <f t="shared" si="0"/>
        <v>1.5700000000000074</v>
      </c>
      <c r="AE39" s="138">
        <f t="shared" si="1"/>
        <v>9.042005264964903E-3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42675</v>
      </c>
      <c r="X40" s="10">
        <v>88.65</v>
      </c>
      <c r="Y40" s="10">
        <v>88.89</v>
      </c>
      <c r="Z40" s="10">
        <v>87.06</v>
      </c>
      <c r="AA40" s="10">
        <v>87.89</v>
      </c>
      <c r="AB40" s="95">
        <v>3980500</v>
      </c>
      <c r="AC40" s="10">
        <v>87.37</v>
      </c>
      <c r="AD40" s="2">
        <f t="shared" si="0"/>
        <v>1.8299999999999983</v>
      </c>
      <c r="AE40" s="138">
        <f t="shared" si="1"/>
        <v>-3.308236367784545E-3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42674</v>
      </c>
      <c r="X41" s="10">
        <v>88.75</v>
      </c>
      <c r="Y41" s="10">
        <v>89.07</v>
      </c>
      <c r="Z41" s="10">
        <v>88.11</v>
      </c>
      <c r="AA41" s="10">
        <v>88.18</v>
      </c>
      <c r="AB41" s="95">
        <v>3681200</v>
      </c>
      <c r="AC41" s="10">
        <v>87.66</v>
      </c>
      <c r="AD41" s="2">
        <f t="shared" si="0"/>
        <v>0.95999999999999375</v>
      </c>
      <c r="AE41" s="138">
        <f t="shared" si="1"/>
        <v>-2.1627774615822215E-3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42671</v>
      </c>
      <c r="X42" s="10">
        <v>88.94</v>
      </c>
      <c r="Y42" s="10">
        <v>89.32</v>
      </c>
      <c r="Z42" s="10">
        <v>87.79</v>
      </c>
      <c r="AA42" s="10">
        <v>88.37</v>
      </c>
      <c r="AB42" s="95">
        <v>3784400</v>
      </c>
      <c r="AC42" s="10">
        <v>87.85</v>
      </c>
      <c r="AD42" s="2">
        <f t="shared" si="0"/>
        <v>1.5299999999999869</v>
      </c>
      <c r="AE42" s="138">
        <f t="shared" si="1"/>
        <v>-4.9835768490203991E-3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109.28</v>
      </c>
      <c r="W43" s="133">
        <v>42670</v>
      </c>
      <c r="X43" s="10">
        <v>89.21</v>
      </c>
      <c r="Y43" s="10">
        <v>89.39</v>
      </c>
      <c r="Z43" s="10">
        <v>88.58</v>
      </c>
      <c r="AA43" s="10">
        <v>88.82</v>
      </c>
      <c r="AB43" s="95">
        <v>4367100</v>
      </c>
      <c r="AC43" s="10">
        <v>88.29</v>
      </c>
      <c r="AD43" s="2">
        <f t="shared" si="0"/>
        <v>0.81000000000000227</v>
      </c>
      <c r="AE43" s="138">
        <f t="shared" si="1"/>
        <v>-2.5982828739267161E-3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109.34</v>
      </c>
      <c r="W44" s="133">
        <v>42669</v>
      </c>
      <c r="X44" s="10">
        <v>90.02</v>
      </c>
      <c r="Y44" s="10">
        <v>90.02</v>
      </c>
      <c r="Z44" s="10">
        <v>88.63</v>
      </c>
      <c r="AA44" s="10">
        <v>89.05</v>
      </c>
      <c r="AB44" s="95">
        <v>4750200</v>
      </c>
      <c r="AC44" s="10">
        <v>88.52</v>
      </c>
      <c r="AD44" s="2">
        <f t="shared" si="0"/>
        <v>1.3900000000000006</v>
      </c>
      <c r="AE44" s="138">
        <f t="shared" si="1"/>
        <v>-1.0507489380728763E-2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42668</v>
      </c>
      <c r="X45" s="10">
        <v>89.73</v>
      </c>
      <c r="Y45" s="10">
        <v>90.42</v>
      </c>
      <c r="Z45" s="10">
        <v>89.15</v>
      </c>
      <c r="AA45" s="10">
        <v>89.99</v>
      </c>
      <c r="AB45" s="95">
        <v>5599100</v>
      </c>
      <c r="AC45" s="10">
        <v>89.46</v>
      </c>
      <c r="AD45" s="2">
        <f t="shared" si="0"/>
        <v>1.269999999999996</v>
      </c>
      <c r="AE45" s="138">
        <f t="shared" si="1"/>
        <v>1.2311135982092658E-3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42667</v>
      </c>
      <c r="X46" s="10">
        <v>90.78</v>
      </c>
      <c r="Y46" s="10">
        <v>91.49</v>
      </c>
      <c r="Z46" s="10">
        <v>89.77</v>
      </c>
      <c r="AA46" s="10">
        <v>89.88</v>
      </c>
      <c r="AB46" s="95">
        <v>7038000</v>
      </c>
      <c r="AC46" s="10">
        <v>89.35</v>
      </c>
      <c r="AD46" s="2">
        <f t="shared" si="0"/>
        <v>1.7199999999999989</v>
      </c>
      <c r="AE46" s="138">
        <f t="shared" si="1"/>
        <v>-5.3434264722254099E-3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112.77200000000001</v>
      </c>
      <c r="Q47" s="34"/>
      <c r="R47"/>
      <c r="T47" s="87" t="s">
        <v>102</v>
      </c>
      <c r="U47" s="130">
        <v>105.19</v>
      </c>
      <c r="W47" s="133">
        <v>42664</v>
      </c>
      <c r="X47" s="10">
        <v>89.57</v>
      </c>
      <c r="Y47" s="10">
        <v>91.5</v>
      </c>
      <c r="Z47" s="10">
        <v>89.37</v>
      </c>
      <c r="AA47" s="10">
        <v>90.37</v>
      </c>
      <c r="AB47" s="95">
        <v>8288700</v>
      </c>
      <c r="AC47" s="10">
        <v>89.83</v>
      </c>
      <c r="AD47" s="2">
        <f t="shared" si="0"/>
        <v>2.1299999999999955</v>
      </c>
      <c r="AE47" s="138">
        <f t="shared" si="1"/>
        <v>-2.9966703662596128E-3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111.74680000000001</v>
      </c>
      <c r="Q48" s="34"/>
      <c r="R48"/>
      <c r="T48" s="87" t="s">
        <v>103</v>
      </c>
      <c r="U48" s="130">
        <v>1.3447499999999999</v>
      </c>
      <c r="W48" s="133">
        <v>42663</v>
      </c>
      <c r="X48" s="10">
        <v>94.4</v>
      </c>
      <c r="Y48" s="10">
        <v>95</v>
      </c>
      <c r="Z48" s="10">
        <v>89.81</v>
      </c>
      <c r="AA48" s="10">
        <v>90.64</v>
      </c>
      <c r="AB48" s="95">
        <v>16101900</v>
      </c>
      <c r="AC48" s="10">
        <v>90.1</v>
      </c>
      <c r="AD48" s="2">
        <f t="shared" si="0"/>
        <v>5.1899999999999977</v>
      </c>
      <c r="AE48" s="138">
        <f t="shared" si="1"/>
        <v>-6.6708100269318504E-2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110.72160000000001</v>
      </c>
      <c r="Q49" s="34"/>
      <c r="R49"/>
      <c r="T49" s="87" t="s">
        <v>122</v>
      </c>
      <c r="U49" s="94" t="s">
        <v>339</v>
      </c>
      <c r="W49" s="133">
        <v>42662</v>
      </c>
      <c r="X49" s="10">
        <v>96.65</v>
      </c>
      <c r="Y49" s="10">
        <v>98.44</v>
      </c>
      <c r="Z49" s="10">
        <v>96.26</v>
      </c>
      <c r="AA49" s="10">
        <v>97.12</v>
      </c>
      <c r="AB49" s="95">
        <v>3706800</v>
      </c>
      <c r="AC49" s="10">
        <v>96.54</v>
      </c>
      <c r="AD49" s="2">
        <f t="shared" si="0"/>
        <v>2.1799999999999926</v>
      </c>
      <c r="AE49" s="138">
        <f t="shared" si="1"/>
        <v>4.0561622464898583E-3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109.6964</v>
      </c>
      <c r="Q50" s="83"/>
      <c r="R50"/>
      <c r="T50" s="87"/>
      <c r="U50" s="130"/>
      <c r="W50" s="133">
        <v>42661</v>
      </c>
      <c r="X50" s="10">
        <v>97.6</v>
      </c>
      <c r="Y50" s="10">
        <v>98.07</v>
      </c>
      <c r="Z50" s="10">
        <v>96.67</v>
      </c>
      <c r="AA50" s="10">
        <v>96.72</v>
      </c>
      <c r="AB50" s="95">
        <v>3565800</v>
      </c>
      <c r="AC50" s="10">
        <v>96.15</v>
      </c>
      <c r="AD50" s="2">
        <f t="shared" si="0"/>
        <v>1.3999999999999915</v>
      </c>
      <c r="AE50" s="138">
        <f t="shared" si="1"/>
        <v>-5.197505197505059E-4</v>
      </c>
    </row>
    <row r="51" spans="1:31" x14ac:dyDescent="0.25">
      <c r="O51" s="83">
        <v>1.06</v>
      </c>
      <c r="P51" s="83">
        <f t="shared" si="3"/>
        <v>108.6712</v>
      </c>
      <c r="Q51" s="83"/>
      <c r="R51"/>
      <c r="T51" s="87" t="s">
        <v>105</v>
      </c>
      <c r="U51" s="130" t="s">
        <v>553</v>
      </c>
      <c r="W51" s="133">
        <v>42660</v>
      </c>
      <c r="X51" s="10">
        <v>96.71</v>
      </c>
      <c r="Y51" s="10">
        <v>97.12</v>
      </c>
      <c r="Z51" s="10">
        <v>96.44</v>
      </c>
      <c r="AA51" s="10">
        <v>96.77</v>
      </c>
      <c r="AB51" s="95">
        <v>2363300</v>
      </c>
      <c r="AC51" s="10">
        <v>96.2</v>
      </c>
      <c r="AD51" s="2">
        <f t="shared" si="0"/>
        <v>0.68000000000000682</v>
      </c>
      <c r="AE51" s="138">
        <f t="shared" si="1"/>
        <v>-7.2712163706234456E-4</v>
      </c>
    </row>
    <row r="52" spans="1:31" x14ac:dyDescent="0.25">
      <c r="O52" s="83">
        <v>1.05</v>
      </c>
      <c r="P52" s="83">
        <f t="shared" si="3"/>
        <v>107.646</v>
      </c>
      <c r="Q52" s="83"/>
      <c r="R52"/>
      <c r="T52" s="87" t="s">
        <v>106</v>
      </c>
      <c r="U52" s="130" t="s">
        <v>407</v>
      </c>
      <c r="W52" s="133">
        <v>42657</v>
      </c>
      <c r="X52" s="10">
        <v>97.07</v>
      </c>
      <c r="Y52" s="10">
        <v>98.26</v>
      </c>
      <c r="Z52" s="10">
        <v>96.83</v>
      </c>
      <c r="AA52" s="10">
        <v>96.84</v>
      </c>
      <c r="AB52" s="95">
        <v>4927400</v>
      </c>
      <c r="AC52" s="10">
        <v>96.27</v>
      </c>
      <c r="AD52" s="2">
        <f t="shared" si="0"/>
        <v>1.4300000000000068</v>
      </c>
      <c r="AE52" s="138">
        <f t="shared" si="1"/>
        <v>1.0398253093479859E-3</v>
      </c>
    </row>
    <row r="53" spans="1:31" x14ac:dyDescent="0.25">
      <c r="O53" s="83">
        <v>1.04</v>
      </c>
      <c r="P53" s="83">
        <f t="shared" si="3"/>
        <v>106.6208</v>
      </c>
      <c r="Q53" s="83"/>
      <c r="R53"/>
      <c r="T53" s="87" t="s">
        <v>107</v>
      </c>
      <c r="U53" s="131">
        <v>856003</v>
      </c>
      <c r="W53" s="133">
        <v>42656</v>
      </c>
      <c r="X53" s="10">
        <v>95.39</v>
      </c>
      <c r="Y53" s="10">
        <v>97.11</v>
      </c>
      <c r="Z53" s="10">
        <v>94.3</v>
      </c>
      <c r="AA53" s="10">
        <v>96.74</v>
      </c>
      <c r="AB53" s="95">
        <v>4311600</v>
      </c>
      <c r="AC53" s="10">
        <v>96.17</v>
      </c>
      <c r="AD53" s="2">
        <f t="shared" si="0"/>
        <v>2.8100000000000023</v>
      </c>
      <c r="AE53" s="138">
        <f t="shared" si="1"/>
        <v>8.7056849171387451E-3</v>
      </c>
    </row>
    <row r="54" spans="1:31" x14ac:dyDescent="0.25">
      <c r="O54" s="83">
        <v>1.03</v>
      </c>
      <c r="P54" s="83">
        <f t="shared" si="3"/>
        <v>105.5956</v>
      </c>
      <c r="Q54" s="83"/>
      <c r="R54"/>
      <c r="T54" s="87" t="s">
        <v>110</v>
      </c>
      <c r="U54" s="131">
        <v>1850350</v>
      </c>
      <c r="W54" s="133">
        <v>42655</v>
      </c>
      <c r="X54" s="10">
        <v>96.74</v>
      </c>
      <c r="Y54" s="10">
        <v>96.8</v>
      </c>
      <c r="Z54" s="10">
        <v>95.57</v>
      </c>
      <c r="AA54" s="10">
        <v>95.91</v>
      </c>
      <c r="AB54" s="95">
        <v>3419700</v>
      </c>
      <c r="AC54" s="10">
        <v>95.34</v>
      </c>
      <c r="AD54" s="2">
        <f t="shared" si="0"/>
        <v>1.230000000000004</v>
      </c>
      <c r="AE54" s="138">
        <f t="shared" si="1"/>
        <v>-6.5645514223193757E-3</v>
      </c>
    </row>
    <row r="55" spans="1:31" x14ac:dyDescent="0.25">
      <c r="O55" s="83">
        <v>1.02</v>
      </c>
      <c r="P55" s="83">
        <f t="shared" si="3"/>
        <v>104.57039999999999</v>
      </c>
      <c r="Q55" s="83"/>
      <c r="R55"/>
      <c r="T55" s="87" t="s">
        <v>108</v>
      </c>
      <c r="U55" s="130" t="s">
        <v>554</v>
      </c>
      <c r="W55" s="133">
        <v>42654</v>
      </c>
      <c r="X55" s="10">
        <v>97.32</v>
      </c>
      <c r="Y55" s="10">
        <v>97.48</v>
      </c>
      <c r="Z55" s="10">
        <v>96.01</v>
      </c>
      <c r="AA55" s="10">
        <v>96.54</v>
      </c>
      <c r="AB55" s="95">
        <v>4202400</v>
      </c>
      <c r="AC55" s="10">
        <v>95.97</v>
      </c>
      <c r="AD55" s="2">
        <f t="shared" si="0"/>
        <v>1.4699999999999989</v>
      </c>
      <c r="AE55" s="138">
        <f t="shared" si="1"/>
        <v>-8.2670249044124455E-3</v>
      </c>
    </row>
    <row r="56" spans="1:31" x14ac:dyDescent="0.25">
      <c r="O56" s="83">
        <v>1.01</v>
      </c>
      <c r="P56" s="83">
        <f t="shared" si="3"/>
        <v>103.54519999999999</v>
      </c>
      <c r="Q56" s="83"/>
      <c r="R56"/>
      <c r="T56" s="87" t="s">
        <v>111</v>
      </c>
      <c r="U56" s="130">
        <v>20.27</v>
      </c>
      <c r="W56" s="133">
        <v>42653</v>
      </c>
      <c r="X56" s="10">
        <v>98.52</v>
      </c>
      <c r="Y56" s="10">
        <v>98.72</v>
      </c>
      <c r="Z56" s="10">
        <v>97.26</v>
      </c>
      <c r="AA56" s="10">
        <v>97.35</v>
      </c>
      <c r="AB56" s="95">
        <v>3041800</v>
      </c>
      <c r="AC56" s="10">
        <v>96.77</v>
      </c>
      <c r="AD56" s="2">
        <f t="shared" si="0"/>
        <v>1.4599999999999937</v>
      </c>
      <c r="AE56" s="138">
        <f t="shared" si="1"/>
        <v>-7.3853728587547351E-3</v>
      </c>
    </row>
    <row r="57" spans="1:31" x14ac:dyDescent="0.25">
      <c r="O57" s="83">
        <v>1</v>
      </c>
      <c r="P57" s="83">
        <f t="shared" si="3"/>
        <v>102.52</v>
      </c>
      <c r="Q57" s="83"/>
      <c r="R57"/>
      <c r="T57" s="87" t="s">
        <v>112</v>
      </c>
      <c r="U57" s="130">
        <v>5.4</v>
      </c>
      <c r="W57" s="133">
        <v>42650</v>
      </c>
      <c r="X57" s="10">
        <v>98.42</v>
      </c>
      <c r="Y57" s="10">
        <v>98.64</v>
      </c>
      <c r="Z57" s="10">
        <v>97.31</v>
      </c>
      <c r="AA57" s="10">
        <v>98.07</v>
      </c>
      <c r="AB57" s="95">
        <v>3275100</v>
      </c>
      <c r="AC57" s="10">
        <v>97.49</v>
      </c>
      <c r="AD57" s="2">
        <f t="shared" si="0"/>
        <v>1.3299999999999983</v>
      </c>
      <c r="AE57" s="138">
        <f t="shared" si="1"/>
        <v>-2.8638641710135859E-3</v>
      </c>
    </row>
    <row r="58" spans="1:31" x14ac:dyDescent="0.25">
      <c r="O58" s="83">
        <v>0.99</v>
      </c>
      <c r="P58" s="83">
        <f t="shared" si="3"/>
        <v>101.4948</v>
      </c>
      <c r="Q58" s="83"/>
      <c r="R58"/>
      <c r="T58" s="87" t="s">
        <v>109</v>
      </c>
      <c r="U58" s="130" t="s">
        <v>555</v>
      </c>
      <c r="W58" s="133">
        <v>42649</v>
      </c>
      <c r="X58" s="10">
        <v>98.36</v>
      </c>
      <c r="Y58" s="10">
        <v>98.8</v>
      </c>
      <c r="Z58" s="10">
        <v>97.95</v>
      </c>
      <c r="AA58" s="10">
        <v>98.35</v>
      </c>
      <c r="AB58" s="95">
        <v>3088700</v>
      </c>
      <c r="AC58" s="10">
        <v>97.77</v>
      </c>
      <c r="AD58" s="2">
        <f t="shared" si="0"/>
        <v>0.84999999999999432</v>
      </c>
      <c r="AE58" s="138">
        <f t="shared" si="1"/>
        <v>-1.9395671702735484E-3</v>
      </c>
    </row>
    <row r="59" spans="1:31" x14ac:dyDescent="0.25">
      <c r="O59" s="83">
        <v>0.98</v>
      </c>
      <c r="P59" s="83">
        <f t="shared" si="3"/>
        <v>100.4696</v>
      </c>
      <c r="Q59" s="83"/>
      <c r="R59"/>
      <c r="W59" s="133">
        <v>42648</v>
      </c>
      <c r="X59" s="10">
        <v>97.21</v>
      </c>
      <c r="Y59" s="10">
        <v>98.84</v>
      </c>
      <c r="Z59" s="10">
        <v>96.99</v>
      </c>
      <c r="AA59" s="10">
        <v>98.54</v>
      </c>
      <c r="AB59" s="95">
        <v>3225300</v>
      </c>
      <c r="AC59" s="10">
        <v>97.96</v>
      </c>
      <c r="AD59" s="2">
        <f t="shared" si="0"/>
        <v>1.8500000000000085</v>
      </c>
      <c r="AE59" s="138">
        <f t="shared" si="1"/>
        <v>1.9354838709677358E-2</v>
      </c>
    </row>
    <row r="60" spans="1:31" x14ac:dyDescent="0.25">
      <c r="O60" s="83">
        <v>0.97</v>
      </c>
      <c r="P60" s="83">
        <f t="shared" si="3"/>
        <v>99.444399999999987</v>
      </c>
      <c r="Q60" s="83"/>
      <c r="R60"/>
      <c r="W60" s="133">
        <v>42647</v>
      </c>
      <c r="X60" s="10">
        <v>97.57</v>
      </c>
      <c r="Y60" s="10">
        <v>98.16</v>
      </c>
      <c r="Z60" s="10">
        <v>96.57</v>
      </c>
      <c r="AA60" s="10">
        <v>96.67</v>
      </c>
      <c r="AB60" s="95">
        <v>2626300</v>
      </c>
      <c r="AC60" s="10">
        <v>96.1</v>
      </c>
      <c r="AD60" s="2">
        <f t="shared" si="0"/>
        <v>1.5900000000000034</v>
      </c>
      <c r="AE60" s="138">
        <f t="shared" si="1"/>
        <v>-6.9236333574455022E-3</v>
      </c>
    </row>
    <row r="61" spans="1:31" x14ac:dyDescent="0.25">
      <c r="O61" s="83">
        <v>0.96</v>
      </c>
      <c r="P61" s="83">
        <f t="shared" si="3"/>
        <v>98.419199999999989</v>
      </c>
      <c r="Q61" s="83"/>
      <c r="R61"/>
      <c r="W61" s="133">
        <v>42646</v>
      </c>
      <c r="X61" s="10">
        <v>97.18</v>
      </c>
      <c r="Y61" s="10">
        <v>97.89</v>
      </c>
      <c r="Z61" s="10">
        <v>97.06</v>
      </c>
      <c r="AA61" s="10">
        <v>97.35</v>
      </c>
      <c r="AB61" s="95">
        <v>2378700</v>
      </c>
      <c r="AC61" s="10">
        <v>96.77</v>
      </c>
      <c r="AD61" s="2">
        <f t="shared" si="0"/>
        <v>0.82999999999999829</v>
      </c>
      <c r="AE61" s="138">
        <f t="shared" si="1"/>
        <v>-1.8566271273853241E-3</v>
      </c>
    </row>
    <row r="62" spans="1:31" x14ac:dyDescent="0.25">
      <c r="O62" s="83">
        <v>0.95</v>
      </c>
      <c r="P62" s="83">
        <f t="shared" si="3"/>
        <v>97.393999999999991</v>
      </c>
      <c r="Q62" s="83"/>
      <c r="R62"/>
      <c r="W62" s="133">
        <v>42643</v>
      </c>
      <c r="X62" s="10">
        <v>96.78</v>
      </c>
      <c r="Y62" s="10">
        <v>98</v>
      </c>
      <c r="Z62" s="10">
        <v>96.61</v>
      </c>
      <c r="AA62" s="10">
        <v>97.53</v>
      </c>
      <c r="AB62" s="95">
        <v>5190800</v>
      </c>
      <c r="AC62" s="10">
        <v>96.95</v>
      </c>
      <c r="AD62" s="2">
        <f t="shared" si="0"/>
        <v>1.3900000000000006</v>
      </c>
      <c r="AE62" s="138">
        <f t="shared" si="1"/>
        <v>1.6353915504769834E-2</v>
      </c>
    </row>
    <row r="63" spans="1:31" x14ac:dyDescent="0.25">
      <c r="O63" s="83">
        <v>0.94</v>
      </c>
      <c r="P63" s="83">
        <f t="shared" si="3"/>
        <v>96.368799999999993</v>
      </c>
      <c r="Q63" s="83"/>
      <c r="R63"/>
      <c r="T63" s="86"/>
      <c r="W63" s="133">
        <v>42642</v>
      </c>
      <c r="X63" s="10">
        <v>96.24</v>
      </c>
      <c r="Y63" s="10">
        <v>96.79</v>
      </c>
      <c r="Z63" s="10">
        <v>95.5</v>
      </c>
      <c r="AA63" s="10">
        <v>95.96</v>
      </c>
      <c r="AB63" s="95">
        <v>2671900</v>
      </c>
      <c r="AC63" s="10">
        <v>95.39</v>
      </c>
      <c r="AD63" s="2">
        <f t="shared" si="0"/>
        <v>1.2900000000000063</v>
      </c>
      <c r="AE63" s="138">
        <f t="shared" si="1"/>
        <v>-2.0922690658018439E-3</v>
      </c>
    </row>
    <row r="64" spans="1:31" x14ac:dyDescent="0.25">
      <c r="O64" s="83">
        <v>0.93</v>
      </c>
      <c r="P64" s="83">
        <f t="shared" si="3"/>
        <v>95.343599999999995</v>
      </c>
      <c r="Q64" s="83"/>
      <c r="R64"/>
      <c r="S64" s="86"/>
      <c r="T64"/>
      <c r="W64" s="133">
        <v>42641</v>
      </c>
      <c r="X64" s="10">
        <v>94.98</v>
      </c>
      <c r="Y64" s="10">
        <v>96.23</v>
      </c>
      <c r="Z64" s="10">
        <v>94.94</v>
      </c>
      <c r="AA64" s="10">
        <v>96.16</v>
      </c>
      <c r="AB64" s="95">
        <v>2533500</v>
      </c>
      <c r="AC64" s="10">
        <v>95.59</v>
      </c>
      <c r="AD64" s="2">
        <f t="shared" si="0"/>
        <v>1.2900000000000063</v>
      </c>
      <c r="AE64" s="138">
        <f t="shared" si="1"/>
        <v>1.3787252094601632E-2</v>
      </c>
    </row>
    <row r="65" spans="15:31" x14ac:dyDescent="0.25">
      <c r="O65" s="83">
        <v>0.92</v>
      </c>
      <c r="P65" s="83">
        <f t="shared" si="3"/>
        <v>94.318399999999997</v>
      </c>
      <c r="Q65" s="83"/>
      <c r="R65"/>
      <c r="S65" s="86"/>
      <c r="T65"/>
      <c r="W65" s="133">
        <v>42640</v>
      </c>
      <c r="X65" s="10">
        <v>94.13</v>
      </c>
      <c r="Y65" s="10">
        <v>95.36</v>
      </c>
      <c r="Z65" s="10">
        <v>93.79</v>
      </c>
      <c r="AA65" s="10">
        <v>94.85</v>
      </c>
      <c r="AB65" s="95">
        <v>3167400</v>
      </c>
      <c r="AC65" s="10">
        <v>94.29</v>
      </c>
      <c r="AD65" s="2">
        <f t="shared" si="0"/>
        <v>1.5699999999999932</v>
      </c>
      <c r="AE65" s="138">
        <f t="shared" si="1"/>
        <v>7.1565904721213602E-3</v>
      </c>
    </row>
    <row r="66" spans="15:31" x14ac:dyDescent="0.25">
      <c r="O66" s="83">
        <v>0.91</v>
      </c>
      <c r="P66" s="83">
        <f t="shared" si="3"/>
        <v>93.293199999999999</v>
      </c>
      <c r="Q66" s="83"/>
      <c r="R66"/>
      <c r="S66" s="86"/>
      <c r="T66"/>
      <c r="W66" s="133">
        <v>42639</v>
      </c>
      <c r="X66" s="10">
        <v>94.11</v>
      </c>
      <c r="Y66" s="10">
        <v>94.46</v>
      </c>
      <c r="Z66" s="10">
        <v>93.53</v>
      </c>
      <c r="AA66" s="10">
        <v>94.18</v>
      </c>
      <c r="AB66" s="95">
        <v>3625100</v>
      </c>
      <c r="AC66" s="10">
        <v>93.62</v>
      </c>
      <c r="AD66" s="2">
        <f t="shared" si="0"/>
        <v>0.92999999999999261</v>
      </c>
      <c r="AE66" s="138">
        <f t="shared" si="1"/>
        <v>-1.5996587394687678E-3</v>
      </c>
    </row>
    <row r="67" spans="15:31" x14ac:dyDescent="0.25">
      <c r="O67" s="83">
        <v>0.9</v>
      </c>
      <c r="P67" s="83">
        <f t="shared" si="3"/>
        <v>92.268000000000001</v>
      </c>
      <c r="Q67" s="83"/>
      <c r="R67"/>
      <c r="S67" s="86"/>
      <c r="T67"/>
      <c r="W67" s="133">
        <v>42636</v>
      </c>
      <c r="X67" s="10">
        <v>94.78</v>
      </c>
      <c r="Y67" s="10">
        <v>94.93</v>
      </c>
      <c r="Z67" s="10">
        <v>94.22</v>
      </c>
      <c r="AA67" s="10">
        <v>94.33</v>
      </c>
      <c r="AB67" s="95">
        <v>2912900</v>
      </c>
      <c r="AC67" s="10">
        <v>93.77</v>
      </c>
      <c r="AD67" s="2">
        <f>Y67-Z67</f>
        <v>0.71000000000000796</v>
      </c>
      <c r="AE67" s="138">
        <f>AC67/AC68-1</f>
        <v>-7.9348286077021157E-3</v>
      </c>
    </row>
    <row r="68" spans="15:31" x14ac:dyDescent="0.25">
      <c r="W68" s="133">
        <v>42635</v>
      </c>
      <c r="X68" s="10">
        <v>95.78</v>
      </c>
      <c r="Y68" s="10">
        <v>96.17</v>
      </c>
      <c r="Z68" s="10">
        <v>95.03</v>
      </c>
      <c r="AA68" s="10">
        <v>95.08</v>
      </c>
      <c r="AB68" s="95">
        <v>2960900</v>
      </c>
      <c r="AC68" s="10">
        <v>94.52</v>
      </c>
      <c r="AD68" s="2">
        <f>Y68-Z68</f>
        <v>1.1400000000000006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43.51</v>
      </c>
      <c r="Y2" s="40">
        <v>43.7</v>
      </c>
      <c r="Z2" s="40">
        <v>43.16</v>
      </c>
      <c r="AA2" s="365">
        <v>43.51</v>
      </c>
      <c r="AB2" s="95">
        <v>1474300</v>
      </c>
      <c r="AC2" s="243">
        <v>43.51</v>
      </c>
      <c r="AD2" s="2">
        <f>Y2-Z2</f>
        <v>0.54000000000000625</v>
      </c>
      <c r="AE2" s="138">
        <f>AC2/AC3-1</f>
        <v>2.9967727063162641E-3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42.79</v>
      </c>
      <c r="T3" s="121"/>
      <c r="W3" s="94">
        <v>42726</v>
      </c>
      <c r="X3" s="365">
        <v>44.83</v>
      </c>
      <c r="Y3" s="40">
        <v>44.87</v>
      </c>
      <c r="Z3" s="40">
        <v>43.33</v>
      </c>
      <c r="AA3" s="365">
        <v>43.38</v>
      </c>
      <c r="AB3" s="95">
        <v>1050700</v>
      </c>
      <c r="AC3" s="243">
        <v>43.38</v>
      </c>
      <c r="AD3" s="2">
        <f>Y3-Z3</f>
        <v>1.5399999999999991</v>
      </c>
      <c r="AE3" s="138">
        <f>AC3/AC4-1</f>
        <v>-3.449810816826171E-2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42.79</v>
      </c>
      <c r="R4" s="528">
        <v>6.1000000000000004E-3</v>
      </c>
      <c r="T4" s="121"/>
      <c r="W4" s="94">
        <v>42725</v>
      </c>
      <c r="X4" s="365">
        <v>45.02</v>
      </c>
      <c r="Y4" s="40">
        <v>45.16</v>
      </c>
      <c r="Z4" s="40">
        <v>44.63</v>
      </c>
      <c r="AA4" s="365">
        <v>44.93</v>
      </c>
      <c r="AB4" s="95">
        <v>658600</v>
      </c>
      <c r="AC4" s="243">
        <v>44.93</v>
      </c>
      <c r="AD4" s="2">
        <f t="shared" ref="AD4:AD67" si="0">Y4-Z4</f>
        <v>0.52999999999999403</v>
      </c>
      <c r="AE4" s="138">
        <f t="shared" ref="AE4:AE67" si="1">AC4/AC5-1</f>
        <v>2.2261798753331341E-4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43.52</v>
      </c>
      <c r="Y5" s="40">
        <v>45.5</v>
      </c>
      <c r="Z5" s="40">
        <v>43.26</v>
      </c>
      <c r="AA5" s="365">
        <v>44.92</v>
      </c>
      <c r="AB5" s="95">
        <v>1891900</v>
      </c>
      <c r="AC5" s="243">
        <v>44.92</v>
      </c>
      <c r="AD5" s="2">
        <f t="shared" si="0"/>
        <v>2.240000000000002</v>
      </c>
      <c r="AE5" s="138">
        <f t="shared" si="1"/>
        <v>4.3195541105434332E-2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43.97</v>
      </c>
      <c r="Y6" s="40">
        <v>43.97</v>
      </c>
      <c r="Z6" s="40">
        <v>42.9</v>
      </c>
      <c r="AA6" s="365">
        <v>43.06</v>
      </c>
      <c r="AB6" s="95">
        <v>1362900</v>
      </c>
      <c r="AC6" s="243">
        <v>43.06</v>
      </c>
      <c r="AD6" s="2">
        <f t="shared" si="0"/>
        <v>1.0700000000000003</v>
      </c>
      <c r="AE6" s="138">
        <f t="shared" si="1"/>
        <v>-2.4246544300929096E-2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42720</v>
      </c>
      <c r="X7" s="365">
        <v>45.2</v>
      </c>
      <c r="Y7" s="40">
        <v>45.2</v>
      </c>
      <c r="Z7" s="40">
        <v>43.81</v>
      </c>
      <c r="AA7" s="365">
        <v>44.13</v>
      </c>
      <c r="AB7" s="95">
        <v>1968000</v>
      </c>
      <c r="AC7" s="243">
        <v>44.13</v>
      </c>
      <c r="AD7" s="2">
        <f t="shared" si="0"/>
        <v>1.3900000000000006</v>
      </c>
      <c r="AE7" s="138">
        <f t="shared" si="1"/>
        <v>-2.2374833850243636E-2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42719</v>
      </c>
      <c r="X8" s="365">
        <v>44.17</v>
      </c>
      <c r="Y8" s="40">
        <v>45.37</v>
      </c>
      <c r="Z8" s="40">
        <v>43.52</v>
      </c>
      <c r="AA8" s="365">
        <v>45.14</v>
      </c>
      <c r="AB8" s="95">
        <v>2064000</v>
      </c>
      <c r="AC8" s="243">
        <v>45.14</v>
      </c>
      <c r="AD8" s="2">
        <f t="shared" si="0"/>
        <v>1.8499999999999943</v>
      </c>
      <c r="AE8" s="138">
        <f t="shared" si="1"/>
        <v>2.5210084033613356E-2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365">
        <v>43.92</v>
      </c>
      <c r="Y9" s="40">
        <v>44.91</v>
      </c>
      <c r="Z9" s="40">
        <v>43.65</v>
      </c>
      <c r="AA9" s="365">
        <v>44.03</v>
      </c>
      <c r="AB9" s="95">
        <v>1342800</v>
      </c>
      <c r="AC9" s="243">
        <v>44.03</v>
      </c>
      <c r="AD9" s="2">
        <f t="shared" si="0"/>
        <v>1.259999999999998</v>
      </c>
      <c r="AE9" s="138">
        <f t="shared" si="1"/>
        <v>2.9612756264236761E-3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42717</v>
      </c>
      <c r="X10" s="365">
        <v>44.04</v>
      </c>
      <c r="Y10" s="40">
        <v>44.16</v>
      </c>
      <c r="Z10" s="40">
        <v>43.58</v>
      </c>
      <c r="AA10" s="365">
        <v>43.9</v>
      </c>
      <c r="AB10" s="95">
        <v>1274800</v>
      </c>
      <c r="AC10" s="243">
        <v>43.9</v>
      </c>
      <c r="AD10" s="2">
        <f t="shared" si="0"/>
        <v>0.57999999999999829</v>
      </c>
      <c r="AE10" s="138">
        <f t="shared" si="1"/>
        <v>-2.0459195271653741E-3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44.21</v>
      </c>
      <c r="Y11" s="40">
        <v>44.38</v>
      </c>
      <c r="Z11" s="40">
        <v>43.32</v>
      </c>
      <c r="AA11" s="365">
        <v>43.99</v>
      </c>
      <c r="AB11" s="95">
        <v>1906800</v>
      </c>
      <c r="AC11" s="243">
        <v>43.99</v>
      </c>
      <c r="AD11" s="2">
        <f t="shared" si="0"/>
        <v>1.0600000000000023</v>
      </c>
      <c r="AE11" s="138">
        <f t="shared" si="1"/>
        <v>-1.1460674157303341E-2</v>
      </c>
      <c r="AK11" s="234"/>
      <c r="AN11" s="234"/>
    </row>
    <row r="12" spans="1:40" x14ac:dyDescent="0.25">
      <c r="W12" s="94">
        <v>42713</v>
      </c>
      <c r="X12" s="365">
        <v>44.19</v>
      </c>
      <c r="Y12" s="40">
        <v>44.7</v>
      </c>
      <c r="Z12" s="40">
        <v>43.76</v>
      </c>
      <c r="AA12" s="365">
        <v>44.5</v>
      </c>
      <c r="AB12" s="95">
        <v>1182900</v>
      </c>
      <c r="AC12" s="243">
        <v>44.5</v>
      </c>
      <c r="AD12" s="2">
        <f t="shared" si="0"/>
        <v>0.94000000000000483</v>
      </c>
      <c r="AE12" s="138">
        <f t="shared" si="1"/>
        <v>1.0904134484325256E-2</v>
      </c>
    </row>
    <row r="13" spans="1:40" x14ac:dyDescent="0.25">
      <c r="W13" s="94">
        <v>42712</v>
      </c>
      <c r="X13" s="365">
        <v>42.77</v>
      </c>
      <c r="Y13" s="40">
        <v>44.17</v>
      </c>
      <c r="Z13" s="40">
        <v>42.38</v>
      </c>
      <c r="AA13" s="365">
        <v>44.02</v>
      </c>
      <c r="AB13" s="95">
        <v>2234100</v>
      </c>
      <c r="AC13" s="243">
        <v>44.02</v>
      </c>
      <c r="AD13" s="2">
        <f t="shared" si="0"/>
        <v>1.7899999999999991</v>
      </c>
      <c r="AE13" s="138">
        <f t="shared" si="1"/>
        <v>3.1879981247070033E-2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41.27</v>
      </c>
      <c r="Y14" s="40">
        <v>42.86</v>
      </c>
      <c r="Z14" s="40">
        <v>41.08</v>
      </c>
      <c r="AA14" s="365">
        <v>42.66</v>
      </c>
      <c r="AB14" s="95">
        <v>1446100</v>
      </c>
      <c r="AC14" s="243">
        <v>42.66</v>
      </c>
      <c r="AD14" s="2">
        <f t="shared" si="0"/>
        <v>1.7800000000000011</v>
      </c>
      <c r="AE14" s="138">
        <f t="shared" si="1"/>
        <v>3.4181818181818091E-2</v>
      </c>
    </row>
    <row r="15" spans="1:40" x14ac:dyDescent="0.25">
      <c r="W15" s="94">
        <v>42710</v>
      </c>
      <c r="X15" s="365">
        <v>40.880000000000003</v>
      </c>
      <c r="Y15" s="40">
        <v>41.41</v>
      </c>
      <c r="Z15" s="40">
        <v>40.47</v>
      </c>
      <c r="AA15" s="365">
        <v>41.25</v>
      </c>
      <c r="AB15" s="95">
        <v>1151400</v>
      </c>
      <c r="AC15" s="243">
        <v>41.25</v>
      </c>
      <c r="AD15" s="2">
        <f t="shared" si="0"/>
        <v>0.93999999999999773</v>
      </c>
      <c r="AE15" s="138">
        <f t="shared" si="1"/>
        <v>1.5009842519684957E-2</v>
      </c>
      <c r="AK15" s="234"/>
      <c r="AN15" s="234"/>
    </row>
    <row r="16" spans="1:40" x14ac:dyDescent="0.25">
      <c r="W16" s="94">
        <v>42709</v>
      </c>
      <c r="X16" s="365">
        <v>39.700000000000003</v>
      </c>
      <c r="Y16" s="40">
        <v>40.99</v>
      </c>
      <c r="Z16" s="40">
        <v>39.479999999999997</v>
      </c>
      <c r="AA16" s="365">
        <v>40.64</v>
      </c>
      <c r="AB16" s="95">
        <v>1406200</v>
      </c>
      <c r="AC16" s="243">
        <v>40.64</v>
      </c>
      <c r="AD16" s="2">
        <f t="shared" si="0"/>
        <v>1.5100000000000051</v>
      </c>
      <c r="AE16" s="138">
        <f t="shared" si="1"/>
        <v>3.4623217922606919E-2</v>
      </c>
    </row>
    <row r="17" spans="1:40" x14ac:dyDescent="0.25">
      <c r="W17" s="94">
        <v>42706</v>
      </c>
      <c r="X17" s="365">
        <v>38.71</v>
      </c>
      <c r="Y17" s="40">
        <v>39.33</v>
      </c>
      <c r="Z17" s="40">
        <v>38.659999999999997</v>
      </c>
      <c r="AA17" s="365">
        <v>39.28</v>
      </c>
      <c r="AB17" s="95">
        <v>1092300</v>
      </c>
      <c r="AC17" s="243">
        <v>39.28</v>
      </c>
      <c r="AD17" s="2">
        <f t="shared" si="0"/>
        <v>0.67000000000000171</v>
      </c>
      <c r="AE17" s="138">
        <f t="shared" si="1"/>
        <v>1.1068211068210987E-2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39.869999999999997</v>
      </c>
      <c r="Y18" s="40">
        <v>40.28</v>
      </c>
      <c r="Z18" s="40">
        <v>38.68</v>
      </c>
      <c r="AA18" s="365">
        <v>38.85</v>
      </c>
      <c r="AB18" s="95">
        <v>1323700</v>
      </c>
      <c r="AC18" s="243">
        <v>38.85</v>
      </c>
      <c r="AD18" s="2">
        <f t="shared" si="0"/>
        <v>1.6000000000000014</v>
      </c>
      <c r="AE18" s="138">
        <f t="shared" si="1"/>
        <v>-2.4114544084400946E-2</v>
      </c>
    </row>
    <row r="19" spans="1:40" x14ac:dyDescent="0.25">
      <c r="W19" s="94">
        <v>42704</v>
      </c>
      <c r="X19" s="365">
        <v>40.479999999999997</v>
      </c>
      <c r="Y19" s="40">
        <v>40.479999999999997</v>
      </c>
      <c r="Z19" s="40">
        <v>39.32</v>
      </c>
      <c r="AA19" s="365">
        <v>39.81</v>
      </c>
      <c r="AB19" s="95">
        <v>1752300</v>
      </c>
      <c r="AC19" s="243">
        <v>39.81</v>
      </c>
      <c r="AD19" s="2">
        <f t="shared" si="0"/>
        <v>1.1599999999999966</v>
      </c>
      <c r="AE19" s="138">
        <f t="shared" si="1"/>
        <v>-2.2107590272660294E-2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40.31</v>
      </c>
      <c r="Y20" s="40">
        <v>40.71</v>
      </c>
      <c r="Z20" s="40">
        <v>40.090000000000003</v>
      </c>
      <c r="AA20" s="365">
        <v>40.71</v>
      </c>
      <c r="AB20" s="95">
        <v>1220600</v>
      </c>
      <c r="AC20" s="243">
        <v>40.71</v>
      </c>
      <c r="AD20" s="2">
        <f t="shared" si="0"/>
        <v>0.61999999999999744</v>
      </c>
      <c r="AE20" s="138">
        <f t="shared" si="1"/>
        <v>1.5211970074813008E-2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42702</v>
      </c>
      <c r="X21" s="365">
        <v>40.51</v>
      </c>
      <c r="Y21" s="40">
        <v>40.659999999999997</v>
      </c>
      <c r="Z21" s="40">
        <v>39.770000000000003</v>
      </c>
      <c r="AA21" s="365">
        <v>40.1</v>
      </c>
      <c r="AB21" s="95">
        <v>1525400</v>
      </c>
      <c r="AC21" s="243">
        <v>40.1</v>
      </c>
      <c r="AD21" s="2">
        <f t="shared" si="0"/>
        <v>0.88999999999999346</v>
      </c>
      <c r="AE21" s="138">
        <f t="shared" si="1"/>
        <v>-1.1828486939378879E-2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42699</v>
      </c>
      <c r="X22" s="365">
        <v>39.96</v>
      </c>
      <c r="Y22" s="40">
        <v>40.590000000000003</v>
      </c>
      <c r="Z22" s="40">
        <v>39.65</v>
      </c>
      <c r="AA22" s="365">
        <v>40.58</v>
      </c>
      <c r="AB22" s="95">
        <v>510700</v>
      </c>
      <c r="AC22" s="243">
        <v>40.58</v>
      </c>
      <c r="AD22" s="2">
        <f t="shared" si="0"/>
        <v>0.94000000000000483</v>
      </c>
      <c r="AE22" s="138">
        <f t="shared" si="1"/>
        <v>1.5007503751875984E-2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42697</v>
      </c>
      <c r="X23" s="365">
        <v>39.31</v>
      </c>
      <c r="Y23" s="40">
        <v>40.21</v>
      </c>
      <c r="Z23" s="40">
        <v>39.31</v>
      </c>
      <c r="AA23" s="365">
        <v>39.979999999999997</v>
      </c>
      <c r="AB23" s="95">
        <v>1123000</v>
      </c>
      <c r="AC23" s="243">
        <v>39.979999999999997</v>
      </c>
      <c r="AD23" s="2">
        <f t="shared" si="0"/>
        <v>0.89999999999999858</v>
      </c>
      <c r="AE23" s="138">
        <f t="shared" si="1"/>
        <v>-6.7080745341615566E-3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42696</v>
      </c>
      <c r="X24" s="365">
        <v>39.85</v>
      </c>
      <c r="Y24" s="40">
        <v>40.35</v>
      </c>
      <c r="Z24" s="40">
        <v>39.46</v>
      </c>
      <c r="AA24" s="365">
        <v>40.25</v>
      </c>
      <c r="AB24" s="95">
        <v>1451900</v>
      </c>
      <c r="AC24" s="243">
        <v>40.25</v>
      </c>
      <c r="AD24" s="2">
        <f t="shared" si="0"/>
        <v>0.89000000000000057</v>
      </c>
      <c r="AE24" s="138">
        <f t="shared" si="1"/>
        <v>1.6670876483960484E-2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42695</v>
      </c>
      <c r="X25" s="365">
        <v>39.79</v>
      </c>
      <c r="Y25" s="40">
        <v>40.119999999999997</v>
      </c>
      <c r="Z25" s="40">
        <v>39.46</v>
      </c>
      <c r="AA25" s="365">
        <v>39.590000000000003</v>
      </c>
      <c r="AB25" s="95">
        <v>1324100</v>
      </c>
      <c r="AC25" s="243">
        <v>39.590000000000003</v>
      </c>
      <c r="AD25" s="2">
        <f t="shared" si="0"/>
        <v>0.65999999999999659</v>
      </c>
      <c r="AE25" s="138">
        <f t="shared" si="1"/>
        <v>-2.2681451612902581E-3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42692</v>
      </c>
      <c r="X26" s="365">
        <v>39.68</v>
      </c>
      <c r="Y26" s="40">
        <v>40.07</v>
      </c>
      <c r="Z26" s="40">
        <v>39.14</v>
      </c>
      <c r="AA26" s="365">
        <v>39.68</v>
      </c>
      <c r="AB26" s="95">
        <v>1597400</v>
      </c>
      <c r="AC26" s="243">
        <v>39.68</v>
      </c>
      <c r="AD26" s="2">
        <f t="shared" si="0"/>
        <v>0.92999999999999972</v>
      </c>
      <c r="AE26" s="138">
        <f t="shared" si="1"/>
        <v>-3.7660055234747247E-3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42691</v>
      </c>
      <c r="X27" s="365">
        <v>39.6</v>
      </c>
      <c r="Y27" s="40">
        <v>40.049999999999997</v>
      </c>
      <c r="Z27" s="40">
        <v>39.33</v>
      </c>
      <c r="AA27" s="365">
        <v>39.83</v>
      </c>
      <c r="AB27" s="95">
        <v>1294200</v>
      </c>
      <c r="AC27" s="243">
        <v>39.83</v>
      </c>
      <c r="AD27" s="2">
        <f t="shared" si="0"/>
        <v>0.71999999999999886</v>
      </c>
      <c r="AE27" s="138">
        <f t="shared" si="1"/>
        <v>6.5706343189284588E-3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42690</v>
      </c>
      <c r="X28" s="365">
        <v>40.130000000000003</v>
      </c>
      <c r="Y28" s="40">
        <v>40.130000000000003</v>
      </c>
      <c r="Z28" s="40">
        <v>39.1</v>
      </c>
      <c r="AA28" s="365">
        <v>39.57</v>
      </c>
      <c r="AB28" s="95">
        <v>1252400</v>
      </c>
      <c r="AC28" s="243">
        <v>39.57</v>
      </c>
      <c r="AD28" s="2">
        <f t="shared" si="0"/>
        <v>1.0300000000000011</v>
      </c>
      <c r="AE28" s="138">
        <f t="shared" si="1"/>
        <v>-1.4936519790888725E-2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42689</v>
      </c>
      <c r="X29" s="365">
        <v>41.49</v>
      </c>
      <c r="Y29" s="40">
        <v>41.49</v>
      </c>
      <c r="Z29" s="40">
        <v>40.1</v>
      </c>
      <c r="AA29" s="365">
        <v>40.17</v>
      </c>
      <c r="AB29" s="95">
        <v>1996800</v>
      </c>
      <c r="AC29" s="243">
        <v>40.17</v>
      </c>
      <c r="AD29" s="2">
        <f t="shared" si="0"/>
        <v>1.3900000000000006</v>
      </c>
      <c r="AE29" s="138">
        <f t="shared" si="1"/>
        <v>-2.8301886792452824E-2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42688</v>
      </c>
      <c r="X30" s="365">
        <v>38.5</v>
      </c>
      <c r="Y30" s="40">
        <v>41.61</v>
      </c>
      <c r="Z30" s="40">
        <v>38.5</v>
      </c>
      <c r="AA30" s="365">
        <v>41.34</v>
      </c>
      <c r="AB30" s="95">
        <v>3492900</v>
      </c>
      <c r="AC30" s="243">
        <v>41.34</v>
      </c>
      <c r="AD30" s="2">
        <f t="shared" si="0"/>
        <v>3.1099999999999994</v>
      </c>
      <c r="AE30" s="138">
        <f t="shared" si="1"/>
        <v>7.6002082248828762E-2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42685</v>
      </c>
      <c r="X31" s="365">
        <v>37.68</v>
      </c>
      <c r="Y31" s="40">
        <v>39.04</v>
      </c>
      <c r="Z31" s="40">
        <v>37.07</v>
      </c>
      <c r="AA31" s="365">
        <v>38.42</v>
      </c>
      <c r="AB31" s="95">
        <v>3202300</v>
      </c>
      <c r="AC31" s="243">
        <v>38.42</v>
      </c>
      <c r="AD31" s="2">
        <f t="shared" si="0"/>
        <v>1.9699999999999989</v>
      </c>
      <c r="AE31" s="138">
        <f t="shared" si="1"/>
        <v>1.1851461680274067E-2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42684</v>
      </c>
      <c r="X32" s="365">
        <v>35.799999999999997</v>
      </c>
      <c r="Y32" s="40">
        <v>38.520000000000003</v>
      </c>
      <c r="Z32" s="40">
        <v>35.799999999999997</v>
      </c>
      <c r="AA32" s="365">
        <v>37.97</v>
      </c>
      <c r="AB32" s="95">
        <v>4985600</v>
      </c>
      <c r="AC32" s="243">
        <v>37.97</v>
      </c>
      <c r="AD32" s="2">
        <f t="shared" si="0"/>
        <v>2.720000000000006</v>
      </c>
      <c r="AE32" s="138">
        <f t="shared" si="1"/>
        <v>6.8674359696031528E-2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42683</v>
      </c>
      <c r="X33" s="365">
        <v>36.82</v>
      </c>
      <c r="Y33" s="40">
        <v>38.299999999999997</v>
      </c>
      <c r="Z33" s="40">
        <v>35.21</v>
      </c>
      <c r="AA33" s="365">
        <v>35.53</v>
      </c>
      <c r="AB33" s="95">
        <v>5487500</v>
      </c>
      <c r="AC33" s="243">
        <v>35.53</v>
      </c>
      <c r="AD33" s="2">
        <f t="shared" si="0"/>
        <v>3.0899999999999963</v>
      </c>
      <c r="AE33" s="138">
        <f t="shared" si="1"/>
        <v>-9.2001022233580421E-2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37.840000000000003</v>
      </c>
      <c r="Y34" s="40">
        <v>39.25</v>
      </c>
      <c r="Z34" s="40">
        <v>37.47</v>
      </c>
      <c r="AA34" s="365">
        <v>39.130000000000003</v>
      </c>
      <c r="AB34" s="95">
        <v>3036100</v>
      </c>
      <c r="AC34" s="243">
        <v>39.130000000000003</v>
      </c>
      <c r="AD34" s="2">
        <f t="shared" si="0"/>
        <v>1.7800000000000011</v>
      </c>
      <c r="AE34" s="138">
        <f t="shared" si="1"/>
        <v>3.436426116838498E-2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37.69</v>
      </c>
      <c r="Y35" s="40">
        <v>37.86</v>
      </c>
      <c r="Z35" s="40">
        <v>37.42</v>
      </c>
      <c r="AA35" s="365">
        <v>37.83</v>
      </c>
      <c r="AB35" s="95">
        <v>2555400</v>
      </c>
      <c r="AC35" s="243">
        <v>37.83</v>
      </c>
      <c r="AD35" s="2">
        <f t="shared" si="0"/>
        <v>0.43999999999999773</v>
      </c>
      <c r="AE35" s="138">
        <f t="shared" si="1"/>
        <v>2.2432432432432314E-2</v>
      </c>
    </row>
    <row r="36" spans="1:31" x14ac:dyDescent="0.25">
      <c r="W36" s="94">
        <v>42678</v>
      </c>
      <c r="X36" s="365">
        <v>36.869999999999997</v>
      </c>
      <c r="Y36" s="40">
        <v>37.79</v>
      </c>
      <c r="Z36" s="40">
        <v>36.869999999999997</v>
      </c>
      <c r="AA36" s="365">
        <v>37</v>
      </c>
      <c r="AB36" s="95">
        <v>1232300</v>
      </c>
      <c r="AC36" s="243">
        <v>37</v>
      </c>
      <c r="AD36" s="2">
        <f t="shared" si="0"/>
        <v>0.92000000000000171</v>
      </c>
      <c r="AE36" s="138">
        <f t="shared" si="1"/>
        <v>-5.6436441816716254E-3</v>
      </c>
    </row>
    <row r="37" spans="1:31" x14ac:dyDescent="0.25">
      <c r="L37" t="s">
        <v>215</v>
      </c>
      <c r="M37" s="2">
        <f>M55+K55-F55</f>
        <v>427.92000000000007</v>
      </c>
      <c r="W37" s="94">
        <v>42677</v>
      </c>
      <c r="X37" s="365">
        <v>37.6</v>
      </c>
      <c r="Y37" s="40">
        <v>37.85</v>
      </c>
      <c r="Z37" s="40">
        <v>37.020000000000003</v>
      </c>
      <c r="AA37" s="365">
        <v>37.21</v>
      </c>
      <c r="AB37" s="95">
        <v>1502000</v>
      </c>
      <c r="AC37" s="243">
        <v>37.21</v>
      </c>
      <c r="AD37" s="2">
        <f t="shared" si="0"/>
        <v>0.82999999999999829</v>
      </c>
      <c r="AE37" s="138">
        <f t="shared" si="1"/>
        <v>-7.4686583088824365E-3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37.79</v>
      </c>
      <c r="Y38" s="40">
        <v>38.32</v>
      </c>
      <c r="Z38" s="40">
        <v>37.21</v>
      </c>
      <c r="AA38" s="365">
        <v>37.49</v>
      </c>
      <c r="AB38" s="95">
        <v>1170600</v>
      </c>
      <c r="AC38" s="243">
        <v>37.49</v>
      </c>
      <c r="AD38" s="2">
        <f t="shared" si="0"/>
        <v>1.1099999999999994</v>
      </c>
      <c r="AE38" s="138">
        <f t="shared" si="1"/>
        <v>-5.5702917771883742E-3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42675</v>
      </c>
      <c r="X39" s="365">
        <v>39.11</v>
      </c>
      <c r="Y39" s="40">
        <v>39.14</v>
      </c>
      <c r="Z39" s="40">
        <v>37.21</v>
      </c>
      <c r="AA39" s="365">
        <v>37.700000000000003</v>
      </c>
      <c r="AB39" s="95">
        <v>1760000</v>
      </c>
      <c r="AC39" s="243">
        <v>37.700000000000003</v>
      </c>
      <c r="AD39" s="2">
        <f t="shared" si="0"/>
        <v>1.9299999999999997</v>
      </c>
      <c r="AE39" s="138">
        <f t="shared" si="1"/>
        <v>-3.0100334448160404E-2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47.069000000000003</v>
      </c>
      <c r="R40" s="34"/>
      <c r="T40" s="97" t="s">
        <v>98</v>
      </c>
      <c r="U40" s="129">
        <v>43.51</v>
      </c>
      <c r="W40" s="94">
        <v>42674</v>
      </c>
      <c r="X40" s="365">
        <v>38.44</v>
      </c>
      <c r="Y40" s="40">
        <v>38.96</v>
      </c>
      <c r="Z40" s="40">
        <v>38.18</v>
      </c>
      <c r="AA40" s="365">
        <v>38.869999999999997</v>
      </c>
      <c r="AB40" s="95">
        <v>1593700</v>
      </c>
      <c r="AC40" s="243">
        <v>38.869999999999997</v>
      </c>
      <c r="AD40" s="2">
        <f t="shared" si="0"/>
        <v>0.78000000000000114</v>
      </c>
      <c r="AE40" s="138">
        <f t="shared" si="1"/>
        <v>1.6474895397489364E-2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46.641100000000002</v>
      </c>
      <c r="R41" s="34"/>
      <c r="T41" s="87" t="s">
        <v>99</v>
      </c>
      <c r="U41" s="130">
        <v>43.62</v>
      </c>
      <c r="W41" s="94">
        <v>42671</v>
      </c>
      <c r="X41" s="365">
        <v>36.78</v>
      </c>
      <c r="Y41" s="40">
        <v>38.35</v>
      </c>
      <c r="Z41" s="40">
        <v>36.51</v>
      </c>
      <c r="AA41" s="365">
        <v>38.24</v>
      </c>
      <c r="AB41" s="95">
        <v>2817100</v>
      </c>
      <c r="AC41" s="243">
        <v>38.24</v>
      </c>
      <c r="AD41" s="2">
        <f t="shared" si="0"/>
        <v>1.8400000000000034</v>
      </c>
      <c r="AE41" s="138">
        <f t="shared" si="1"/>
        <v>7.0848501820218512E-2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46.213200000000001</v>
      </c>
      <c r="R42" s="34"/>
      <c r="T42" s="87" t="s">
        <v>100</v>
      </c>
      <c r="U42" s="130" t="s">
        <v>437</v>
      </c>
      <c r="W42" s="94">
        <v>42670</v>
      </c>
      <c r="X42" s="365">
        <v>37.43</v>
      </c>
      <c r="Y42" s="40">
        <v>37.57</v>
      </c>
      <c r="Z42" s="40">
        <v>35.57</v>
      </c>
      <c r="AA42" s="365">
        <v>35.71</v>
      </c>
      <c r="AB42" s="95">
        <v>2749300</v>
      </c>
      <c r="AC42" s="243">
        <v>35.71</v>
      </c>
      <c r="AD42" s="2">
        <f t="shared" si="0"/>
        <v>2</v>
      </c>
      <c r="AE42" s="138">
        <f t="shared" si="1"/>
        <v>-5.9520674216486658E-2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45.785299999999999</v>
      </c>
      <c r="R43" s="83"/>
      <c r="T43" s="87" t="s">
        <v>101</v>
      </c>
      <c r="U43" s="130" t="s">
        <v>556</v>
      </c>
      <c r="W43" s="94">
        <v>42669</v>
      </c>
      <c r="X43" s="365">
        <v>37.65</v>
      </c>
      <c r="Y43" s="40">
        <v>38.29</v>
      </c>
      <c r="Z43" s="40">
        <v>37.520000000000003</v>
      </c>
      <c r="AA43" s="365">
        <v>37.97</v>
      </c>
      <c r="AB43" s="95">
        <v>1070500</v>
      </c>
      <c r="AC43" s="243">
        <v>37.97</v>
      </c>
      <c r="AD43" s="2">
        <f t="shared" si="0"/>
        <v>0.76999999999999602</v>
      </c>
      <c r="AE43" s="138">
        <f t="shared" si="1"/>
        <v>6.3609859528226398E-3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45.357399999999998</v>
      </c>
      <c r="R44" s="83"/>
      <c r="T44" s="87" t="s">
        <v>102</v>
      </c>
      <c r="U44" s="130">
        <v>45.94</v>
      </c>
      <c r="W44" s="94">
        <v>42668</v>
      </c>
      <c r="X44" s="365">
        <v>37.840000000000003</v>
      </c>
      <c r="Y44" s="40">
        <v>38.090000000000003</v>
      </c>
      <c r="Z44" s="40">
        <v>37.450000000000003</v>
      </c>
      <c r="AA44" s="365">
        <v>37.729999999999997</v>
      </c>
      <c r="AB44" s="95">
        <v>1862200</v>
      </c>
      <c r="AC44" s="243">
        <v>37.729999999999997</v>
      </c>
      <c r="AD44" s="2">
        <f t="shared" si="0"/>
        <v>0.64000000000000057</v>
      </c>
      <c r="AE44" s="138">
        <f t="shared" si="1"/>
        <v>-8.6705202312140628E-3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44.929500000000004</v>
      </c>
      <c r="R45" s="83"/>
      <c r="T45" s="87" t="s">
        <v>103</v>
      </c>
      <c r="U45" s="130">
        <v>1.36043</v>
      </c>
      <c r="W45" s="94">
        <v>42667</v>
      </c>
      <c r="X45" s="365">
        <v>38.36</v>
      </c>
      <c r="Y45" s="40">
        <v>39.19</v>
      </c>
      <c r="Z45" s="40">
        <v>37.99</v>
      </c>
      <c r="AA45" s="365">
        <v>38.06</v>
      </c>
      <c r="AB45" s="95">
        <v>2834700</v>
      </c>
      <c r="AC45" s="243">
        <v>38.06</v>
      </c>
      <c r="AD45" s="2">
        <f t="shared" si="0"/>
        <v>1.1999999999999957</v>
      </c>
      <c r="AE45" s="138">
        <f t="shared" si="1"/>
        <v>1.8425901553040802E-3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44.501600000000003</v>
      </c>
      <c r="R46" s="83"/>
      <c r="T46" s="87" t="s">
        <v>122</v>
      </c>
      <c r="U46" s="232" t="s">
        <v>368</v>
      </c>
      <c r="W46" s="94">
        <v>42664</v>
      </c>
      <c r="X46" s="365">
        <v>38.42</v>
      </c>
      <c r="Y46" s="40">
        <v>38.54</v>
      </c>
      <c r="Z46" s="40">
        <v>37.799999999999997</v>
      </c>
      <c r="AA46" s="365">
        <v>37.99</v>
      </c>
      <c r="AB46" s="95">
        <v>3208100</v>
      </c>
      <c r="AC46" s="243">
        <v>37.99</v>
      </c>
      <c r="AD46" s="2">
        <f t="shared" si="0"/>
        <v>0.74000000000000199</v>
      </c>
      <c r="AE46" s="138">
        <f t="shared" si="1"/>
        <v>-1.9359834796076392E-2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44.073700000000002</v>
      </c>
      <c r="R47" s="83"/>
      <c r="T47" s="87"/>
      <c r="U47" s="130"/>
      <c r="W47" s="94">
        <v>42663</v>
      </c>
      <c r="X47" s="365">
        <v>38.200000000000003</v>
      </c>
      <c r="Y47" s="40">
        <v>38.799999999999997</v>
      </c>
      <c r="Z47" s="40">
        <v>37.69</v>
      </c>
      <c r="AA47" s="365">
        <v>38.74</v>
      </c>
      <c r="AB47" s="95">
        <v>1134700</v>
      </c>
      <c r="AC47" s="243">
        <v>38.74</v>
      </c>
      <c r="AD47" s="2">
        <f t="shared" si="0"/>
        <v>1.1099999999999994</v>
      </c>
      <c r="AE47" s="138">
        <f t="shared" si="1"/>
        <v>1.6531094200997076E-2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43.645800000000001</v>
      </c>
      <c r="R48" s="83"/>
      <c r="T48" s="87" t="s">
        <v>105</v>
      </c>
      <c r="U48" s="130" t="s">
        <v>557</v>
      </c>
      <c r="W48" s="94">
        <v>42662</v>
      </c>
      <c r="X48" s="365">
        <v>37.659999999999997</v>
      </c>
      <c r="Y48" s="40">
        <v>38.22</v>
      </c>
      <c r="Z48" s="40">
        <v>37.4</v>
      </c>
      <c r="AA48" s="365">
        <v>38.11</v>
      </c>
      <c r="AB48" s="95">
        <v>1417800</v>
      </c>
      <c r="AC48" s="243">
        <v>38.11</v>
      </c>
      <c r="AD48" s="2">
        <f t="shared" si="0"/>
        <v>0.82000000000000028</v>
      </c>
      <c r="AE48" s="138">
        <f t="shared" si="1"/>
        <v>-3.6601307189542132E-3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43.2179</v>
      </c>
      <c r="R49" s="83"/>
      <c r="T49" s="87" t="s">
        <v>106</v>
      </c>
      <c r="U49" s="130" t="s">
        <v>424</v>
      </c>
      <c r="W49" s="94">
        <v>42661</v>
      </c>
      <c r="X49" s="365">
        <v>37.96</v>
      </c>
      <c r="Y49" s="40">
        <v>38.67</v>
      </c>
      <c r="Z49" s="40">
        <v>37.9</v>
      </c>
      <c r="AA49" s="365">
        <v>38.25</v>
      </c>
      <c r="AB49" s="95">
        <v>1310400</v>
      </c>
      <c r="AC49" s="243">
        <v>38.25</v>
      </c>
      <c r="AD49" s="2">
        <f t="shared" si="0"/>
        <v>0.77000000000000313</v>
      </c>
      <c r="AE49" s="138">
        <f t="shared" si="1"/>
        <v>2.0816653322658141E-2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42.79</v>
      </c>
      <c r="R50" s="83"/>
      <c r="T50" s="87" t="s">
        <v>107</v>
      </c>
      <c r="U50" s="131">
        <v>442700</v>
      </c>
      <c r="W50" s="94">
        <v>42660</v>
      </c>
      <c r="X50" s="365">
        <v>37.44</v>
      </c>
      <c r="Y50" s="40">
        <v>37.619999999999997</v>
      </c>
      <c r="Z50" s="40">
        <v>37.21</v>
      </c>
      <c r="AA50" s="365">
        <v>37.47</v>
      </c>
      <c r="AB50" s="95">
        <v>1765100</v>
      </c>
      <c r="AC50" s="243">
        <v>37.47</v>
      </c>
      <c r="AD50" s="2">
        <f t="shared" si="0"/>
        <v>0.40999999999999659</v>
      </c>
      <c r="AE50" s="138">
        <f t="shared" si="1"/>
        <v>3.7503348513259205E-3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42.362099999999998</v>
      </c>
      <c r="R51" s="83"/>
      <c r="T51" s="87" t="s">
        <v>110</v>
      </c>
      <c r="U51" s="131">
        <v>1913920</v>
      </c>
      <c r="W51" s="94">
        <v>42657</v>
      </c>
      <c r="X51" s="365">
        <v>37.25</v>
      </c>
      <c r="Y51" s="40">
        <v>37.89</v>
      </c>
      <c r="Z51" s="40">
        <v>37.1</v>
      </c>
      <c r="AA51" s="365">
        <v>37.33</v>
      </c>
      <c r="AB51" s="95">
        <v>2125200</v>
      </c>
      <c r="AC51" s="243">
        <v>37.33</v>
      </c>
      <c r="AD51" s="2">
        <f t="shared" si="0"/>
        <v>0.78999999999999915</v>
      </c>
      <c r="AE51" s="138">
        <f t="shared" si="1"/>
        <v>-1.2172532415983039E-2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41.934199999999997</v>
      </c>
      <c r="R52" s="83"/>
      <c r="T52" s="87" t="s">
        <v>108</v>
      </c>
      <c r="U52" s="130" t="s">
        <v>558</v>
      </c>
      <c r="W52" s="94">
        <v>42656</v>
      </c>
      <c r="X52" s="365">
        <v>37.46</v>
      </c>
      <c r="Y52" s="40">
        <v>38.049999999999997</v>
      </c>
      <c r="Z52" s="40">
        <v>37.450000000000003</v>
      </c>
      <c r="AA52" s="365">
        <v>37.79</v>
      </c>
      <c r="AB52" s="95">
        <v>1569500</v>
      </c>
      <c r="AC52" s="243">
        <v>37.79</v>
      </c>
      <c r="AD52" s="2">
        <f t="shared" si="0"/>
        <v>0.59999999999999432</v>
      </c>
      <c r="AE52" s="138">
        <f t="shared" si="1"/>
        <v>-7.6155462184873679E-3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41.506299999999996</v>
      </c>
      <c r="R53" s="83"/>
      <c r="T53" s="87" t="s">
        <v>111</v>
      </c>
      <c r="U53" s="130">
        <v>16.64</v>
      </c>
      <c r="W53" s="94">
        <v>42655</v>
      </c>
      <c r="X53" s="365">
        <v>37.950000000000003</v>
      </c>
      <c r="Y53" s="40">
        <v>38.24</v>
      </c>
      <c r="Z53" s="40">
        <v>37.6</v>
      </c>
      <c r="AA53" s="365">
        <v>38.08</v>
      </c>
      <c r="AB53" s="95">
        <v>1455400</v>
      </c>
      <c r="AC53" s="243">
        <v>38.08</v>
      </c>
      <c r="AD53" s="2">
        <f t="shared" si="0"/>
        <v>0.64000000000000057</v>
      </c>
      <c r="AE53" s="138">
        <f t="shared" si="1"/>
        <v>3.4255599472989839E-3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41.078399999999995</v>
      </c>
      <c r="R54" s="83"/>
      <c r="T54" s="87" t="s">
        <v>112</v>
      </c>
      <c r="U54" s="130">
        <v>2.63</v>
      </c>
      <c r="W54" s="94">
        <v>42654</v>
      </c>
      <c r="X54" s="365">
        <v>38.51</v>
      </c>
      <c r="Y54" s="40">
        <v>38.520000000000003</v>
      </c>
      <c r="Z54" s="40">
        <v>37.69</v>
      </c>
      <c r="AA54" s="365">
        <v>37.950000000000003</v>
      </c>
      <c r="AB54" s="95">
        <v>1747800</v>
      </c>
      <c r="AC54" s="243">
        <v>37.950000000000003</v>
      </c>
      <c r="AD54" s="2">
        <f t="shared" si="0"/>
        <v>0.8300000000000054</v>
      </c>
      <c r="AE54" s="138">
        <f t="shared" si="1"/>
        <v>-1.3773388773388628E-2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40.650499999999994</v>
      </c>
      <c r="R55" s="83"/>
      <c r="T55" s="87" t="s">
        <v>109</v>
      </c>
      <c r="U55" s="130" t="s">
        <v>123</v>
      </c>
      <c r="W55" s="94">
        <v>42653</v>
      </c>
      <c r="X55" s="365">
        <v>38.54</v>
      </c>
      <c r="Y55" s="40">
        <v>38.659999999999997</v>
      </c>
      <c r="Z55" s="40">
        <v>38.35</v>
      </c>
      <c r="AA55" s="365">
        <v>38.479999999999997</v>
      </c>
      <c r="AB55" s="95">
        <v>1216600</v>
      </c>
      <c r="AC55" s="243">
        <v>38.479999999999997</v>
      </c>
      <c r="AD55" s="2">
        <f t="shared" si="0"/>
        <v>0.30999999999999517</v>
      </c>
      <c r="AE55" s="138">
        <f t="shared" si="1"/>
        <v>5.2002080083202173E-4</v>
      </c>
    </row>
    <row r="56" spans="1:31" x14ac:dyDescent="0.25">
      <c r="O56" s="2"/>
      <c r="P56" s="83">
        <v>0.94</v>
      </c>
      <c r="Q56" s="83">
        <f t="shared" si="20"/>
        <v>40.2226</v>
      </c>
      <c r="R56" s="83"/>
      <c r="W56" s="94">
        <v>42650</v>
      </c>
      <c r="X56" s="365">
        <v>38.590000000000003</v>
      </c>
      <c r="Y56" s="40">
        <v>38.729999999999997</v>
      </c>
      <c r="Z56" s="40">
        <v>38.31</v>
      </c>
      <c r="AA56" s="365">
        <v>38.46</v>
      </c>
      <c r="AB56" s="95">
        <v>3508000</v>
      </c>
      <c r="AC56" s="243">
        <v>38.46</v>
      </c>
      <c r="AD56" s="2">
        <f t="shared" si="0"/>
        <v>0.4199999999999946</v>
      </c>
      <c r="AE56" s="138">
        <f t="shared" si="1"/>
        <v>-4.6583850931677384E-3</v>
      </c>
    </row>
    <row r="57" spans="1:31" x14ac:dyDescent="0.25">
      <c r="O57" s="2"/>
      <c r="P57" s="83">
        <v>0.93</v>
      </c>
      <c r="Q57" s="83">
        <f t="shared" si="20"/>
        <v>39.794699999999999</v>
      </c>
      <c r="R57" s="83"/>
      <c r="W57" s="94">
        <v>42649</v>
      </c>
      <c r="X57" s="365">
        <v>38.29</v>
      </c>
      <c r="Y57" s="40">
        <v>38.68</v>
      </c>
      <c r="Z57" s="40">
        <v>37.979999999999997</v>
      </c>
      <c r="AA57" s="365">
        <v>38.64</v>
      </c>
      <c r="AB57" s="95">
        <v>2145500</v>
      </c>
      <c r="AC57" s="243">
        <v>38.64</v>
      </c>
      <c r="AD57" s="2">
        <f t="shared" si="0"/>
        <v>0.70000000000000284</v>
      </c>
      <c r="AE57" s="138">
        <f t="shared" si="1"/>
        <v>9.9320439100889502E-3</v>
      </c>
    </row>
    <row r="58" spans="1:31" x14ac:dyDescent="0.25">
      <c r="O58" s="2"/>
      <c r="P58" s="83">
        <v>0.92</v>
      </c>
      <c r="Q58" s="83">
        <f t="shared" si="20"/>
        <v>39.366799999999998</v>
      </c>
      <c r="R58" s="83"/>
      <c r="W58" s="94">
        <v>42648</v>
      </c>
      <c r="X58" s="365">
        <v>36.92</v>
      </c>
      <c r="Y58" s="40">
        <v>38.340000000000003</v>
      </c>
      <c r="Z58" s="40">
        <v>36.200000000000003</v>
      </c>
      <c r="AA58" s="365">
        <v>38.26</v>
      </c>
      <c r="AB58" s="95">
        <v>3726700</v>
      </c>
      <c r="AC58" s="243">
        <v>38.26</v>
      </c>
      <c r="AD58" s="2">
        <f t="shared" si="0"/>
        <v>2.1400000000000006</v>
      </c>
      <c r="AE58" s="138">
        <f t="shared" si="1"/>
        <v>5.5190538764784414E-3</v>
      </c>
    </row>
    <row r="59" spans="1:31" x14ac:dyDescent="0.25">
      <c r="O59" s="2"/>
      <c r="P59" s="83">
        <v>0.91</v>
      </c>
      <c r="Q59" s="83">
        <f t="shared" si="20"/>
        <v>38.938900000000004</v>
      </c>
      <c r="R59" s="83"/>
      <c r="W59" s="94">
        <v>42647</v>
      </c>
      <c r="X59" s="365">
        <v>37.31</v>
      </c>
      <c r="Y59" s="40">
        <v>38.14</v>
      </c>
      <c r="Z59" s="40">
        <v>37.25</v>
      </c>
      <c r="AA59" s="365">
        <v>38.049999999999997</v>
      </c>
      <c r="AB59" s="95">
        <v>1499600</v>
      </c>
      <c r="AC59" s="243">
        <v>38.049999999999997</v>
      </c>
      <c r="AD59" s="2">
        <f t="shared" si="0"/>
        <v>0.89000000000000057</v>
      </c>
      <c r="AE59" s="138">
        <f t="shared" si="1"/>
        <v>7.1466384330332033E-3</v>
      </c>
    </row>
    <row r="60" spans="1:31" x14ac:dyDescent="0.25">
      <c r="O60" s="2"/>
      <c r="P60" s="83">
        <v>0.9</v>
      </c>
      <c r="Q60" s="83">
        <f t="shared" si="20"/>
        <v>38.511000000000003</v>
      </c>
      <c r="R60" s="83"/>
      <c r="W60" s="94">
        <v>42646</v>
      </c>
      <c r="X60" s="365">
        <v>37.69</v>
      </c>
      <c r="Y60" s="40">
        <v>38.07</v>
      </c>
      <c r="Z60" s="40">
        <v>37.39</v>
      </c>
      <c r="AA60" s="365">
        <v>37.78</v>
      </c>
      <c r="AB60" s="95">
        <v>1243400</v>
      </c>
      <c r="AC60" s="243">
        <v>37.78</v>
      </c>
      <c r="AD60" s="2">
        <f t="shared" si="0"/>
        <v>0.67999999999999972</v>
      </c>
      <c r="AE60" s="138">
        <f t="shared" si="1"/>
        <v>2.1220159151194018E-3</v>
      </c>
    </row>
    <row r="61" spans="1:31" x14ac:dyDescent="0.25">
      <c r="W61" s="94">
        <v>42643</v>
      </c>
      <c r="X61" s="365">
        <v>37.32</v>
      </c>
      <c r="Y61" s="40">
        <v>38</v>
      </c>
      <c r="Z61" s="40">
        <v>36.93</v>
      </c>
      <c r="AA61" s="365">
        <v>37.700000000000003</v>
      </c>
      <c r="AB61" s="95">
        <v>1744000</v>
      </c>
      <c r="AC61" s="243">
        <v>37.700000000000003</v>
      </c>
      <c r="AD61" s="2">
        <f t="shared" si="0"/>
        <v>1.0700000000000003</v>
      </c>
      <c r="AE61" s="138">
        <f t="shared" si="1"/>
        <v>1.4531754574811817E-2</v>
      </c>
    </row>
    <row r="62" spans="1:31" x14ac:dyDescent="0.25">
      <c r="W62" s="94">
        <v>42642</v>
      </c>
      <c r="X62" s="365">
        <v>37.479999999999997</v>
      </c>
      <c r="Y62" s="40">
        <v>37.5</v>
      </c>
      <c r="Z62" s="40">
        <v>36.61</v>
      </c>
      <c r="AA62" s="365">
        <v>37.159999999999997</v>
      </c>
      <c r="AB62" s="95">
        <v>1723300</v>
      </c>
      <c r="AC62" s="243">
        <v>37.159999999999997</v>
      </c>
      <c r="AD62" s="2">
        <f t="shared" si="0"/>
        <v>0.89000000000000057</v>
      </c>
      <c r="AE62" s="138">
        <f t="shared" si="1"/>
        <v>-7.4786324786325631E-3</v>
      </c>
    </row>
    <row r="63" spans="1:31" x14ac:dyDescent="0.25">
      <c r="W63" s="94">
        <v>42641</v>
      </c>
      <c r="X63" s="365">
        <v>37.81</v>
      </c>
      <c r="Y63" s="40">
        <v>37.86</v>
      </c>
      <c r="Z63" s="40">
        <v>36.950000000000003</v>
      </c>
      <c r="AA63" s="365">
        <v>37.44</v>
      </c>
      <c r="AB63" s="95">
        <v>2938900</v>
      </c>
      <c r="AC63" s="243">
        <v>37.44</v>
      </c>
      <c r="AD63" s="2">
        <f t="shared" si="0"/>
        <v>0.90999999999999659</v>
      </c>
      <c r="AE63" s="138">
        <f t="shared" si="1"/>
        <v>-6.6330591668877226E-3</v>
      </c>
    </row>
    <row r="64" spans="1:31" x14ac:dyDescent="0.25">
      <c r="W64" s="94">
        <v>42640</v>
      </c>
      <c r="X64" s="365">
        <v>36.86</v>
      </c>
      <c r="Y64" s="40">
        <v>38</v>
      </c>
      <c r="Z64" s="40">
        <v>36.86</v>
      </c>
      <c r="AA64" s="365">
        <v>37.69</v>
      </c>
      <c r="AB64" s="95">
        <v>2505300</v>
      </c>
      <c r="AC64" s="243">
        <v>37.69</v>
      </c>
      <c r="AD64" s="2">
        <f t="shared" si="0"/>
        <v>1.1400000000000006</v>
      </c>
      <c r="AE64" s="138">
        <f t="shared" si="1"/>
        <v>2.6416122004357279E-2</v>
      </c>
    </row>
    <row r="65" spans="23:31" x14ac:dyDescent="0.25">
      <c r="W65" s="94">
        <v>42639</v>
      </c>
      <c r="X65" s="365">
        <v>37.340000000000003</v>
      </c>
      <c r="Y65" s="40">
        <v>38.03</v>
      </c>
      <c r="Z65" s="40">
        <v>36.03</v>
      </c>
      <c r="AA65" s="365">
        <v>36.72</v>
      </c>
      <c r="AB65" s="95">
        <v>3167000</v>
      </c>
      <c r="AC65" s="243">
        <v>36.72</v>
      </c>
      <c r="AD65" s="2">
        <f t="shared" si="0"/>
        <v>2</v>
      </c>
      <c r="AE65" s="138">
        <f t="shared" si="1"/>
        <v>-1.8706574024585865E-2</v>
      </c>
    </row>
    <row r="66" spans="23:31" x14ac:dyDescent="0.25">
      <c r="W66" s="94">
        <v>42636</v>
      </c>
      <c r="X66" s="365">
        <v>36.92</v>
      </c>
      <c r="Y66" s="40">
        <v>37.5</v>
      </c>
      <c r="Z66" s="40">
        <v>36.479999999999997</v>
      </c>
      <c r="AA66" s="365">
        <v>37.42</v>
      </c>
      <c r="AB66" s="95">
        <v>1497600</v>
      </c>
      <c r="AC66" s="243">
        <v>37.42</v>
      </c>
      <c r="AD66" s="2">
        <f t="shared" si="0"/>
        <v>1.0200000000000031</v>
      </c>
      <c r="AE66" s="138">
        <f t="shared" si="1"/>
        <v>6.7258541834813723E-3</v>
      </c>
    </row>
    <row r="67" spans="23:31" x14ac:dyDescent="0.25">
      <c r="W67" s="94">
        <v>42635</v>
      </c>
      <c r="X67" s="365">
        <v>36.43</v>
      </c>
      <c r="Y67" s="40">
        <v>37.24</v>
      </c>
      <c r="Z67" s="40">
        <v>36.43</v>
      </c>
      <c r="AA67" s="365">
        <v>37.17</v>
      </c>
      <c r="AB67" s="95">
        <v>1599600</v>
      </c>
      <c r="AC67" s="243">
        <v>37.17</v>
      </c>
      <c r="AD67" s="2">
        <f t="shared" si="0"/>
        <v>0.81000000000000227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225.43</v>
      </c>
      <c r="Y2" s="40">
        <v>225.72</v>
      </c>
      <c r="Z2" s="40">
        <v>225.21</v>
      </c>
      <c r="AA2" s="365">
        <v>225.71</v>
      </c>
      <c r="AB2" s="95">
        <v>36251400</v>
      </c>
      <c r="AC2" s="243">
        <v>225.71</v>
      </c>
      <c r="AD2" s="2">
        <f>Y2-Z2</f>
        <v>0.50999999999999091</v>
      </c>
      <c r="AE2" s="138">
        <f>AC2/AC3-1</f>
        <v>1.4641938060164783E-3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225.24</v>
      </c>
      <c r="T3" s="121"/>
      <c r="W3" s="94">
        <v>42726</v>
      </c>
      <c r="X3" s="365">
        <v>225.6</v>
      </c>
      <c r="Y3" s="40">
        <v>225.74</v>
      </c>
      <c r="Z3" s="40">
        <v>224.92</v>
      </c>
      <c r="AA3" s="365">
        <v>225.38</v>
      </c>
      <c r="AB3" s="95">
        <v>56219100</v>
      </c>
      <c r="AC3" s="243">
        <v>225.38</v>
      </c>
      <c r="AD3" s="2">
        <f>Y3-Z3</f>
        <v>0.8200000000000216</v>
      </c>
      <c r="AE3" s="138">
        <f>AC3/AC4-1</f>
        <v>-1.727421712362176E-3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225.24</v>
      </c>
      <c r="R4" s="505">
        <v>7.7000000000000002E-3</v>
      </c>
      <c r="T4" s="121"/>
      <c r="W4" s="94">
        <v>42725</v>
      </c>
      <c r="X4" s="365">
        <v>226.25</v>
      </c>
      <c r="Y4" s="40">
        <v>226.45</v>
      </c>
      <c r="Z4" s="40">
        <v>225.77</v>
      </c>
      <c r="AA4" s="365">
        <v>225.77</v>
      </c>
      <c r="AB4" s="95">
        <v>67909000</v>
      </c>
      <c r="AC4" s="243">
        <v>225.77</v>
      </c>
      <c r="AD4" s="2">
        <f t="shared" ref="AD4:AD67" si="0">Y4-Z4</f>
        <v>0.6799999999999784</v>
      </c>
      <c r="AE4" s="138">
        <f t="shared" ref="AE4:AE67" si="1">AC4/AC5-1</f>
        <v>-2.7826855123674887E-3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226.15</v>
      </c>
      <c r="Y5" s="40">
        <v>226.57</v>
      </c>
      <c r="Z5" s="40">
        <v>225.88</v>
      </c>
      <c r="AA5" s="365">
        <v>226.4</v>
      </c>
      <c r="AB5" s="95">
        <v>89838800</v>
      </c>
      <c r="AC5" s="243">
        <v>226.4</v>
      </c>
      <c r="AD5" s="2">
        <f t="shared" si="0"/>
        <v>0.68999999999999773</v>
      </c>
      <c r="AE5" s="138">
        <f t="shared" si="1"/>
        <v>3.8575799228484087E-3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225.25</v>
      </c>
      <c r="Y6" s="40">
        <v>226.02</v>
      </c>
      <c r="Z6" s="40">
        <v>225.08</v>
      </c>
      <c r="AA6" s="365">
        <v>225.53</v>
      </c>
      <c r="AB6" s="95">
        <v>90341100</v>
      </c>
      <c r="AC6" s="243">
        <v>225.53</v>
      </c>
      <c r="AD6" s="2">
        <f t="shared" si="0"/>
        <v>0.93999999999999773</v>
      </c>
      <c r="AE6" s="138">
        <f t="shared" si="1"/>
        <v>2.1773906861002335E-3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42720</v>
      </c>
      <c r="X7" s="365">
        <v>226.01</v>
      </c>
      <c r="Y7" s="40">
        <v>226.08</v>
      </c>
      <c r="Z7" s="40">
        <v>224.67</v>
      </c>
      <c r="AA7" s="365">
        <v>225.04</v>
      </c>
      <c r="AB7" s="95">
        <v>156420200</v>
      </c>
      <c r="AC7" s="243">
        <v>225.04</v>
      </c>
      <c r="AD7" s="2">
        <f t="shared" si="0"/>
        <v>1.410000000000025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42720</v>
      </c>
      <c r="X8" s="365" t="s">
        <v>427</v>
      </c>
      <c r="Y8" s="40"/>
      <c r="Z8" s="40"/>
      <c r="AA8" s="365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42719</v>
      </c>
      <c r="X9" s="365">
        <v>226.16</v>
      </c>
      <c r="Y9" s="40">
        <v>227.81</v>
      </c>
      <c r="Z9" s="40">
        <v>225.89</v>
      </c>
      <c r="AA9" s="365">
        <v>226.81</v>
      </c>
      <c r="AB9" s="95">
        <v>124972600</v>
      </c>
      <c r="AC9" s="243">
        <v>225.48</v>
      </c>
      <c r="AD9" s="2">
        <f t="shared" si="0"/>
        <v>1.9200000000000159</v>
      </c>
      <c r="AE9" s="138">
        <f t="shared" si="1"/>
        <v>4.0969006056288393E-3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42718</v>
      </c>
      <c r="X10" s="365">
        <v>227.41</v>
      </c>
      <c r="Y10" s="40">
        <v>228.23</v>
      </c>
      <c r="Z10" s="40">
        <v>225.37</v>
      </c>
      <c r="AA10" s="365">
        <v>225.88</v>
      </c>
      <c r="AB10" s="95">
        <v>142501800</v>
      </c>
      <c r="AC10" s="243">
        <v>224.56</v>
      </c>
      <c r="AD10" s="2">
        <f t="shared" si="0"/>
        <v>2.8599999999999852</v>
      </c>
      <c r="AE10" s="138">
        <f t="shared" si="1"/>
        <v>-8.258622973987606E-3</v>
      </c>
    </row>
    <row r="11" spans="1:40" x14ac:dyDescent="0.25">
      <c r="O11" s="11" t="s">
        <v>179</v>
      </c>
      <c r="Q11" s="138">
        <v>0</v>
      </c>
      <c r="W11" s="94">
        <v>42717</v>
      </c>
      <c r="X11" s="365">
        <v>227.02</v>
      </c>
      <c r="Y11" s="40">
        <v>228.34</v>
      </c>
      <c r="Z11" s="40">
        <v>227</v>
      </c>
      <c r="AA11" s="365">
        <v>227.76</v>
      </c>
      <c r="AB11" s="95">
        <v>110477500</v>
      </c>
      <c r="AC11" s="243">
        <v>226.43</v>
      </c>
      <c r="AD11" s="2">
        <f t="shared" si="0"/>
        <v>1.3400000000000034</v>
      </c>
      <c r="AE11" s="138">
        <f t="shared" si="1"/>
        <v>6.7134981326695264E-3</v>
      </c>
      <c r="AK11" s="234"/>
      <c r="AN11" s="234"/>
    </row>
    <row r="12" spans="1:40" x14ac:dyDescent="0.25">
      <c r="W12" s="94">
        <v>42716</v>
      </c>
      <c r="X12" s="365">
        <v>226.4</v>
      </c>
      <c r="Y12" s="40">
        <v>226.96</v>
      </c>
      <c r="Z12" s="40">
        <v>225.76</v>
      </c>
      <c r="AA12" s="365">
        <v>226.25</v>
      </c>
      <c r="AB12" s="95">
        <v>102016100</v>
      </c>
      <c r="AC12" s="243">
        <v>224.92</v>
      </c>
      <c r="AD12" s="2">
        <f t="shared" si="0"/>
        <v>1.2000000000000171</v>
      </c>
      <c r="AE12" s="138">
        <f t="shared" si="1"/>
        <v>-1.1546318500755826E-3</v>
      </c>
    </row>
    <row r="13" spans="1:40" x14ac:dyDescent="0.25">
      <c r="W13" s="94">
        <v>42713</v>
      </c>
      <c r="X13" s="365">
        <v>225.41</v>
      </c>
      <c r="Y13" s="40">
        <v>226.53</v>
      </c>
      <c r="Z13" s="40">
        <v>225.37</v>
      </c>
      <c r="AA13" s="365">
        <v>226.51</v>
      </c>
      <c r="AB13" s="95">
        <v>88005800</v>
      </c>
      <c r="AC13" s="243">
        <v>225.18</v>
      </c>
      <c r="AD13" s="2">
        <f t="shared" si="0"/>
        <v>1.1599999999999966</v>
      </c>
      <c r="AE13" s="138">
        <f t="shared" si="1"/>
        <v>6.0313630880579616E-3</v>
      </c>
      <c r="AK13" s="234"/>
      <c r="AN13" s="234"/>
    </row>
    <row r="14" spans="1:40" x14ac:dyDescent="0.25">
      <c r="T14" s="84"/>
      <c r="U14" s="11"/>
      <c r="W14" s="94">
        <v>42712</v>
      </c>
      <c r="X14" s="365">
        <v>224.57</v>
      </c>
      <c r="Y14" s="40">
        <v>225.7</v>
      </c>
      <c r="Z14" s="40">
        <v>224.26</v>
      </c>
      <c r="AA14" s="365">
        <v>225.15</v>
      </c>
      <c r="AB14" s="95">
        <v>99714400</v>
      </c>
      <c r="AC14" s="243">
        <v>223.83</v>
      </c>
      <c r="AD14" s="2">
        <f t="shared" si="0"/>
        <v>1.4399999999999977</v>
      </c>
      <c r="AE14" s="138">
        <f t="shared" si="1"/>
        <v>2.463274811895344E-3</v>
      </c>
    </row>
    <row r="15" spans="1:40" x14ac:dyDescent="0.25">
      <c r="W15" s="94">
        <v>42711</v>
      </c>
      <c r="X15" s="365">
        <v>221.52</v>
      </c>
      <c r="Y15" s="40">
        <v>224.67</v>
      </c>
      <c r="Z15" s="40">
        <v>221.38</v>
      </c>
      <c r="AA15" s="365">
        <v>224.6</v>
      </c>
      <c r="AB15" s="95">
        <v>110738100</v>
      </c>
      <c r="AC15" s="243">
        <v>223.28</v>
      </c>
      <c r="AD15" s="2">
        <f t="shared" si="0"/>
        <v>3.289999999999992</v>
      </c>
      <c r="AE15" s="138">
        <f t="shared" si="1"/>
        <v>1.3067150635208691E-2</v>
      </c>
      <c r="AK15" s="234"/>
      <c r="AN15" s="234"/>
    </row>
    <row r="16" spans="1:40" x14ac:dyDescent="0.25">
      <c r="W16" s="94">
        <v>42710</v>
      </c>
      <c r="X16" s="365">
        <v>221.22</v>
      </c>
      <c r="Y16" s="40">
        <v>221.74</v>
      </c>
      <c r="Z16" s="40">
        <v>220.66</v>
      </c>
      <c r="AA16" s="365">
        <v>221.7</v>
      </c>
      <c r="AB16" s="95">
        <v>59877400</v>
      </c>
      <c r="AC16" s="243">
        <v>220.4</v>
      </c>
      <c r="AD16" s="2">
        <f t="shared" si="0"/>
        <v>1.0800000000000125</v>
      </c>
      <c r="AE16" s="138">
        <f t="shared" si="1"/>
        <v>3.1405033908333824E-3</v>
      </c>
    </row>
    <row r="17" spans="1:40" x14ac:dyDescent="0.25">
      <c r="W17" s="94">
        <v>42709</v>
      </c>
      <c r="X17" s="365">
        <v>220.65</v>
      </c>
      <c r="Y17" s="40">
        <v>221.4</v>
      </c>
      <c r="Z17" s="40">
        <v>220.42</v>
      </c>
      <c r="AA17" s="365">
        <v>221</v>
      </c>
      <c r="AB17" s="95">
        <v>67837800</v>
      </c>
      <c r="AC17" s="243">
        <v>219.71</v>
      </c>
      <c r="AD17" s="2">
        <f t="shared" si="0"/>
        <v>0.98000000000001819</v>
      </c>
      <c r="AE17" s="138">
        <f t="shared" si="1"/>
        <v>6.044232794542026E-3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42706</v>
      </c>
      <c r="X18" s="365">
        <v>219.67</v>
      </c>
      <c r="Y18" s="40">
        <v>220.25</v>
      </c>
      <c r="Z18" s="40">
        <v>219.26</v>
      </c>
      <c r="AA18" s="365">
        <v>219.68</v>
      </c>
      <c r="AB18" s="95">
        <v>74840300</v>
      </c>
      <c r="AC18" s="243">
        <v>218.39</v>
      </c>
      <c r="AD18" s="2">
        <f t="shared" si="0"/>
        <v>0.99000000000000909</v>
      </c>
      <c r="AE18" s="138">
        <f t="shared" si="1"/>
        <v>5.0393989371433356E-4</v>
      </c>
    </row>
    <row r="19" spans="1:40" x14ac:dyDescent="0.25">
      <c r="W19" s="94">
        <v>42705</v>
      </c>
      <c r="X19" s="365">
        <v>220.73</v>
      </c>
      <c r="Y19" s="40">
        <v>220.73</v>
      </c>
      <c r="Z19" s="40">
        <v>219.15</v>
      </c>
      <c r="AA19" s="365">
        <v>219.57</v>
      </c>
      <c r="AB19" s="95">
        <v>79040500</v>
      </c>
      <c r="AC19" s="243">
        <v>218.28</v>
      </c>
      <c r="AD19" s="2">
        <f t="shared" si="0"/>
        <v>1.5799999999999841</v>
      </c>
      <c r="AE19" s="138">
        <f t="shared" si="1"/>
        <v>-3.6971107763932309E-3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42704</v>
      </c>
      <c r="X20" s="365">
        <v>221.63</v>
      </c>
      <c r="Y20" s="40">
        <v>221.82</v>
      </c>
      <c r="Z20" s="40">
        <v>220.31</v>
      </c>
      <c r="AA20" s="365">
        <v>220.38</v>
      </c>
      <c r="AB20" s="95">
        <v>113291800</v>
      </c>
      <c r="AC20" s="243">
        <v>219.09</v>
      </c>
      <c r="AD20" s="2">
        <f t="shared" si="0"/>
        <v>1.5099999999999909</v>
      </c>
      <c r="AE20" s="138">
        <f t="shared" si="1"/>
        <v>-2.4132592660048857E-3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42703</v>
      </c>
      <c r="X21" s="365">
        <v>220.52</v>
      </c>
      <c r="Y21" s="40">
        <v>221.44</v>
      </c>
      <c r="Z21" s="40">
        <v>220.17</v>
      </c>
      <c r="AA21" s="365">
        <v>220.91</v>
      </c>
      <c r="AB21" s="95">
        <v>69886700</v>
      </c>
      <c r="AC21" s="243">
        <v>219.62</v>
      </c>
      <c r="AD21" s="2">
        <f t="shared" si="0"/>
        <v>1.2700000000000102</v>
      </c>
      <c r="AE21" s="138">
        <f t="shared" si="1"/>
        <v>1.9617683288470911E-3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42702</v>
      </c>
      <c r="X22" s="365">
        <v>221.16</v>
      </c>
      <c r="Y22" s="40">
        <v>221.48</v>
      </c>
      <c r="Z22" s="40">
        <v>220.36</v>
      </c>
      <c r="AA22" s="365">
        <v>220.48</v>
      </c>
      <c r="AB22" s="95">
        <v>76572500</v>
      </c>
      <c r="AC22" s="243">
        <v>219.19</v>
      </c>
      <c r="AD22" s="2">
        <f t="shared" si="0"/>
        <v>1.1199999999999761</v>
      </c>
      <c r="AE22" s="138">
        <f t="shared" si="1"/>
        <v>-4.6771410407774328E-3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42699</v>
      </c>
      <c r="X23" s="365">
        <v>221.1</v>
      </c>
      <c r="Y23" s="40">
        <v>221.56</v>
      </c>
      <c r="Z23" s="40">
        <v>221.01</v>
      </c>
      <c r="AA23" s="365">
        <v>221.52</v>
      </c>
      <c r="AB23" s="95">
        <v>37872300</v>
      </c>
      <c r="AC23" s="243">
        <v>220.22</v>
      </c>
      <c r="AD23" s="2">
        <f t="shared" si="0"/>
        <v>0.55000000000001137</v>
      </c>
      <c r="AE23" s="138">
        <f t="shared" si="1"/>
        <v>3.6917187001503926E-3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42697</v>
      </c>
      <c r="X24" s="365">
        <v>219.98</v>
      </c>
      <c r="Y24" s="40">
        <v>220.76</v>
      </c>
      <c r="Z24" s="40">
        <v>219.75</v>
      </c>
      <c r="AA24" s="365">
        <v>220.7</v>
      </c>
      <c r="AB24" s="95">
        <v>56620200</v>
      </c>
      <c r="AC24" s="243">
        <v>219.41</v>
      </c>
      <c r="AD24" s="2">
        <f t="shared" si="0"/>
        <v>1.0099999999999909</v>
      </c>
      <c r="AE24" s="138">
        <f t="shared" si="1"/>
        <v>5.4722057549372316E-4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42696</v>
      </c>
      <c r="X25" s="365">
        <v>220.51</v>
      </c>
      <c r="Y25" s="40">
        <v>220.79</v>
      </c>
      <c r="Z25" s="40">
        <v>219.73</v>
      </c>
      <c r="AA25" s="365">
        <v>220.58</v>
      </c>
      <c r="AB25" s="95">
        <v>67429000</v>
      </c>
      <c r="AC25" s="243">
        <v>219.29</v>
      </c>
      <c r="AD25" s="2">
        <f t="shared" si="0"/>
        <v>1.0600000000000023</v>
      </c>
      <c r="AE25" s="138">
        <f t="shared" si="1"/>
        <v>1.9647263090558642E-3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42695</v>
      </c>
      <c r="X26" s="365">
        <v>219.17</v>
      </c>
      <c r="Y26" s="40">
        <v>220.18</v>
      </c>
      <c r="Z26" s="40">
        <v>219</v>
      </c>
      <c r="AA26" s="365">
        <v>220.15</v>
      </c>
      <c r="AB26" s="95">
        <v>72402600</v>
      </c>
      <c r="AC26" s="243">
        <v>218.86</v>
      </c>
      <c r="AD26" s="2">
        <f t="shared" si="0"/>
        <v>1.1800000000000068</v>
      </c>
      <c r="AE26" s="138">
        <f t="shared" si="1"/>
        <v>7.5499493600958978E-3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42692</v>
      </c>
      <c r="X27" s="365">
        <v>219.07</v>
      </c>
      <c r="Y27" s="40">
        <v>219.27</v>
      </c>
      <c r="Z27" s="40">
        <v>218.29</v>
      </c>
      <c r="AA27" s="365">
        <v>218.5</v>
      </c>
      <c r="AB27" s="95">
        <v>86265800</v>
      </c>
      <c r="AC27" s="243">
        <v>217.22</v>
      </c>
      <c r="AD27" s="2">
        <f t="shared" si="0"/>
        <v>0.98000000000001819</v>
      </c>
      <c r="AE27" s="138">
        <f t="shared" si="1"/>
        <v>-2.2507004731064928E-3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42691</v>
      </c>
      <c r="X28" s="365">
        <v>218.05</v>
      </c>
      <c r="Y28" s="40">
        <v>219.06</v>
      </c>
      <c r="Z28" s="40">
        <v>217.92</v>
      </c>
      <c r="AA28" s="365">
        <v>218.99</v>
      </c>
      <c r="AB28" s="95">
        <v>69797200</v>
      </c>
      <c r="AC28" s="243">
        <v>217.71</v>
      </c>
      <c r="AD28" s="2">
        <f t="shared" si="0"/>
        <v>1.1400000000000148</v>
      </c>
      <c r="AE28" s="138">
        <f t="shared" si="1"/>
        <v>5.1710605291104272E-3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42690</v>
      </c>
      <c r="X29" s="365">
        <v>217.56</v>
      </c>
      <c r="Y29" s="40">
        <v>218.14</v>
      </c>
      <c r="Z29" s="40">
        <v>217.42</v>
      </c>
      <c r="AA29" s="365">
        <v>217.87</v>
      </c>
      <c r="AB29" s="95">
        <v>65617700</v>
      </c>
      <c r="AC29" s="243">
        <v>216.59</v>
      </c>
      <c r="AD29" s="2">
        <f t="shared" si="0"/>
        <v>0.71999999999999886</v>
      </c>
      <c r="AE29" s="138">
        <f t="shared" si="1"/>
        <v>-1.8894009216590124E-3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42689</v>
      </c>
      <c r="X30" s="365">
        <v>217.04</v>
      </c>
      <c r="Y30" s="40">
        <v>218.28</v>
      </c>
      <c r="Z30" s="40">
        <v>216.8</v>
      </c>
      <c r="AA30" s="365">
        <v>218.28</v>
      </c>
      <c r="AB30" s="95">
        <v>91652600</v>
      </c>
      <c r="AC30" s="243">
        <v>217</v>
      </c>
      <c r="AD30" s="2">
        <f t="shared" si="0"/>
        <v>1.4799999999999898</v>
      </c>
      <c r="AE30" s="138">
        <f t="shared" si="1"/>
        <v>7.8023407022107527E-3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42688</v>
      </c>
      <c r="X31" s="365">
        <v>217.03</v>
      </c>
      <c r="Y31" s="40">
        <v>217.27</v>
      </c>
      <c r="Z31" s="40">
        <v>215.72</v>
      </c>
      <c r="AA31" s="365">
        <v>216.59</v>
      </c>
      <c r="AB31" s="95">
        <v>94580000</v>
      </c>
      <c r="AC31" s="243">
        <v>215.32</v>
      </c>
      <c r="AD31" s="2">
        <f t="shared" si="0"/>
        <v>1.5500000000000114</v>
      </c>
      <c r="AE31" s="138">
        <f t="shared" si="1"/>
        <v>7.9014640948171788E-4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42685</v>
      </c>
      <c r="X32" s="365">
        <v>216.08</v>
      </c>
      <c r="Y32" s="40">
        <v>216.7</v>
      </c>
      <c r="Z32" s="40">
        <v>215.32</v>
      </c>
      <c r="AA32" s="365">
        <v>216.42</v>
      </c>
      <c r="AB32" s="95">
        <v>100552700</v>
      </c>
      <c r="AC32" s="243">
        <v>215.15</v>
      </c>
      <c r="AD32" s="2">
        <f t="shared" si="0"/>
        <v>1.3799999999999955</v>
      </c>
      <c r="AE32" s="138">
        <f t="shared" si="1"/>
        <v>-2.3185717597959954E-3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42684</v>
      </c>
      <c r="X33" s="365">
        <v>217.3</v>
      </c>
      <c r="Y33" s="40">
        <v>218.31</v>
      </c>
      <c r="Z33" s="40">
        <v>215.22</v>
      </c>
      <c r="AA33" s="365">
        <v>216.92</v>
      </c>
      <c r="AB33" s="95">
        <v>172113300</v>
      </c>
      <c r="AC33" s="243">
        <v>215.65</v>
      </c>
      <c r="AD33" s="2">
        <f t="shared" si="0"/>
        <v>3.0900000000000034</v>
      </c>
      <c r="AE33" s="138">
        <f t="shared" si="1"/>
        <v>2.5103435451629963E-3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42683</v>
      </c>
      <c r="X34" s="365">
        <v>212.37</v>
      </c>
      <c r="Y34" s="40">
        <v>217.1</v>
      </c>
      <c r="Z34" s="40">
        <v>212.34</v>
      </c>
      <c r="AA34" s="365">
        <v>216.38</v>
      </c>
      <c r="AB34" s="95">
        <v>258429000</v>
      </c>
      <c r="AC34" s="243">
        <v>215.11</v>
      </c>
      <c r="AD34" s="2">
        <f t="shared" si="0"/>
        <v>4.7599999999999909</v>
      </c>
      <c r="AE34" s="138">
        <f t="shared" si="1"/>
        <v>1.0570327915061517E-2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42682</v>
      </c>
      <c r="X35" s="365">
        <v>212.69</v>
      </c>
      <c r="Y35" s="40">
        <v>214.77</v>
      </c>
      <c r="Z35" s="40">
        <v>212.38</v>
      </c>
      <c r="AA35" s="365">
        <v>214.11</v>
      </c>
      <c r="AB35" s="95">
        <v>106772100</v>
      </c>
      <c r="AC35" s="243">
        <v>212.86</v>
      </c>
      <c r="AD35" s="2">
        <f t="shared" si="0"/>
        <v>2.3900000000000148</v>
      </c>
      <c r="AE35" s="138">
        <f t="shared" si="1"/>
        <v>4.5304388862672518E-3</v>
      </c>
    </row>
    <row r="36" spans="1:31" x14ac:dyDescent="0.25">
      <c r="W36" s="94">
        <v>42681</v>
      </c>
      <c r="X36" s="365">
        <v>208.55</v>
      </c>
      <c r="Y36" s="40">
        <v>213.19</v>
      </c>
      <c r="Z36" s="40">
        <v>208.55</v>
      </c>
      <c r="AA36" s="365">
        <v>213.15</v>
      </c>
      <c r="AB36" s="95">
        <v>109794900</v>
      </c>
      <c r="AC36" s="243">
        <v>211.9</v>
      </c>
      <c r="AD36" s="2">
        <f t="shared" si="0"/>
        <v>4.6399999999999864</v>
      </c>
      <c r="AE36" s="138">
        <f t="shared" si="1"/>
        <v>2.2042155018569431E-2</v>
      </c>
    </row>
    <row r="37" spans="1:31" x14ac:dyDescent="0.25">
      <c r="L37" t="s">
        <v>215</v>
      </c>
      <c r="M37" s="2">
        <f>M55+K55-F55</f>
        <v>160.82999999999993</v>
      </c>
      <c r="W37" s="94">
        <v>42678</v>
      </c>
      <c r="X37" s="365">
        <v>208.91</v>
      </c>
      <c r="Y37" s="40">
        <v>209.89</v>
      </c>
      <c r="Z37" s="40">
        <v>208.38</v>
      </c>
      <c r="AA37" s="365">
        <v>208.55</v>
      </c>
      <c r="AB37" s="95">
        <v>109122100</v>
      </c>
      <c r="AC37" s="243">
        <v>207.33</v>
      </c>
      <c r="AD37" s="2">
        <f t="shared" si="0"/>
        <v>1.5099999999999909</v>
      </c>
      <c r="AE37" s="138">
        <f t="shared" si="1"/>
        <v>-1.1081133166312984E-3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42677</v>
      </c>
      <c r="X38" s="365">
        <v>209.99</v>
      </c>
      <c r="Y38" s="40">
        <v>210.24</v>
      </c>
      <c r="Z38" s="40">
        <v>208.46</v>
      </c>
      <c r="AA38" s="365">
        <v>208.78</v>
      </c>
      <c r="AB38" s="95">
        <v>88939300</v>
      </c>
      <c r="AC38" s="243">
        <v>207.56</v>
      </c>
      <c r="AD38" s="2">
        <f t="shared" si="0"/>
        <v>1.7800000000000011</v>
      </c>
      <c r="AE38" s="138">
        <f t="shared" si="1"/>
        <v>-4.556136396335897E-3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365">
        <v>210.65</v>
      </c>
      <c r="Y39" s="40">
        <v>211.1</v>
      </c>
      <c r="Z39" s="40">
        <v>209.23</v>
      </c>
      <c r="AA39" s="365">
        <v>209.74</v>
      </c>
      <c r="AB39" s="95">
        <v>103330800</v>
      </c>
      <c r="AC39" s="243">
        <v>208.51</v>
      </c>
      <c r="AD39" s="2">
        <f t="shared" si="0"/>
        <v>1.8700000000000045</v>
      </c>
      <c r="AE39" s="138">
        <f t="shared" si="1"/>
        <v>-6.0065786337417659E-3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247.76400000000004</v>
      </c>
      <c r="R40" s="34"/>
      <c r="T40" s="97" t="s">
        <v>98</v>
      </c>
      <c r="U40" s="129">
        <v>225.71</v>
      </c>
      <c r="W40" s="94">
        <v>42675</v>
      </c>
      <c r="X40" s="365">
        <v>212.93</v>
      </c>
      <c r="Y40" s="40">
        <v>212.99</v>
      </c>
      <c r="Z40" s="40">
        <v>209.6</v>
      </c>
      <c r="AA40" s="365">
        <v>211.01</v>
      </c>
      <c r="AB40" s="95">
        <v>122781800</v>
      </c>
      <c r="AC40" s="243">
        <v>209.77</v>
      </c>
      <c r="AD40" s="2">
        <f t="shared" si="0"/>
        <v>3.3900000000000148</v>
      </c>
      <c r="AE40" s="138">
        <f t="shared" si="1"/>
        <v>-7.2408897302413955E-3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245.51160000000002</v>
      </c>
      <c r="R41" s="34"/>
      <c r="T41" s="87" t="s">
        <v>99</v>
      </c>
      <c r="U41" s="130">
        <v>226.02</v>
      </c>
      <c r="W41" s="94">
        <v>42674</v>
      </c>
      <c r="X41" s="365">
        <v>212.93</v>
      </c>
      <c r="Y41" s="40">
        <v>213.19</v>
      </c>
      <c r="Z41" s="40">
        <v>212.36</v>
      </c>
      <c r="AA41" s="365">
        <v>212.55</v>
      </c>
      <c r="AB41" s="95">
        <v>61272500</v>
      </c>
      <c r="AC41" s="243">
        <v>211.3</v>
      </c>
      <c r="AD41" s="2">
        <f t="shared" si="0"/>
        <v>0.82999999999998408</v>
      </c>
      <c r="AE41" s="138">
        <f t="shared" si="1"/>
        <v>4.7328316531869419E-5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243.25920000000002</v>
      </c>
      <c r="R42" s="34"/>
      <c r="T42" s="87" t="s">
        <v>100</v>
      </c>
      <c r="U42" s="130" t="s">
        <v>129</v>
      </c>
      <c r="W42" s="94">
        <v>42671</v>
      </c>
      <c r="X42" s="365">
        <v>213.14</v>
      </c>
      <c r="Y42" s="40">
        <v>213.93</v>
      </c>
      <c r="Z42" s="40">
        <v>211.71</v>
      </c>
      <c r="AA42" s="365">
        <v>212.54</v>
      </c>
      <c r="AB42" s="95">
        <v>140623200</v>
      </c>
      <c r="AC42" s="243">
        <v>211.29</v>
      </c>
      <c r="AD42" s="2">
        <f t="shared" si="0"/>
        <v>2.2199999999999989</v>
      </c>
      <c r="AE42" s="138">
        <f t="shared" si="1"/>
        <v>-2.9728199320497861E-3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241.00680000000003</v>
      </c>
      <c r="R43" s="83"/>
      <c r="T43" s="87" t="s">
        <v>101</v>
      </c>
      <c r="U43" s="130" t="s">
        <v>129</v>
      </c>
      <c r="W43" s="94">
        <v>42670</v>
      </c>
      <c r="X43" s="365">
        <v>214.58</v>
      </c>
      <c r="Y43" s="40">
        <v>214.62</v>
      </c>
      <c r="Z43" s="40">
        <v>213.08</v>
      </c>
      <c r="AA43" s="365">
        <v>213.17</v>
      </c>
      <c r="AB43" s="95">
        <v>77220200</v>
      </c>
      <c r="AC43" s="243">
        <v>211.92</v>
      </c>
      <c r="AD43" s="2">
        <f t="shared" si="0"/>
        <v>1.539999999999992</v>
      </c>
      <c r="AE43" s="138">
        <f t="shared" si="1"/>
        <v>-2.6824791754906929E-3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238.75440000000003</v>
      </c>
      <c r="R44" s="83"/>
      <c r="T44" s="87" t="s">
        <v>417</v>
      </c>
      <c r="U44" s="130">
        <v>225.72</v>
      </c>
      <c r="W44" s="94">
        <v>42669</v>
      </c>
      <c r="X44" s="365">
        <v>213.21</v>
      </c>
      <c r="Y44" s="40">
        <v>214.42</v>
      </c>
      <c r="Z44" s="40">
        <v>212.93</v>
      </c>
      <c r="AA44" s="365">
        <v>213.74</v>
      </c>
      <c r="AB44" s="95">
        <v>75705500</v>
      </c>
      <c r="AC44" s="243">
        <v>212.49</v>
      </c>
      <c r="AD44" s="2">
        <f t="shared" si="0"/>
        <v>1.4899999999999807</v>
      </c>
      <c r="AE44" s="138">
        <f t="shared" si="1"/>
        <v>-2.0195378545931897E-3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236.50200000000001</v>
      </c>
      <c r="R45" s="83"/>
      <c r="T45" s="87" t="s">
        <v>418</v>
      </c>
      <c r="U45" s="130" t="s">
        <v>425</v>
      </c>
      <c r="W45" s="94">
        <v>42668</v>
      </c>
      <c r="X45" s="365">
        <v>214.68</v>
      </c>
      <c r="Y45" s="40">
        <v>214.98</v>
      </c>
      <c r="Z45" s="40">
        <v>213.98</v>
      </c>
      <c r="AA45" s="365">
        <v>214.17</v>
      </c>
      <c r="AB45" s="95">
        <v>66542300</v>
      </c>
      <c r="AC45" s="243">
        <v>212.92</v>
      </c>
      <c r="AD45" s="2">
        <f t="shared" si="0"/>
        <v>1</v>
      </c>
      <c r="AE45" s="138">
        <f t="shared" si="1"/>
        <v>-3.3235032532884512E-3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234.24960000000002</v>
      </c>
      <c r="R46" s="83"/>
      <c r="T46" s="87" t="s">
        <v>420</v>
      </c>
      <c r="U46" s="232">
        <v>9.7699999999999995E-2</v>
      </c>
      <c r="W46" s="94">
        <v>42667</v>
      </c>
      <c r="X46" s="365">
        <v>215</v>
      </c>
      <c r="Y46" s="40">
        <v>215.32</v>
      </c>
      <c r="Z46" s="40">
        <v>214.48</v>
      </c>
      <c r="AA46" s="365">
        <v>214.89</v>
      </c>
      <c r="AB46" s="95">
        <v>60146600</v>
      </c>
      <c r="AC46" s="243">
        <v>213.63</v>
      </c>
      <c r="AD46" s="2">
        <f t="shared" si="0"/>
        <v>0.84000000000000341</v>
      </c>
      <c r="AE46" s="138">
        <f t="shared" si="1"/>
        <v>4.2307149908333841E-3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231.99720000000002</v>
      </c>
      <c r="R47" s="83"/>
      <c r="T47" s="87"/>
      <c r="U47" s="130"/>
      <c r="W47" s="94">
        <v>42664</v>
      </c>
      <c r="X47" s="365">
        <v>213.88</v>
      </c>
      <c r="Y47" s="40">
        <v>214.08</v>
      </c>
      <c r="Z47" s="40">
        <v>212.76</v>
      </c>
      <c r="AA47" s="365">
        <v>213.98</v>
      </c>
      <c r="AB47" s="95">
        <v>89089100</v>
      </c>
      <c r="AC47" s="243">
        <v>212.73</v>
      </c>
      <c r="AD47" s="2">
        <f t="shared" si="0"/>
        <v>1.3200000000000216</v>
      </c>
      <c r="AE47" s="138">
        <f t="shared" si="1"/>
        <v>4.7030052203345107E-4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229.74480000000003</v>
      </c>
      <c r="R48" s="83"/>
      <c r="T48" s="87" t="s">
        <v>105</v>
      </c>
      <c r="U48" s="130" t="s">
        <v>559</v>
      </c>
      <c r="W48" s="94">
        <v>42663</v>
      </c>
      <c r="X48" s="365">
        <v>213.87</v>
      </c>
      <c r="Y48" s="40">
        <v>214.53</v>
      </c>
      <c r="Z48" s="40">
        <v>213.11</v>
      </c>
      <c r="AA48" s="365">
        <v>213.88</v>
      </c>
      <c r="AB48" s="95">
        <v>73639800</v>
      </c>
      <c r="AC48" s="243">
        <v>212.63</v>
      </c>
      <c r="AD48" s="2">
        <f t="shared" si="0"/>
        <v>1.4199999999999875</v>
      </c>
      <c r="AE48" s="138">
        <f t="shared" si="1"/>
        <v>-1.8308140080743884E-3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227.4924</v>
      </c>
      <c r="R49" s="83"/>
      <c r="T49" s="87" t="s">
        <v>106</v>
      </c>
      <c r="U49" s="130" t="s">
        <v>426</v>
      </c>
      <c r="W49" s="94">
        <v>42662</v>
      </c>
      <c r="X49" s="365">
        <v>214.02</v>
      </c>
      <c r="Y49" s="40">
        <v>214.64</v>
      </c>
      <c r="Z49" s="40">
        <v>213.6</v>
      </c>
      <c r="AA49" s="365">
        <v>214.28</v>
      </c>
      <c r="AB49" s="95">
        <v>66519200</v>
      </c>
      <c r="AC49" s="243">
        <v>213.02</v>
      </c>
      <c r="AD49" s="2">
        <f t="shared" si="0"/>
        <v>1.039999999999992</v>
      </c>
      <c r="AE49" s="138">
        <f t="shared" si="1"/>
        <v>2.6357902664031485E-3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225.24</v>
      </c>
      <c r="R50" s="83"/>
      <c r="T50" s="87" t="s">
        <v>107</v>
      </c>
      <c r="U50" s="131">
        <v>42672487</v>
      </c>
      <c r="W50" s="94">
        <v>42661</v>
      </c>
      <c r="X50" s="365">
        <v>214.24</v>
      </c>
      <c r="Y50" s="40">
        <v>214.31</v>
      </c>
      <c r="Z50" s="40">
        <v>213.27</v>
      </c>
      <c r="AA50" s="365">
        <v>213.71</v>
      </c>
      <c r="AB50" s="95">
        <v>76869700</v>
      </c>
      <c r="AC50" s="243">
        <v>212.46</v>
      </c>
      <c r="AD50" s="2">
        <f t="shared" si="0"/>
        <v>1.039999999999992</v>
      </c>
      <c r="AE50" s="138">
        <f t="shared" si="1"/>
        <v>6.251776072748072E-3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222.98760000000001</v>
      </c>
      <c r="R51" s="83"/>
      <c r="T51" s="87" t="s">
        <v>110</v>
      </c>
      <c r="U51" s="131">
        <v>91523700</v>
      </c>
      <c r="W51" s="94">
        <v>42660</v>
      </c>
      <c r="X51" s="365">
        <v>213.09</v>
      </c>
      <c r="Y51" s="40">
        <v>213.39</v>
      </c>
      <c r="Z51" s="40">
        <v>212.17</v>
      </c>
      <c r="AA51" s="365">
        <v>212.38</v>
      </c>
      <c r="AB51" s="95">
        <v>58275700</v>
      </c>
      <c r="AC51" s="243">
        <v>211.14</v>
      </c>
      <c r="AD51" s="2">
        <f t="shared" si="0"/>
        <v>1.2199999999999989</v>
      </c>
      <c r="AE51" s="138">
        <f t="shared" si="1"/>
        <v>-3.4455090385614451E-3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220.73519999999999</v>
      </c>
      <c r="R52" s="83"/>
      <c r="T52" s="87" t="s">
        <v>421</v>
      </c>
      <c r="U52" s="130">
        <v>19</v>
      </c>
      <c r="W52" s="94">
        <v>42657</v>
      </c>
      <c r="X52" s="365">
        <v>214.15</v>
      </c>
      <c r="Y52" s="40">
        <v>214.69</v>
      </c>
      <c r="Z52" s="40">
        <v>213.03</v>
      </c>
      <c r="AA52" s="365">
        <v>213.12</v>
      </c>
      <c r="AB52" s="95">
        <v>93346200</v>
      </c>
      <c r="AC52" s="243">
        <v>211.87</v>
      </c>
      <c r="AD52" s="2">
        <f t="shared" si="0"/>
        <v>1.6599999999999966</v>
      </c>
      <c r="AE52" s="138">
        <f t="shared" si="1"/>
        <v>5.1945598791092173E-4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218.4828</v>
      </c>
      <c r="R53" s="83"/>
      <c r="T53" s="87" t="s">
        <v>422</v>
      </c>
      <c r="U53" s="130">
        <v>2.0099999999999998</v>
      </c>
      <c r="W53" s="94">
        <v>42656</v>
      </c>
      <c r="X53" s="365">
        <v>212.16</v>
      </c>
      <c r="Y53" s="40">
        <v>213.59</v>
      </c>
      <c r="Z53" s="40">
        <v>211.21</v>
      </c>
      <c r="AA53" s="365">
        <v>213.01</v>
      </c>
      <c r="AB53" s="95">
        <v>101357000</v>
      </c>
      <c r="AC53" s="243">
        <v>211.76</v>
      </c>
      <c r="AD53" s="2">
        <f t="shared" si="0"/>
        <v>2.3799999999999955</v>
      </c>
      <c r="AE53" s="138">
        <f t="shared" si="1"/>
        <v>-3.2947378330039356E-3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216.2304</v>
      </c>
      <c r="R54" s="83"/>
      <c r="T54" s="87"/>
      <c r="U54" s="130"/>
      <c r="W54" s="94">
        <v>42655</v>
      </c>
      <c r="X54" s="365">
        <v>213.59</v>
      </c>
      <c r="Y54" s="40">
        <v>214.32</v>
      </c>
      <c r="Z54" s="40">
        <v>213.01</v>
      </c>
      <c r="AA54" s="365">
        <v>213.71</v>
      </c>
      <c r="AB54" s="95">
        <v>73866100</v>
      </c>
      <c r="AC54" s="243">
        <v>212.46</v>
      </c>
      <c r="AD54" s="2">
        <f t="shared" si="0"/>
        <v>1.3100000000000023</v>
      </c>
      <c r="AE54" s="138">
        <f t="shared" si="1"/>
        <v>1.3196342727872512E-3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213.97800000000001</v>
      </c>
      <c r="R55" s="83"/>
      <c r="T55" s="87"/>
      <c r="U55" s="130"/>
      <c r="W55" s="94">
        <v>42654</v>
      </c>
      <c r="X55" s="365">
        <v>215.66</v>
      </c>
      <c r="Y55" s="40">
        <v>215.74</v>
      </c>
      <c r="Z55" s="40">
        <v>212.58</v>
      </c>
      <c r="AA55" s="365">
        <v>213.43</v>
      </c>
      <c r="AB55" s="95">
        <v>130367400</v>
      </c>
      <c r="AC55" s="243">
        <v>212.18</v>
      </c>
      <c r="AD55" s="2">
        <f t="shared" si="0"/>
        <v>3.1599999999999966</v>
      </c>
      <c r="AE55" s="138">
        <f t="shared" si="1"/>
        <v>-1.2611103355204878E-2</v>
      </c>
    </row>
    <row r="56" spans="1:31" x14ac:dyDescent="0.25">
      <c r="O56" s="2"/>
      <c r="P56" s="83">
        <v>0.94</v>
      </c>
      <c r="Q56" s="83">
        <f t="shared" si="5"/>
        <v>211.72559999999999</v>
      </c>
      <c r="R56" s="83"/>
      <c r="W56" s="94">
        <v>42653</v>
      </c>
      <c r="X56" s="365">
        <v>216.16</v>
      </c>
      <c r="Y56" s="40">
        <v>216.7</v>
      </c>
      <c r="Z56" s="40">
        <v>215.99</v>
      </c>
      <c r="AA56" s="365">
        <v>216.16</v>
      </c>
      <c r="AB56" s="95">
        <v>51855000</v>
      </c>
      <c r="AC56" s="243">
        <v>214.89</v>
      </c>
      <c r="AD56" s="2">
        <f t="shared" si="0"/>
        <v>0.70999999999997954</v>
      </c>
      <c r="AE56" s="138">
        <f t="shared" si="1"/>
        <v>5.1922537187762963E-3</v>
      </c>
    </row>
    <row r="57" spans="1:31" x14ac:dyDescent="0.25">
      <c r="O57" s="2"/>
      <c r="P57" s="83">
        <v>0.93</v>
      </c>
      <c r="Q57" s="83">
        <f t="shared" si="5"/>
        <v>209.47320000000002</v>
      </c>
      <c r="R57" s="83"/>
      <c r="W57" s="94">
        <v>42650</v>
      </c>
      <c r="X57" s="365">
        <v>216.1</v>
      </c>
      <c r="Y57" s="40">
        <v>216.3</v>
      </c>
      <c r="Z57" s="40">
        <v>214.19</v>
      </c>
      <c r="AA57" s="365">
        <v>215.04</v>
      </c>
      <c r="AB57" s="95">
        <v>89788300</v>
      </c>
      <c r="AC57" s="243">
        <v>213.78</v>
      </c>
      <c r="AD57" s="2">
        <f t="shared" si="0"/>
        <v>2.1100000000000136</v>
      </c>
      <c r="AE57" s="138">
        <f t="shared" si="1"/>
        <v>-3.4495618124185112E-3</v>
      </c>
    </row>
    <row r="58" spans="1:31" x14ac:dyDescent="0.25">
      <c r="O58" s="2"/>
      <c r="P58" s="83">
        <v>0.92</v>
      </c>
      <c r="Q58" s="83">
        <f t="shared" si="5"/>
        <v>207.22080000000003</v>
      </c>
      <c r="R58" s="83"/>
      <c r="W58" s="94">
        <v>42649</v>
      </c>
      <c r="X58" s="365">
        <v>215.37</v>
      </c>
      <c r="Y58" s="40">
        <v>216.04</v>
      </c>
      <c r="Z58" s="40">
        <v>214.74</v>
      </c>
      <c r="AA58" s="365">
        <v>215.78</v>
      </c>
      <c r="AB58" s="95">
        <v>62927400</v>
      </c>
      <c r="AC58" s="243">
        <v>214.52</v>
      </c>
      <c r="AD58" s="2">
        <f t="shared" si="0"/>
        <v>1.2999999999999829</v>
      </c>
      <c r="AE58" s="138">
        <f t="shared" si="1"/>
        <v>6.9972477492186158E-4</v>
      </c>
    </row>
    <row r="59" spans="1:31" x14ac:dyDescent="0.25">
      <c r="O59" s="2"/>
      <c r="P59" s="83">
        <v>0.91</v>
      </c>
      <c r="Q59" s="83">
        <f t="shared" si="5"/>
        <v>204.9684</v>
      </c>
      <c r="R59" s="83"/>
      <c r="W59" s="94">
        <v>42648</v>
      </c>
      <c r="X59" s="365">
        <v>215.41</v>
      </c>
      <c r="Y59" s="40">
        <v>216.13</v>
      </c>
      <c r="Z59" s="40">
        <v>215.33</v>
      </c>
      <c r="AA59" s="365">
        <v>215.63</v>
      </c>
      <c r="AB59" s="95">
        <v>72816000</v>
      </c>
      <c r="AC59" s="243">
        <v>214.37</v>
      </c>
      <c r="AD59" s="2">
        <f t="shared" si="0"/>
        <v>0.79999999999998295</v>
      </c>
      <c r="AE59" s="138">
        <f t="shared" si="1"/>
        <v>4.4513166526098935E-3</v>
      </c>
    </row>
    <row r="60" spans="1:31" x14ac:dyDescent="0.25">
      <c r="O60" s="2"/>
      <c r="P60" s="83">
        <v>0.9</v>
      </c>
      <c r="Q60" s="83">
        <f t="shared" si="5"/>
        <v>202.71600000000001</v>
      </c>
      <c r="R60" s="83"/>
      <c r="W60" s="94">
        <v>42647</v>
      </c>
      <c r="X60" s="365">
        <v>215.91</v>
      </c>
      <c r="Y60" s="40">
        <v>216.17</v>
      </c>
      <c r="Z60" s="40">
        <v>213.99</v>
      </c>
      <c r="AA60" s="365">
        <v>214.68</v>
      </c>
      <c r="AB60" s="95">
        <v>119948100</v>
      </c>
      <c r="AC60" s="243">
        <v>213.42</v>
      </c>
      <c r="AD60" s="2">
        <f t="shared" si="0"/>
        <v>2.1799999999999784</v>
      </c>
      <c r="AE60" s="138">
        <f t="shared" si="1"/>
        <v>-5.1277270184598711E-3</v>
      </c>
    </row>
    <row r="61" spans="1:31" x14ac:dyDescent="0.25">
      <c r="W61" s="94">
        <v>42646</v>
      </c>
      <c r="X61" s="365">
        <v>215.82</v>
      </c>
      <c r="Y61" s="40">
        <v>216.04</v>
      </c>
      <c r="Z61" s="40">
        <v>215.04</v>
      </c>
      <c r="AA61" s="365">
        <v>215.78</v>
      </c>
      <c r="AB61" s="95">
        <v>83512100</v>
      </c>
      <c r="AC61" s="243">
        <v>214.52</v>
      </c>
      <c r="AD61" s="2">
        <f t="shared" si="0"/>
        <v>1</v>
      </c>
      <c r="AE61" s="138">
        <f t="shared" si="1"/>
        <v>-2.3717620797097938E-3</v>
      </c>
    </row>
    <row r="62" spans="1:31" x14ac:dyDescent="0.25">
      <c r="W62" s="94">
        <v>42643</v>
      </c>
      <c r="X62" s="365">
        <v>215.65</v>
      </c>
      <c r="Y62" s="40">
        <v>217.12</v>
      </c>
      <c r="Z62" s="40">
        <v>215.36</v>
      </c>
      <c r="AA62" s="365">
        <v>216.3</v>
      </c>
      <c r="AB62" s="95">
        <v>117202900</v>
      </c>
      <c r="AC62" s="243">
        <v>215.03</v>
      </c>
      <c r="AD62" s="2">
        <f t="shared" si="0"/>
        <v>1.7599999999999909</v>
      </c>
      <c r="AE62" s="138">
        <f t="shared" si="1"/>
        <v>7.5438103270546453E-3</v>
      </c>
    </row>
    <row r="63" spans="1:31" x14ac:dyDescent="0.25">
      <c r="W63" s="94">
        <v>42642</v>
      </c>
      <c r="X63" s="365">
        <v>216.4</v>
      </c>
      <c r="Y63" s="40">
        <v>216.87</v>
      </c>
      <c r="Z63" s="40">
        <v>214.04</v>
      </c>
      <c r="AA63" s="365">
        <v>214.68</v>
      </c>
      <c r="AB63" s="95">
        <v>128070600</v>
      </c>
      <c r="AC63" s="243">
        <v>213.42</v>
      </c>
      <c r="AD63" s="2">
        <f t="shared" si="0"/>
        <v>2.8300000000000125</v>
      </c>
      <c r="AE63" s="138">
        <f t="shared" si="1"/>
        <v>-9.0541858197521474E-3</v>
      </c>
    </row>
    <row r="64" spans="1:31" x14ac:dyDescent="0.25">
      <c r="W64" s="94">
        <v>42641</v>
      </c>
      <c r="X64" s="365">
        <v>215.83</v>
      </c>
      <c r="Y64" s="40">
        <v>216.82</v>
      </c>
      <c r="Z64" s="40">
        <v>214.71</v>
      </c>
      <c r="AA64" s="365">
        <v>216.64</v>
      </c>
      <c r="AB64" s="95">
        <v>87411000</v>
      </c>
      <c r="AC64" s="243">
        <v>215.37</v>
      </c>
      <c r="AD64" s="2">
        <f t="shared" si="0"/>
        <v>2.1099999999999852</v>
      </c>
      <c r="AE64" s="138">
        <f t="shared" si="1"/>
        <v>4.9461061079745239E-3</v>
      </c>
    </row>
    <row r="65" spans="23:31" x14ac:dyDescent="0.25">
      <c r="W65" s="94">
        <v>42640</v>
      </c>
      <c r="X65" s="365">
        <v>214.05</v>
      </c>
      <c r="Y65" s="40">
        <v>215.68</v>
      </c>
      <c r="Z65" s="40">
        <v>213.62</v>
      </c>
      <c r="AA65" s="365">
        <v>215.57</v>
      </c>
      <c r="AB65" s="95">
        <v>78494800</v>
      </c>
      <c r="AC65" s="243">
        <v>214.31</v>
      </c>
      <c r="AD65" s="2">
        <f t="shared" si="0"/>
        <v>2.0600000000000023</v>
      </c>
      <c r="AE65" s="138">
        <f t="shared" si="1"/>
        <v>6.2447178138793635E-3</v>
      </c>
    </row>
    <row r="66" spans="23:31" x14ac:dyDescent="0.25">
      <c r="W66" s="94">
        <v>42639</v>
      </c>
      <c r="X66" s="365">
        <v>215.02</v>
      </c>
      <c r="Y66" s="40">
        <v>215.23</v>
      </c>
      <c r="Z66" s="40">
        <v>214.01</v>
      </c>
      <c r="AA66" s="365">
        <v>214.24</v>
      </c>
      <c r="AB66" s="95">
        <v>89827300</v>
      </c>
      <c r="AC66" s="243">
        <v>212.98</v>
      </c>
      <c r="AD66" s="2">
        <f t="shared" si="0"/>
        <v>1.2199999999999989</v>
      </c>
      <c r="AE66" s="138">
        <f t="shared" si="1"/>
        <v>-8.1035767511177248E-3</v>
      </c>
    </row>
    <row r="67" spans="23:31" x14ac:dyDescent="0.25">
      <c r="W67" s="94">
        <v>42636</v>
      </c>
      <c r="X67" s="365">
        <v>216.72</v>
      </c>
      <c r="Y67" s="40">
        <v>216.88</v>
      </c>
      <c r="Z67" s="40">
        <v>215.88</v>
      </c>
      <c r="AA67" s="365">
        <v>215.99</v>
      </c>
      <c r="AB67" s="95">
        <v>73630900</v>
      </c>
      <c r="AC67" s="243">
        <v>214.72</v>
      </c>
      <c r="AD67" s="2">
        <f t="shared" si="0"/>
        <v>1</v>
      </c>
      <c r="AE67" s="138">
        <f t="shared" si="1"/>
        <v>-5.5115557408179638E-3</v>
      </c>
    </row>
    <row r="68" spans="23:31" x14ac:dyDescent="0.25">
      <c r="W68" s="94">
        <v>42635</v>
      </c>
      <c r="X68" s="10">
        <v>217</v>
      </c>
      <c r="Y68" s="40">
        <v>217.53</v>
      </c>
      <c r="Z68" s="40">
        <v>216.71</v>
      </c>
      <c r="AA68" s="10">
        <v>217.18</v>
      </c>
      <c r="AB68" s="95">
        <v>76678700</v>
      </c>
      <c r="AC68" s="243">
        <v>215.91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42727</v>
      </c>
      <c r="X2" s="10">
        <v>78.22</v>
      </c>
      <c r="Y2" s="40">
        <v>78.45</v>
      </c>
      <c r="Z2" s="40">
        <v>77.62</v>
      </c>
      <c r="AA2" s="10">
        <v>78.03</v>
      </c>
      <c r="AB2" s="95">
        <v>826700</v>
      </c>
      <c r="AC2" s="243">
        <v>78.03</v>
      </c>
      <c r="AD2" s="2">
        <f>Y2-Z2</f>
        <v>0.82999999999999829</v>
      </c>
      <c r="AE2" s="138">
        <f>AC2/AC3-1</f>
        <v>-1.5355086372361715E-3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75.150000000000006</v>
      </c>
      <c r="T3" s="121"/>
      <c r="W3" s="94">
        <v>42726</v>
      </c>
      <c r="X3" s="10">
        <v>77.930000000000007</v>
      </c>
      <c r="Y3" s="40">
        <v>78.33</v>
      </c>
      <c r="Z3" s="40">
        <v>77</v>
      </c>
      <c r="AA3" s="10">
        <v>78.150000000000006</v>
      </c>
      <c r="AB3" s="95">
        <v>1705300</v>
      </c>
      <c r="AC3" s="243">
        <v>78.150000000000006</v>
      </c>
      <c r="AD3" s="2">
        <f>Y3-Z3</f>
        <v>1.3299999999999983</v>
      </c>
      <c r="AE3" s="138">
        <f>AC3/AC4-1</f>
        <v>1.40132347216817E-2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75.150000000000006</v>
      </c>
      <c r="R4" s="505">
        <v>6.6E-3</v>
      </c>
      <c r="T4" s="121"/>
      <c r="W4" s="94">
        <v>42725</v>
      </c>
      <c r="X4" s="10">
        <v>76.66</v>
      </c>
      <c r="Y4" s="40">
        <v>77.150000000000006</v>
      </c>
      <c r="Z4" s="40">
        <v>76.010000000000005</v>
      </c>
      <c r="AA4" s="10">
        <v>77.069999999999993</v>
      </c>
      <c r="AB4" s="95">
        <v>1494900</v>
      </c>
      <c r="AC4" s="243">
        <v>77.069999999999993</v>
      </c>
      <c r="AD4" s="2">
        <f t="shared" ref="AD4:AD67" si="0">Y4-Z4</f>
        <v>1.1400000000000006</v>
      </c>
      <c r="AE4" s="138">
        <f t="shared" ref="AE4:AE66" si="1">AC4/AC5-1</f>
        <v>6.0044380629160621E-3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42724</v>
      </c>
      <c r="X5" s="10">
        <v>77.52</v>
      </c>
      <c r="Y5" s="40">
        <v>77.790000000000006</v>
      </c>
      <c r="Z5" s="40">
        <v>76.319999999999993</v>
      </c>
      <c r="AA5" s="10">
        <v>76.61</v>
      </c>
      <c r="AB5" s="95">
        <v>1339400</v>
      </c>
      <c r="AC5" s="243">
        <v>76.61</v>
      </c>
      <c r="AD5" s="2">
        <f t="shared" si="0"/>
        <v>1.4700000000000131</v>
      </c>
      <c r="AE5" s="138">
        <f t="shared" si="1"/>
        <v>-1.0717975206611552E-2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42723</v>
      </c>
      <c r="X6" s="10">
        <v>76.95</v>
      </c>
      <c r="Y6" s="40">
        <v>78.33</v>
      </c>
      <c r="Z6" s="40">
        <v>76.91</v>
      </c>
      <c r="AA6" s="10">
        <v>77.44</v>
      </c>
      <c r="AB6" s="95">
        <v>1114900</v>
      </c>
      <c r="AC6" s="243">
        <v>77.44</v>
      </c>
      <c r="AD6" s="2">
        <f t="shared" si="0"/>
        <v>1.4200000000000017</v>
      </c>
      <c r="AE6" s="138">
        <f t="shared" si="1"/>
        <v>8.2020570238250379E-3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42720</v>
      </c>
      <c r="X7" s="10">
        <v>77.510000000000005</v>
      </c>
      <c r="Y7" s="40">
        <v>78.59</v>
      </c>
      <c r="Z7" s="40">
        <v>76.67</v>
      </c>
      <c r="AA7" s="10">
        <v>76.81</v>
      </c>
      <c r="AB7" s="95">
        <v>2276200</v>
      </c>
      <c r="AC7" s="243">
        <v>76.81</v>
      </c>
      <c r="AD7" s="2">
        <f t="shared" si="0"/>
        <v>1.9200000000000017</v>
      </c>
      <c r="AE7" s="138">
        <f t="shared" si="1"/>
        <v>-5.1806760782281414E-3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42719</v>
      </c>
      <c r="X8" s="10">
        <v>75.209999999999994</v>
      </c>
      <c r="Y8" s="40">
        <v>77.83</v>
      </c>
      <c r="Z8" s="40">
        <v>74.63</v>
      </c>
      <c r="AA8" s="10">
        <v>77.209999999999994</v>
      </c>
      <c r="AB8" s="95">
        <v>2330900</v>
      </c>
      <c r="AC8" s="243">
        <v>77.209999999999994</v>
      </c>
      <c r="AD8" s="2">
        <f t="shared" si="0"/>
        <v>3.2000000000000028</v>
      </c>
      <c r="AE8" s="138">
        <f t="shared" si="1"/>
        <v>2.7548575991482416E-2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42718</v>
      </c>
      <c r="X9" s="10">
        <v>76.489999999999995</v>
      </c>
      <c r="Y9" s="40">
        <v>77</v>
      </c>
      <c r="Z9" s="40">
        <v>74.62</v>
      </c>
      <c r="AA9" s="10">
        <v>75.14</v>
      </c>
      <c r="AB9" s="95">
        <v>2598200</v>
      </c>
      <c r="AC9" s="243">
        <v>75.14</v>
      </c>
      <c r="AD9" s="2">
        <f t="shared" si="0"/>
        <v>2.3799999999999955</v>
      </c>
      <c r="AE9" s="138">
        <f t="shared" si="1"/>
        <v>-2.2632674297606625E-2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42717</v>
      </c>
      <c r="X10" s="10">
        <v>76.8</v>
      </c>
      <c r="Y10" s="40">
        <v>77.63</v>
      </c>
      <c r="Z10" s="40">
        <v>75.95</v>
      </c>
      <c r="AA10" s="10">
        <v>76.88</v>
      </c>
      <c r="AB10" s="95">
        <v>1700700</v>
      </c>
      <c r="AC10" s="243">
        <v>76.88</v>
      </c>
      <c r="AD10" s="2">
        <f t="shared" si="0"/>
        <v>1.6799999999999926</v>
      </c>
      <c r="AE10" s="138">
        <f t="shared" si="1"/>
        <v>8.1300813008129413E-3</v>
      </c>
    </row>
    <row r="11" spans="1:40" x14ac:dyDescent="0.25">
      <c r="H11" s="72"/>
      <c r="O11" s="11" t="s">
        <v>179</v>
      </c>
      <c r="Q11" s="138">
        <f>VALUE(TRIM(CLEAN(MID(U55, FIND("(", U55)+1, 5))))</f>
        <v>1.44E-2</v>
      </c>
      <c r="W11" s="94">
        <v>42716</v>
      </c>
      <c r="X11" s="10">
        <v>76.36</v>
      </c>
      <c r="Y11" s="40">
        <v>77.08</v>
      </c>
      <c r="Z11" s="40">
        <v>75.37</v>
      </c>
      <c r="AA11" s="10">
        <v>76.260000000000005</v>
      </c>
      <c r="AB11" s="95">
        <v>2302900</v>
      </c>
      <c r="AC11" s="243">
        <v>76.260000000000005</v>
      </c>
      <c r="AD11" s="2">
        <f t="shared" si="0"/>
        <v>1.7099999999999937</v>
      </c>
      <c r="AE11" s="138">
        <f t="shared" si="1"/>
        <v>-8.7092161705446536E-3</v>
      </c>
      <c r="AK11" s="234"/>
      <c r="AN11" s="234"/>
    </row>
    <row r="12" spans="1:40" x14ac:dyDescent="0.25">
      <c r="H12" s="72"/>
      <c r="W12" s="94">
        <v>42713</v>
      </c>
      <c r="X12" s="10">
        <v>80.599999999999994</v>
      </c>
      <c r="Y12" s="40">
        <v>81.040000000000006</v>
      </c>
      <c r="Z12" s="40">
        <v>75.650000000000006</v>
      </c>
      <c r="AA12" s="10">
        <v>76.930000000000007</v>
      </c>
      <c r="AB12" s="95">
        <v>4747300</v>
      </c>
      <c r="AC12" s="243">
        <v>76.930000000000007</v>
      </c>
      <c r="AD12" s="2">
        <f t="shared" si="0"/>
        <v>5.3900000000000006</v>
      </c>
      <c r="AE12" s="138">
        <f t="shared" si="1"/>
        <v>-3.2570422535211141E-2</v>
      </c>
    </row>
    <row r="13" spans="1:40" x14ac:dyDescent="0.25">
      <c r="H13" s="72"/>
      <c r="W13" s="94">
        <v>42712</v>
      </c>
      <c r="X13" s="10">
        <v>77.3</v>
      </c>
      <c r="Y13" s="40">
        <v>79.739999999999995</v>
      </c>
      <c r="Z13" s="40">
        <v>76.98</v>
      </c>
      <c r="AA13" s="10">
        <v>79.52</v>
      </c>
      <c r="AB13" s="95">
        <v>2696700</v>
      </c>
      <c r="AC13" s="243">
        <v>79.52</v>
      </c>
      <c r="AD13" s="2">
        <f t="shared" si="0"/>
        <v>2.7599999999999909</v>
      </c>
      <c r="AE13" s="138">
        <f t="shared" si="1"/>
        <v>2.8187225239203473E-2</v>
      </c>
      <c r="AK13" s="234"/>
      <c r="AN13" s="234"/>
    </row>
    <row r="14" spans="1:40" x14ac:dyDescent="0.25">
      <c r="H14" s="72"/>
      <c r="T14" s="84"/>
      <c r="U14" s="11"/>
      <c r="W14" s="94">
        <v>42711</v>
      </c>
      <c r="X14" s="10">
        <v>75.78</v>
      </c>
      <c r="Y14" s="40">
        <v>77.66</v>
      </c>
      <c r="Z14" s="40">
        <v>74.25</v>
      </c>
      <c r="AA14" s="10">
        <v>77.34</v>
      </c>
      <c r="AB14" s="95">
        <v>2455100</v>
      </c>
      <c r="AC14" s="243">
        <v>77.34</v>
      </c>
      <c r="AD14" s="2">
        <f t="shared" si="0"/>
        <v>3.4099999999999966</v>
      </c>
      <c r="AE14" s="138">
        <f t="shared" si="1"/>
        <v>1.5360378101614724E-2</v>
      </c>
    </row>
    <row r="15" spans="1:40" x14ac:dyDescent="0.25">
      <c r="H15" s="72"/>
      <c r="W15" s="94">
        <v>42710</v>
      </c>
      <c r="X15" s="10">
        <v>75.33</v>
      </c>
      <c r="Y15" s="40">
        <v>76.55</v>
      </c>
      <c r="Z15" s="40">
        <v>74.819999999999993</v>
      </c>
      <c r="AA15" s="10">
        <v>76.17</v>
      </c>
      <c r="AB15" s="95">
        <v>3297200</v>
      </c>
      <c r="AC15" s="243">
        <v>76.17</v>
      </c>
      <c r="AD15" s="2">
        <f t="shared" si="0"/>
        <v>1.730000000000004</v>
      </c>
      <c r="AE15" s="138">
        <f t="shared" si="1"/>
        <v>1.8043303929430765E-2</v>
      </c>
      <c r="AK15" s="234"/>
      <c r="AN15" s="234"/>
    </row>
    <row r="16" spans="1:40" x14ac:dyDescent="0.25">
      <c r="H16" s="72"/>
      <c r="W16" s="94">
        <v>42709</v>
      </c>
      <c r="X16" s="10">
        <v>73.72</v>
      </c>
      <c r="Y16" s="40">
        <v>74.98</v>
      </c>
      <c r="Z16" s="40">
        <v>73.489999999999995</v>
      </c>
      <c r="AA16" s="10">
        <v>74.819999999999993</v>
      </c>
      <c r="AB16" s="95">
        <v>2898000</v>
      </c>
      <c r="AC16" s="243">
        <v>74.819999999999993</v>
      </c>
      <c r="AD16" s="2">
        <f t="shared" si="0"/>
        <v>1.4900000000000091</v>
      </c>
      <c r="AE16" s="138">
        <f t="shared" si="1"/>
        <v>2.0179983637850896E-2</v>
      </c>
    </row>
    <row r="17" spans="1:40" x14ac:dyDescent="0.25">
      <c r="H17" s="72"/>
      <c r="W17" s="94">
        <v>42706</v>
      </c>
      <c r="X17" s="10">
        <v>71.69</v>
      </c>
      <c r="Y17" s="40">
        <v>73.44</v>
      </c>
      <c r="Z17" s="40">
        <v>71.650000000000006</v>
      </c>
      <c r="AA17" s="10">
        <v>73.34</v>
      </c>
      <c r="AB17" s="95">
        <v>1924700</v>
      </c>
      <c r="AC17" s="243">
        <v>73.34</v>
      </c>
      <c r="AD17" s="2">
        <f t="shared" si="0"/>
        <v>1.789999999999992</v>
      </c>
      <c r="AE17" s="138">
        <f t="shared" si="1"/>
        <v>2.1733073279465165E-2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42705</v>
      </c>
      <c r="X18" s="10">
        <v>76.92</v>
      </c>
      <c r="Y18" s="40">
        <v>77.069999999999993</v>
      </c>
      <c r="Z18" s="40">
        <v>71.650000000000006</v>
      </c>
      <c r="AA18" s="10">
        <v>71.78</v>
      </c>
      <c r="AB18" s="95">
        <v>4084000</v>
      </c>
      <c r="AC18" s="243">
        <v>71.78</v>
      </c>
      <c r="AD18" s="2">
        <f t="shared" si="0"/>
        <v>5.4199999999999875</v>
      </c>
      <c r="AE18" s="138">
        <f t="shared" si="1"/>
        <v>-6.5972674040338242E-2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77.489999999999995</v>
      </c>
      <c r="Y19" s="40">
        <v>77.790000000000006</v>
      </c>
      <c r="Z19" s="40">
        <v>76.44</v>
      </c>
      <c r="AA19" s="10">
        <v>76.849999999999994</v>
      </c>
      <c r="AB19" s="95">
        <v>1581500</v>
      </c>
      <c r="AC19" s="243">
        <v>76.849999999999994</v>
      </c>
      <c r="AD19" s="2">
        <f t="shared" si="0"/>
        <v>1.3500000000000085</v>
      </c>
      <c r="AE19" s="138">
        <f t="shared" si="1"/>
        <v>-4.7915047915048081E-3</v>
      </c>
      <c r="AK19" s="234"/>
      <c r="AN19" s="234"/>
    </row>
    <row r="20" spans="1:40" x14ac:dyDescent="0.25">
      <c r="W20" s="94">
        <v>42703</v>
      </c>
      <c r="X20" s="10">
        <v>77.09</v>
      </c>
      <c r="Y20" s="40">
        <v>77.72</v>
      </c>
      <c r="Z20" s="40">
        <v>76.28</v>
      </c>
      <c r="AA20" s="10">
        <v>77.22</v>
      </c>
      <c r="AB20" s="95">
        <v>1717000</v>
      </c>
      <c r="AC20" s="243">
        <v>77.22</v>
      </c>
      <c r="AD20" s="2">
        <f t="shared" si="0"/>
        <v>1.4399999999999977</v>
      </c>
      <c r="AE20" s="138">
        <f t="shared" si="1"/>
        <v>-1.0349288486416475E-3</v>
      </c>
    </row>
    <row r="21" spans="1:40" x14ac:dyDescent="0.25">
      <c r="W21" s="94">
        <v>42702</v>
      </c>
      <c r="X21" s="10">
        <v>77.06</v>
      </c>
      <c r="Y21" s="40">
        <v>77.84</v>
      </c>
      <c r="Z21" s="40">
        <v>75.819999999999993</v>
      </c>
      <c r="AA21" s="10">
        <v>77.3</v>
      </c>
      <c r="AB21" s="95">
        <v>1803400</v>
      </c>
      <c r="AC21" s="243">
        <v>77.3</v>
      </c>
      <c r="AD21" s="2">
        <f t="shared" si="0"/>
        <v>2.0200000000000102</v>
      </c>
      <c r="AE21" s="138">
        <f t="shared" si="1"/>
        <v>3.7657447084793461E-3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42699</v>
      </c>
      <c r="X22" s="10">
        <v>78.27</v>
      </c>
      <c r="Y22" s="40">
        <v>78.31</v>
      </c>
      <c r="Z22" s="40">
        <v>76.489999999999995</v>
      </c>
      <c r="AA22" s="10">
        <v>77.010000000000005</v>
      </c>
      <c r="AB22" s="95">
        <v>1174700</v>
      </c>
      <c r="AC22" s="243">
        <v>77.010000000000005</v>
      </c>
      <c r="AD22" s="2">
        <f t="shared" si="0"/>
        <v>1.8200000000000074</v>
      </c>
      <c r="AE22" s="138">
        <f t="shared" si="1"/>
        <v>-1.6600689567105031E-2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42697</v>
      </c>
      <c r="X23" s="10">
        <v>79.209999999999994</v>
      </c>
      <c r="Y23" s="40">
        <v>79.510000000000005</v>
      </c>
      <c r="Z23" s="40">
        <v>78.02</v>
      </c>
      <c r="AA23" s="10">
        <v>78.31</v>
      </c>
      <c r="AB23" s="95">
        <v>1585100</v>
      </c>
      <c r="AC23" s="243">
        <v>78.31</v>
      </c>
      <c r="AD23" s="2">
        <f t="shared" si="0"/>
        <v>1.4900000000000091</v>
      </c>
      <c r="AE23" s="138">
        <f t="shared" si="1"/>
        <v>-1.3230846774193505E-2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42696</v>
      </c>
      <c r="X24" s="10">
        <v>79.39</v>
      </c>
      <c r="Y24" s="40">
        <v>80.14</v>
      </c>
      <c r="Z24" s="40">
        <v>78.989999999999995</v>
      </c>
      <c r="AA24" s="10">
        <v>79.36</v>
      </c>
      <c r="AB24" s="95">
        <v>1218500</v>
      </c>
      <c r="AC24" s="243">
        <v>79.36</v>
      </c>
      <c r="AD24" s="2">
        <f t="shared" si="0"/>
        <v>1.1500000000000057</v>
      </c>
      <c r="AE24" s="138">
        <f t="shared" si="1"/>
        <v>5.4478651970100156E-3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42695</v>
      </c>
      <c r="X25" s="10">
        <v>78.459999999999994</v>
      </c>
      <c r="Y25" s="40">
        <v>79.13</v>
      </c>
      <c r="Z25" s="40">
        <v>78.2</v>
      </c>
      <c r="AA25" s="10">
        <v>78.930000000000007</v>
      </c>
      <c r="AB25" s="95">
        <v>1504600</v>
      </c>
      <c r="AC25" s="243">
        <v>78.930000000000007</v>
      </c>
      <c r="AD25" s="2">
        <f t="shared" si="0"/>
        <v>0.92999999999999261</v>
      </c>
      <c r="AE25" s="138">
        <f t="shared" si="1"/>
        <v>9.2059838895284241E-3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42692</v>
      </c>
      <c r="X26" s="10">
        <v>77.819999999999993</v>
      </c>
      <c r="Y26" s="40">
        <v>78.94</v>
      </c>
      <c r="Z26" s="40">
        <v>76.92</v>
      </c>
      <c r="AA26" s="10">
        <v>78.209999999999994</v>
      </c>
      <c r="AB26" s="95">
        <v>2151200</v>
      </c>
      <c r="AC26" s="243">
        <v>78.209999999999994</v>
      </c>
      <c r="AD26" s="2">
        <f t="shared" si="0"/>
        <v>2.019999999999996</v>
      </c>
      <c r="AE26" s="138">
        <f t="shared" si="1"/>
        <v>3.3354714560613896E-3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42691</v>
      </c>
      <c r="X27" s="10">
        <v>76.150000000000006</v>
      </c>
      <c r="Y27" s="40">
        <v>77.97</v>
      </c>
      <c r="Z27" s="40">
        <v>75.69</v>
      </c>
      <c r="AA27" s="10">
        <v>77.95</v>
      </c>
      <c r="AB27" s="95">
        <v>1615300</v>
      </c>
      <c r="AC27" s="243">
        <v>77.95</v>
      </c>
      <c r="AD27" s="2">
        <f t="shared" si="0"/>
        <v>2.2800000000000011</v>
      </c>
      <c r="AE27" s="138">
        <f t="shared" si="1"/>
        <v>2.4040987913820366E-2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42690</v>
      </c>
      <c r="X28" s="10">
        <v>75.36</v>
      </c>
      <c r="Y28" s="40">
        <v>76.48</v>
      </c>
      <c r="Z28" s="40">
        <v>75</v>
      </c>
      <c r="AA28" s="10">
        <v>76.12</v>
      </c>
      <c r="AB28" s="95">
        <v>1630800</v>
      </c>
      <c r="AC28" s="243">
        <v>76.12</v>
      </c>
      <c r="AD28" s="2">
        <f t="shared" si="0"/>
        <v>1.480000000000004</v>
      </c>
      <c r="AE28" s="138">
        <f t="shared" si="1"/>
        <v>2.50230475437907E-3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42689</v>
      </c>
      <c r="X29" s="10">
        <v>74.180000000000007</v>
      </c>
      <c r="Y29" s="40">
        <v>76.25</v>
      </c>
      <c r="Z29" s="40">
        <v>73.72</v>
      </c>
      <c r="AA29" s="10">
        <v>75.930000000000007</v>
      </c>
      <c r="AB29" s="95">
        <v>2101100</v>
      </c>
      <c r="AC29" s="243">
        <v>75.930000000000007</v>
      </c>
      <c r="AD29" s="2">
        <f t="shared" si="0"/>
        <v>2.5300000000000011</v>
      </c>
      <c r="AE29" s="138" t="e">
        <f t="shared" si="1"/>
        <v>#DIV/0!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42689</v>
      </c>
      <c r="X30" s="10" t="s">
        <v>408</v>
      </c>
      <c r="Y30" s="40"/>
      <c r="Z30" s="40"/>
      <c r="AA30" s="10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42688</v>
      </c>
      <c r="X31" s="10">
        <v>74.790000000000006</v>
      </c>
      <c r="Y31" s="40">
        <v>74.819999999999993</v>
      </c>
      <c r="Z31" s="40">
        <v>73.59</v>
      </c>
      <c r="AA31" s="10">
        <v>74.040000000000006</v>
      </c>
      <c r="AB31" s="95">
        <v>2614900</v>
      </c>
      <c r="AC31" s="243">
        <v>73.760000000000005</v>
      </c>
      <c r="AD31" s="2">
        <f t="shared" si="0"/>
        <v>1.2299999999999898</v>
      </c>
      <c r="AE31" s="138">
        <f t="shared" si="1"/>
        <v>-6.3316718307961928E-3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42685</v>
      </c>
      <c r="X32" s="10">
        <v>76</v>
      </c>
      <c r="Y32" s="40">
        <v>77.89</v>
      </c>
      <c r="Z32" s="40">
        <v>74.2</v>
      </c>
      <c r="AA32" s="10">
        <v>74.510000000000005</v>
      </c>
      <c r="AB32" s="95">
        <v>4015000</v>
      </c>
      <c r="AC32" s="243">
        <v>74.23</v>
      </c>
      <c r="AD32" s="2">
        <f t="shared" si="0"/>
        <v>3.6899999999999977</v>
      </c>
      <c r="AE32" s="138">
        <f t="shared" si="1"/>
        <v>-1.8381380587146223E-2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42684</v>
      </c>
      <c r="X33" s="10">
        <v>77.89</v>
      </c>
      <c r="Y33" s="40">
        <v>79.489999999999995</v>
      </c>
      <c r="Z33" s="40">
        <v>74.77</v>
      </c>
      <c r="AA33" s="10">
        <v>75.91</v>
      </c>
      <c r="AB33" s="95">
        <v>3267500</v>
      </c>
      <c r="AC33" s="243">
        <v>75.62</v>
      </c>
      <c r="AD33" s="2">
        <f t="shared" si="0"/>
        <v>4.7199999999999989</v>
      </c>
      <c r="AE33" s="138">
        <f t="shared" si="1"/>
        <v>-2.2618586015251352E-2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42683</v>
      </c>
      <c r="X34" s="10">
        <v>74.790000000000006</v>
      </c>
      <c r="Y34" s="40">
        <v>78.239999999999995</v>
      </c>
      <c r="Z34" s="40">
        <v>74.5</v>
      </c>
      <c r="AA34" s="10">
        <v>77.66</v>
      </c>
      <c r="AB34" s="95">
        <v>3458000</v>
      </c>
      <c r="AC34" s="243">
        <v>77.37</v>
      </c>
      <c r="AD34" s="2">
        <f t="shared" si="0"/>
        <v>3.7399999999999949</v>
      </c>
      <c r="AE34" s="138">
        <f t="shared" si="1"/>
        <v>4.2834890965732786E-3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42682</v>
      </c>
      <c r="X35" s="10">
        <v>76.86</v>
      </c>
      <c r="Y35" s="40">
        <v>78.02</v>
      </c>
      <c r="Z35" s="40">
        <v>76.010000000000005</v>
      </c>
      <c r="AA35" s="10">
        <v>77.33</v>
      </c>
      <c r="AB35" s="95">
        <v>2208800</v>
      </c>
      <c r="AC35" s="243">
        <v>77.040000000000006</v>
      </c>
      <c r="AD35" s="2">
        <f t="shared" si="0"/>
        <v>2.0099999999999909</v>
      </c>
      <c r="AE35" s="138">
        <f t="shared" si="1"/>
        <v>1.1695906432749315E-3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42681</v>
      </c>
      <c r="X36" s="10">
        <v>76.67</v>
      </c>
      <c r="Y36" s="40">
        <v>77.3</v>
      </c>
      <c r="Z36" s="40">
        <v>75.3</v>
      </c>
      <c r="AA36" s="10">
        <v>77.239999999999995</v>
      </c>
      <c r="AB36" s="95">
        <v>2703100</v>
      </c>
      <c r="AC36" s="243">
        <v>76.95</v>
      </c>
      <c r="AD36" s="2">
        <f t="shared" si="0"/>
        <v>2</v>
      </c>
      <c r="AE36" s="138">
        <f t="shared" si="1"/>
        <v>2.8880866425992746E-2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82.665000000000006</v>
      </c>
      <c r="R37" s="34"/>
      <c r="W37" s="94">
        <v>42678</v>
      </c>
      <c r="X37" s="10">
        <v>72.599999999999994</v>
      </c>
      <c r="Y37" s="40">
        <v>76.86</v>
      </c>
      <c r="Z37" s="40">
        <v>72.5</v>
      </c>
      <c r="AA37" s="10">
        <v>75.069999999999993</v>
      </c>
      <c r="AB37" s="95">
        <v>5718600</v>
      </c>
      <c r="AC37" s="243">
        <v>74.790000000000006</v>
      </c>
      <c r="AD37" s="2">
        <f t="shared" si="0"/>
        <v>4.3599999999999994</v>
      </c>
      <c r="AE37" s="138">
        <f t="shared" si="1"/>
        <v>5.377066810055231E-3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81.913500000000013</v>
      </c>
      <c r="R38" s="34"/>
      <c r="W38" s="94">
        <v>42677</v>
      </c>
      <c r="X38" s="10">
        <v>74.650000000000006</v>
      </c>
      <c r="Y38" s="40">
        <v>76.819999999999993</v>
      </c>
      <c r="Z38" s="40">
        <v>74.39</v>
      </c>
      <c r="AA38" s="10">
        <v>74.67</v>
      </c>
      <c r="AB38" s="95">
        <v>3566700</v>
      </c>
      <c r="AC38" s="243">
        <v>74.39</v>
      </c>
      <c r="AD38" s="2">
        <f t="shared" si="0"/>
        <v>2.4299999999999926</v>
      </c>
      <c r="AE38" s="138">
        <f t="shared" si="1"/>
        <v>-4.8160535117056646E-3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81.162000000000006</v>
      </c>
      <c r="R39" s="34"/>
      <c r="T39" s="91" t="s">
        <v>113</v>
      </c>
      <c r="W39" s="94">
        <v>42676</v>
      </c>
      <c r="X39" s="10">
        <v>75.650000000000006</v>
      </c>
      <c r="Y39" s="40">
        <v>76.37</v>
      </c>
      <c r="Z39" s="40">
        <v>74.819999999999993</v>
      </c>
      <c r="AA39" s="10">
        <v>75.03</v>
      </c>
      <c r="AB39" s="95">
        <v>1681800</v>
      </c>
      <c r="AC39" s="243">
        <v>74.75</v>
      </c>
      <c r="AD39" s="2">
        <f t="shared" si="0"/>
        <v>1.5500000000000114</v>
      </c>
      <c r="AE39" s="138">
        <f t="shared" si="1"/>
        <v>-1.0195974576271083E-2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80.410500000000013</v>
      </c>
      <c r="R40" s="83"/>
      <c r="T40" s="97" t="s">
        <v>98</v>
      </c>
      <c r="U40" s="129">
        <v>78.03</v>
      </c>
      <c r="W40" s="94">
        <v>42675</v>
      </c>
      <c r="X40" s="10">
        <v>76.92</v>
      </c>
      <c r="Y40" s="40">
        <v>77.760000000000005</v>
      </c>
      <c r="Z40" s="40">
        <v>74.760000000000005</v>
      </c>
      <c r="AA40" s="10">
        <v>75.81</v>
      </c>
      <c r="AB40" s="95">
        <v>1782700</v>
      </c>
      <c r="AC40" s="243">
        <v>75.52</v>
      </c>
      <c r="AD40" s="2">
        <f t="shared" si="0"/>
        <v>3</v>
      </c>
      <c r="AE40" s="138">
        <f t="shared" si="1"/>
        <v>-1.4742335290280573E-2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79.659000000000006</v>
      </c>
      <c r="R41" s="83"/>
      <c r="T41" s="87" t="s">
        <v>99</v>
      </c>
      <c r="U41" s="130">
        <v>77.900000000000006</v>
      </c>
      <c r="W41" s="94">
        <v>42674</v>
      </c>
      <c r="X41" s="10">
        <v>75.95</v>
      </c>
      <c r="Y41" s="40">
        <v>77.260000000000005</v>
      </c>
      <c r="Z41" s="40">
        <v>75.02</v>
      </c>
      <c r="AA41" s="10">
        <v>76.94</v>
      </c>
      <c r="AB41" s="95">
        <v>1886400</v>
      </c>
      <c r="AC41" s="243">
        <v>76.650000000000006</v>
      </c>
      <c r="AD41" s="2">
        <f t="shared" si="0"/>
        <v>2.2400000000000091</v>
      </c>
      <c r="AE41" s="138">
        <f t="shared" si="1"/>
        <v>1.6173936099695085E-2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78.907500000000013</v>
      </c>
      <c r="R42" s="83"/>
      <c r="T42" s="87" t="s">
        <v>100</v>
      </c>
      <c r="U42" s="130" t="s">
        <v>560</v>
      </c>
      <c r="W42" s="94">
        <v>42671</v>
      </c>
      <c r="X42" s="10">
        <v>77.91</v>
      </c>
      <c r="Y42" s="40">
        <v>77.989999999999995</v>
      </c>
      <c r="Z42" s="40">
        <v>75.62</v>
      </c>
      <c r="AA42" s="10">
        <v>75.72</v>
      </c>
      <c r="AB42" s="95">
        <v>2715600</v>
      </c>
      <c r="AC42" s="243">
        <v>75.430000000000007</v>
      </c>
      <c r="AD42" s="2">
        <f t="shared" si="0"/>
        <v>2.3699999999999903</v>
      </c>
      <c r="AE42" s="138">
        <f t="shared" si="1"/>
        <v>-2.0007795244900484E-2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78.156000000000006</v>
      </c>
      <c r="R43" s="83"/>
      <c r="T43" s="87" t="s">
        <v>101</v>
      </c>
      <c r="U43" s="130" t="s">
        <v>561</v>
      </c>
      <c r="W43" s="94">
        <v>42670</v>
      </c>
      <c r="X43" s="10">
        <v>78.180000000000007</v>
      </c>
      <c r="Y43" s="40">
        <v>78.58</v>
      </c>
      <c r="Z43" s="40">
        <v>77.05</v>
      </c>
      <c r="AA43" s="10">
        <v>77.260000000000005</v>
      </c>
      <c r="AB43" s="95">
        <v>1460700</v>
      </c>
      <c r="AC43" s="243">
        <v>76.97</v>
      </c>
      <c r="AD43" s="2">
        <f t="shared" si="0"/>
        <v>1.5300000000000011</v>
      </c>
      <c r="AE43" s="138">
        <f t="shared" si="1"/>
        <v>-3.6245954692556426E-3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77.404500000000013</v>
      </c>
      <c r="R44" s="83"/>
      <c r="T44" s="87" t="s">
        <v>102</v>
      </c>
      <c r="U44" s="130">
        <v>86.7</v>
      </c>
      <c r="W44" s="94">
        <v>42669</v>
      </c>
      <c r="X44" s="10">
        <v>77.44</v>
      </c>
      <c r="Y44" s="40">
        <v>78.69</v>
      </c>
      <c r="Z44" s="40">
        <v>77.19</v>
      </c>
      <c r="AA44" s="10">
        <v>77.540000000000006</v>
      </c>
      <c r="AB44" s="95">
        <v>2190400</v>
      </c>
      <c r="AC44" s="243">
        <v>77.25</v>
      </c>
      <c r="AD44" s="2">
        <f t="shared" si="0"/>
        <v>1.5</v>
      </c>
      <c r="AE44" s="138">
        <f t="shared" si="1"/>
        <v>-6.8140910259707477E-3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76.653000000000006</v>
      </c>
      <c r="R45" s="83"/>
      <c r="T45" s="87" t="s">
        <v>103</v>
      </c>
      <c r="U45" s="130">
        <v>0.77217800000000003</v>
      </c>
      <c r="W45" s="94">
        <v>42668</v>
      </c>
      <c r="X45" s="10">
        <v>78.180000000000007</v>
      </c>
      <c r="Y45" s="40">
        <v>79.14</v>
      </c>
      <c r="Z45" s="40">
        <v>77.91</v>
      </c>
      <c r="AA45" s="10">
        <v>78.08</v>
      </c>
      <c r="AB45" s="95">
        <v>1669600</v>
      </c>
      <c r="AC45" s="243">
        <v>77.78</v>
      </c>
      <c r="AD45" s="2">
        <f t="shared" si="0"/>
        <v>1.230000000000004</v>
      </c>
      <c r="AE45" s="138">
        <f t="shared" si="1"/>
        <v>-5.2436372937715303E-3</v>
      </c>
    </row>
    <row r="46" spans="1:31" x14ac:dyDescent="0.25">
      <c r="O46" s="2"/>
      <c r="P46" s="83">
        <v>1.01</v>
      </c>
      <c r="Q46" s="83">
        <f t="shared" si="48"/>
        <v>75.901500000000013</v>
      </c>
      <c r="R46" s="83"/>
      <c r="T46" s="87" t="s">
        <v>122</v>
      </c>
      <c r="U46" s="94" t="s">
        <v>345</v>
      </c>
      <c r="W46" s="94">
        <v>42667</v>
      </c>
      <c r="X46" s="10">
        <v>78.010000000000005</v>
      </c>
      <c r="Y46" s="40">
        <v>79.19</v>
      </c>
      <c r="Z46" s="40">
        <v>78.010000000000005</v>
      </c>
      <c r="AA46" s="10">
        <v>78.489999999999995</v>
      </c>
      <c r="AB46" s="95">
        <v>1728000</v>
      </c>
      <c r="AC46" s="243">
        <v>78.19</v>
      </c>
      <c r="AD46" s="2">
        <f t="shared" si="0"/>
        <v>1.1799999999999926</v>
      </c>
      <c r="AE46" s="138">
        <f t="shared" si="1"/>
        <v>1.3086291785436632E-2</v>
      </c>
    </row>
    <row r="47" spans="1:31" x14ac:dyDescent="0.25">
      <c r="O47" s="2"/>
      <c r="P47" s="83">
        <v>1</v>
      </c>
      <c r="Q47" s="83">
        <f t="shared" si="48"/>
        <v>75.150000000000006</v>
      </c>
      <c r="R47" s="83"/>
      <c r="T47" s="87"/>
      <c r="U47" s="130"/>
      <c r="W47" s="94">
        <v>42664</v>
      </c>
      <c r="X47" s="10">
        <v>77.75</v>
      </c>
      <c r="Y47" s="40">
        <v>78.09</v>
      </c>
      <c r="Z47" s="40">
        <v>76.87</v>
      </c>
      <c r="AA47" s="10">
        <v>77.47</v>
      </c>
      <c r="AB47" s="95">
        <v>1900500</v>
      </c>
      <c r="AC47" s="243">
        <v>77.180000000000007</v>
      </c>
      <c r="AD47" s="2">
        <f t="shared" si="0"/>
        <v>1.2199999999999989</v>
      </c>
      <c r="AE47" s="138">
        <f t="shared" si="1"/>
        <v>-7.8416248875177175E-3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74.398499999999999</v>
      </c>
      <c r="R48" s="83"/>
      <c r="T48" s="87" t="s">
        <v>105</v>
      </c>
      <c r="U48" s="130" t="s">
        <v>562</v>
      </c>
      <c r="W48" s="94">
        <v>42663</v>
      </c>
      <c r="X48" s="10">
        <v>77.72</v>
      </c>
      <c r="Y48" s="40">
        <v>78.5</v>
      </c>
      <c r="Z48" s="40">
        <v>77.05</v>
      </c>
      <c r="AA48" s="10">
        <v>78.09</v>
      </c>
      <c r="AB48" s="95">
        <v>1264700</v>
      </c>
      <c r="AC48" s="243">
        <v>77.790000000000006</v>
      </c>
      <c r="AD48" s="2">
        <f t="shared" si="0"/>
        <v>1.4500000000000028</v>
      </c>
      <c r="AE48" s="138">
        <f t="shared" si="1"/>
        <v>2.1901571759856964E-3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73.647000000000006</v>
      </c>
      <c r="R49" s="83"/>
      <c r="T49" s="87" t="s">
        <v>106</v>
      </c>
      <c r="U49" s="130" t="s">
        <v>397</v>
      </c>
      <c r="W49" s="94">
        <v>42662</v>
      </c>
      <c r="X49" s="10">
        <v>77.19</v>
      </c>
      <c r="Y49" s="40">
        <v>78.03</v>
      </c>
      <c r="Z49" s="40">
        <v>76.77</v>
      </c>
      <c r="AA49" s="10">
        <v>77.91</v>
      </c>
      <c r="AB49" s="95">
        <v>1071900</v>
      </c>
      <c r="AC49" s="243">
        <v>77.62</v>
      </c>
      <c r="AD49" s="2">
        <f t="shared" si="0"/>
        <v>1.2600000000000051</v>
      </c>
      <c r="AE49" s="138">
        <f t="shared" si="1"/>
        <v>3.3609100310239004E-3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72.895499999999998</v>
      </c>
      <c r="R50" s="83"/>
      <c r="T50" s="87" t="s">
        <v>107</v>
      </c>
      <c r="U50" s="131">
        <v>718325</v>
      </c>
      <c r="W50" s="94">
        <v>42661</v>
      </c>
      <c r="X50" s="10">
        <v>78.099999999999994</v>
      </c>
      <c r="Y50" s="40">
        <v>78.37</v>
      </c>
      <c r="Z50" s="40">
        <v>77.53</v>
      </c>
      <c r="AA50" s="10">
        <v>77.650000000000006</v>
      </c>
      <c r="AB50" s="95">
        <v>1112200</v>
      </c>
      <c r="AC50" s="243">
        <v>77.36</v>
      </c>
      <c r="AD50" s="2">
        <f t="shared" si="0"/>
        <v>0.84000000000000341</v>
      </c>
      <c r="AE50" s="138">
        <f t="shared" si="1"/>
        <v>1.2432927627273882E-2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72.144000000000005</v>
      </c>
      <c r="R51" s="83"/>
      <c r="T51" s="87" t="s">
        <v>110</v>
      </c>
      <c r="U51" s="131">
        <v>2334200</v>
      </c>
      <c r="W51" s="94">
        <v>42660</v>
      </c>
      <c r="X51" s="10">
        <v>77.63</v>
      </c>
      <c r="Y51" s="40">
        <v>78.14</v>
      </c>
      <c r="Z51" s="40">
        <v>76.48</v>
      </c>
      <c r="AA51" s="10">
        <v>76.7</v>
      </c>
      <c r="AB51" s="95">
        <v>1726900</v>
      </c>
      <c r="AC51" s="243">
        <v>76.41</v>
      </c>
      <c r="AD51" s="2">
        <f t="shared" si="0"/>
        <v>1.6599999999999966</v>
      </c>
      <c r="AE51" s="138">
        <f t="shared" si="1"/>
        <v>-1.2024825446082299E-2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71.392499999999998</v>
      </c>
      <c r="R52" s="83"/>
      <c r="T52" s="87" t="s">
        <v>108</v>
      </c>
      <c r="U52" s="130" t="s">
        <v>563</v>
      </c>
      <c r="W52" s="94">
        <v>42657</v>
      </c>
      <c r="X52" s="10">
        <v>77.86</v>
      </c>
      <c r="Y52" s="40">
        <v>79.489999999999995</v>
      </c>
      <c r="Z52" s="40">
        <v>77.44</v>
      </c>
      <c r="AA52" s="10">
        <v>77.63</v>
      </c>
      <c r="AB52" s="95">
        <v>2067900</v>
      </c>
      <c r="AC52" s="243">
        <v>77.34</v>
      </c>
      <c r="AD52" s="2">
        <f t="shared" si="0"/>
        <v>2.0499999999999972</v>
      </c>
      <c r="AE52" s="138">
        <f t="shared" si="1"/>
        <v>2.8526970954356745E-3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70.641000000000005</v>
      </c>
      <c r="R53" s="83"/>
      <c r="T53" s="87" t="s">
        <v>111</v>
      </c>
      <c r="U53" s="130">
        <v>15.12</v>
      </c>
      <c r="W53" s="94">
        <v>42656</v>
      </c>
      <c r="X53" s="10">
        <v>77.98</v>
      </c>
      <c r="Y53" s="40">
        <v>78.03</v>
      </c>
      <c r="Z53" s="40">
        <v>76.2</v>
      </c>
      <c r="AA53" s="10">
        <v>77.41</v>
      </c>
      <c r="AB53" s="95">
        <v>2204700</v>
      </c>
      <c r="AC53" s="243">
        <v>77.12</v>
      </c>
      <c r="AD53" s="2">
        <f t="shared" si="0"/>
        <v>1.8299999999999983</v>
      </c>
      <c r="AE53" s="138">
        <f t="shared" si="1"/>
        <v>-1.7829852266938229E-2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69.889500000000012</v>
      </c>
      <c r="R54" s="83"/>
      <c r="T54" s="87" t="s">
        <v>112</v>
      </c>
      <c r="U54" s="130">
        <v>5.18</v>
      </c>
      <c r="W54" s="94">
        <v>42655</v>
      </c>
      <c r="X54" s="10">
        <v>79.459999999999994</v>
      </c>
      <c r="Y54" s="40">
        <v>79.510000000000005</v>
      </c>
      <c r="Z54" s="40">
        <v>78.150000000000006</v>
      </c>
      <c r="AA54" s="10">
        <v>78.819999999999993</v>
      </c>
      <c r="AB54" s="95">
        <v>2056100</v>
      </c>
      <c r="AC54" s="243">
        <v>78.52</v>
      </c>
      <c r="AD54" s="2">
        <f t="shared" si="0"/>
        <v>1.3599999999999994</v>
      </c>
      <c r="AE54" s="138">
        <f t="shared" si="1"/>
        <v>-7.7088335650196127E-3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69.138000000000005</v>
      </c>
      <c r="R55" s="83"/>
      <c r="T55" s="87" t="s">
        <v>109</v>
      </c>
      <c r="U55" s="130" t="s">
        <v>564</v>
      </c>
      <c r="W55" s="94">
        <v>42654</v>
      </c>
      <c r="X55" s="10">
        <v>80.709999999999994</v>
      </c>
      <c r="Y55" s="40">
        <v>82.28</v>
      </c>
      <c r="Z55" s="40">
        <v>78.66</v>
      </c>
      <c r="AA55" s="10">
        <v>79.430000000000007</v>
      </c>
      <c r="AB55" s="95">
        <v>5012700</v>
      </c>
      <c r="AC55" s="243">
        <v>79.13</v>
      </c>
      <c r="AD55" s="2">
        <f t="shared" si="0"/>
        <v>3.6200000000000045</v>
      </c>
      <c r="AE55" s="138">
        <f t="shared" si="1"/>
        <v>-9.0169067000626102E-3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68.386500000000012</v>
      </c>
      <c r="R56" s="83"/>
      <c r="W56" s="94">
        <v>42653</v>
      </c>
      <c r="X56" s="10">
        <v>79.78</v>
      </c>
      <c r="Y56" s="40">
        <v>81.19</v>
      </c>
      <c r="Z56" s="40">
        <v>79.61</v>
      </c>
      <c r="AA56" s="10">
        <v>80.150000000000006</v>
      </c>
      <c r="AB56" s="95">
        <v>2327500</v>
      </c>
      <c r="AC56" s="243">
        <v>79.849999999999994</v>
      </c>
      <c r="AD56" s="2">
        <f t="shared" si="0"/>
        <v>1.5799999999999983</v>
      </c>
      <c r="AE56" s="138">
        <f t="shared" si="1"/>
        <v>9.8646768685974884E-3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67.635000000000005</v>
      </c>
      <c r="R57" s="83"/>
      <c r="W57" s="94">
        <v>42650</v>
      </c>
      <c r="X57" s="10">
        <v>79.36</v>
      </c>
      <c r="Y57" s="40">
        <v>79.569999999999993</v>
      </c>
      <c r="Z57" s="40">
        <v>77.63</v>
      </c>
      <c r="AA57" s="10">
        <v>79.37</v>
      </c>
      <c r="AB57" s="95">
        <v>2984800</v>
      </c>
      <c r="AC57" s="243">
        <v>79.069999999999993</v>
      </c>
      <c r="AD57" s="2">
        <f t="shared" si="0"/>
        <v>1.9399999999999977</v>
      </c>
      <c r="AE57" s="138">
        <f t="shared" si="1"/>
        <v>3.7955465587025117E-4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42649</v>
      </c>
      <c r="X58" s="10">
        <v>78.180000000000007</v>
      </c>
      <c r="Y58" s="40">
        <v>79.42</v>
      </c>
      <c r="Z58" s="40">
        <v>77.709999999999994</v>
      </c>
      <c r="AA58" s="10">
        <v>79.34</v>
      </c>
      <c r="AB58" s="95">
        <v>2603900</v>
      </c>
      <c r="AC58" s="243">
        <v>79.040000000000006</v>
      </c>
      <c r="AD58" s="2">
        <f t="shared" si="0"/>
        <v>1.710000000000008</v>
      </c>
      <c r="AE58" s="138">
        <f t="shared" si="1"/>
        <v>2.0397624580428708E-2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42648</v>
      </c>
      <c r="X59" s="10">
        <v>77.150000000000006</v>
      </c>
      <c r="Y59" s="40">
        <v>78.19</v>
      </c>
      <c r="Z59" s="40">
        <v>76.81</v>
      </c>
      <c r="AA59" s="10">
        <v>77.75</v>
      </c>
      <c r="AB59" s="95">
        <v>2111300</v>
      </c>
      <c r="AC59" s="243">
        <v>77.459999999999994</v>
      </c>
      <c r="AD59" s="2">
        <f t="shared" si="0"/>
        <v>1.3799999999999955</v>
      </c>
      <c r="AE59" s="138">
        <f t="shared" si="1"/>
        <v>1.5203145478374758E-2</v>
      </c>
    </row>
    <row r="60" spans="1:31" x14ac:dyDescent="0.25">
      <c r="W60" s="94">
        <v>42647</v>
      </c>
      <c r="X60" s="10">
        <v>75.400000000000006</v>
      </c>
      <c r="Y60" s="40">
        <v>77.17</v>
      </c>
      <c r="Z60" s="40">
        <v>75.400000000000006</v>
      </c>
      <c r="AA60" s="10">
        <v>76.59</v>
      </c>
      <c r="AB60" s="95">
        <v>2962000</v>
      </c>
      <c r="AC60" s="243">
        <v>76.3</v>
      </c>
      <c r="AD60" s="2">
        <f t="shared" si="0"/>
        <v>1.769999999999996</v>
      </c>
      <c r="AE60" s="138">
        <f t="shared" si="1"/>
        <v>1.6655562958028058E-2</v>
      </c>
    </row>
    <row r="61" spans="1:31" x14ac:dyDescent="0.25">
      <c r="L61" t="s">
        <v>65</v>
      </c>
      <c r="M61" s="455">
        <f>K79+M79-F79</f>
        <v>954.30999999999767</v>
      </c>
      <c r="W61" s="94">
        <v>42646</v>
      </c>
      <c r="X61" s="10">
        <v>75.760000000000005</v>
      </c>
      <c r="Y61" s="40">
        <v>76.77</v>
      </c>
      <c r="Z61" s="40">
        <v>75.16</v>
      </c>
      <c r="AA61" s="10">
        <v>75.33</v>
      </c>
      <c r="AB61" s="95">
        <v>2286000</v>
      </c>
      <c r="AC61" s="243">
        <v>75.05</v>
      </c>
      <c r="AD61" s="2">
        <f t="shared" si="0"/>
        <v>1.6099999999999994</v>
      </c>
      <c r="AE61" s="138">
        <f t="shared" si="1"/>
        <v>-1.054713249835193E-2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42643</v>
      </c>
      <c r="X62" s="10">
        <v>73.91</v>
      </c>
      <c r="Y62" s="40">
        <v>76.319999999999993</v>
      </c>
      <c r="Z62" s="40">
        <v>73.88</v>
      </c>
      <c r="AA62" s="10">
        <v>76.14</v>
      </c>
      <c r="AB62" s="95">
        <v>4110200</v>
      </c>
      <c r="AC62" s="243">
        <v>75.849999999999994</v>
      </c>
      <c r="AD62" s="2">
        <f t="shared" si="0"/>
        <v>2.4399999999999977</v>
      </c>
      <c r="AE62" s="138">
        <f t="shared" si="1"/>
        <v>3.9325842696628976E-2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42642</v>
      </c>
      <c r="X63" s="10">
        <v>73.790000000000006</v>
      </c>
      <c r="Y63" s="40">
        <v>74.430000000000007</v>
      </c>
      <c r="Z63" s="40">
        <v>72.06</v>
      </c>
      <c r="AA63" s="10">
        <v>73.260000000000005</v>
      </c>
      <c r="AB63" s="95">
        <v>3419800</v>
      </c>
      <c r="AC63" s="243">
        <v>72.98</v>
      </c>
      <c r="AD63" s="2">
        <f t="shared" si="0"/>
        <v>2.3700000000000045</v>
      </c>
      <c r="AE63" s="138">
        <f t="shared" si="1"/>
        <v>-1.3650493309906642E-2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42641</v>
      </c>
      <c r="X64" s="10">
        <v>74.84</v>
      </c>
      <c r="Y64" s="40">
        <v>75.64</v>
      </c>
      <c r="Z64" s="40">
        <v>73.849999999999994</v>
      </c>
      <c r="AA64" s="10">
        <v>74.27</v>
      </c>
      <c r="AB64" s="95">
        <v>1938100</v>
      </c>
      <c r="AC64" s="243">
        <v>73.989999999999995</v>
      </c>
      <c r="AD64" s="2">
        <f t="shared" si="0"/>
        <v>1.7900000000000063</v>
      </c>
      <c r="AE64" s="138">
        <f t="shared" si="1"/>
        <v>4.7528517110264623E-3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42640</v>
      </c>
      <c r="X65" s="10">
        <v>72.95</v>
      </c>
      <c r="Y65" s="40">
        <v>73.97</v>
      </c>
      <c r="Z65" s="40">
        <v>72.349999999999994</v>
      </c>
      <c r="AA65" s="10">
        <v>73.92</v>
      </c>
      <c r="AB65" s="95">
        <v>2408600</v>
      </c>
      <c r="AC65" s="243">
        <v>73.64</v>
      </c>
      <c r="AD65" s="2">
        <f t="shared" si="0"/>
        <v>1.6200000000000045</v>
      </c>
      <c r="AE65" s="138">
        <f t="shared" si="1"/>
        <v>1.5164047422111748E-2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42639</v>
      </c>
      <c r="X66" s="10">
        <v>73.94</v>
      </c>
      <c r="Y66" s="40">
        <v>74.42</v>
      </c>
      <c r="Z66" s="40">
        <v>72.73</v>
      </c>
      <c r="AA66" s="10">
        <v>72.819999999999993</v>
      </c>
      <c r="AB66" s="95">
        <v>3044600</v>
      </c>
      <c r="AC66" s="243">
        <v>72.540000000000006</v>
      </c>
      <c r="AD66" s="2">
        <f t="shared" si="0"/>
        <v>1.6899999999999977</v>
      </c>
      <c r="AE66" s="138">
        <f t="shared" si="1"/>
        <v>-2.617801047120405E-2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42636</v>
      </c>
      <c r="X67" s="10">
        <v>76.680000000000007</v>
      </c>
      <c r="Y67" s="40">
        <v>76.91</v>
      </c>
      <c r="Z67" s="40">
        <v>74.06</v>
      </c>
      <c r="AA67" s="10">
        <v>74.77</v>
      </c>
      <c r="AB67" s="95">
        <v>3570300</v>
      </c>
      <c r="AC67" s="243">
        <v>74.489999999999995</v>
      </c>
      <c r="AD67" s="2">
        <f t="shared" si="0"/>
        <v>2.8499999999999943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42635</v>
      </c>
      <c r="X68" s="10">
        <v>77.28</v>
      </c>
      <c r="Y68" s="40">
        <v>77.44</v>
      </c>
      <c r="Z68" s="40">
        <v>76.37</v>
      </c>
      <c r="AA68" s="10">
        <v>76.900000000000006</v>
      </c>
      <c r="AB68" s="95">
        <v>1736500</v>
      </c>
      <c r="AC68" s="243">
        <v>76.61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42727</v>
      </c>
      <c r="X2" s="41">
        <v>67.739999999999995</v>
      </c>
      <c r="Y2" s="41">
        <v>67.86</v>
      </c>
      <c r="Z2" s="41">
        <v>67.400000000000006</v>
      </c>
      <c r="AA2" s="41">
        <v>67.61</v>
      </c>
      <c r="AB2" s="104">
        <v>412200</v>
      </c>
      <c r="AC2" s="9">
        <v>67.61</v>
      </c>
      <c r="AD2" s="2">
        <f>Y2-Z2</f>
        <v>0.45999999999999375</v>
      </c>
      <c r="AE2" s="138">
        <f>AC2/AC3-1</f>
        <v>-2.5081144880495509E-3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67.349999999999994</v>
      </c>
      <c r="W3" s="123">
        <v>42726</v>
      </c>
      <c r="X3" s="41">
        <v>67.78</v>
      </c>
      <c r="Y3" s="41">
        <v>68.010000000000005</v>
      </c>
      <c r="Z3" s="41">
        <v>67.459999999999994</v>
      </c>
      <c r="AA3" s="41">
        <v>67.78</v>
      </c>
      <c r="AB3" s="104">
        <v>460300</v>
      </c>
      <c r="AC3" s="9">
        <v>67.78</v>
      </c>
      <c r="AD3" s="2">
        <f t="shared" ref="AD3:AD66" si="0">Y3-Z3</f>
        <v>0.55000000000001137</v>
      </c>
      <c r="AE3" s="138">
        <f t="shared" ref="AE3:AE66" si="1">AC3/AC4-1</f>
        <v>-3.2352941176470029E-3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67.349999999999994</v>
      </c>
      <c r="R4" s="505">
        <v>-6.9999999999999999E-4</v>
      </c>
      <c r="T4" s="1"/>
      <c r="W4" s="123">
        <v>42725</v>
      </c>
      <c r="X4" s="41">
        <v>67.94</v>
      </c>
      <c r="Y4" s="41">
        <v>68.44</v>
      </c>
      <c r="Z4" s="41">
        <v>67.69</v>
      </c>
      <c r="AA4" s="41">
        <v>68</v>
      </c>
      <c r="AB4" s="104">
        <v>614300</v>
      </c>
      <c r="AC4" s="9">
        <v>68</v>
      </c>
      <c r="AD4" s="2">
        <f t="shared" si="0"/>
        <v>0.75</v>
      </c>
      <c r="AE4" s="138">
        <f t="shared" si="1"/>
        <v>1.4727540500736325E-3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42724</v>
      </c>
      <c r="X5" s="41">
        <v>67.319999999999993</v>
      </c>
      <c r="Y5" s="41">
        <v>68.319999999999993</v>
      </c>
      <c r="Z5" s="41">
        <v>67.3</v>
      </c>
      <c r="AA5" s="41">
        <v>67.900000000000006</v>
      </c>
      <c r="AB5" s="104">
        <v>1344400</v>
      </c>
      <c r="AC5" s="9">
        <v>67.900000000000006</v>
      </c>
      <c r="AD5" s="2">
        <f t="shared" si="0"/>
        <v>1.019999999999996</v>
      </c>
      <c r="AE5" s="138">
        <f t="shared" si="1"/>
        <v>1.1922503725782629E-2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42723</v>
      </c>
      <c r="X6" s="41">
        <v>66.92</v>
      </c>
      <c r="Y6" s="41">
        <v>67.290000000000006</v>
      </c>
      <c r="Z6" s="41">
        <v>66.78</v>
      </c>
      <c r="AA6" s="41">
        <v>67.099999999999994</v>
      </c>
      <c r="AB6" s="104">
        <v>481800</v>
      </c>
      <c r="AC6" s="9">
        <v>67.099999999999994</v>
      </c>
      <c r="AD6" s="2">
        <f t="shared" si="0"/>
        <v>0.51000000000000512</v>
      </c>
      <c r="AE6" s="138">
        <f t="shared" si="1"/>
        <v>2.9815146094214207E-4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42720</v>
      </c>
      <c r="X7" s="41">
        <v>67.13</v>
      </c>
      <c r="Y7" s="41">
        <v>67.569999999999993</v>
      </c>
      <c r="Z7" s="41">
        <v>66.77</v>
      </c>
      <c r="AA7" s="41">
        <v>67.08</v>
      </c>
      <c r="AB7" s="104">
        <v>744600</v>
      </c>
      <c r="AC7" s="9">
        <v>67.08</v>
      </c>
      <c r="AD7" s="2">
        <f t="shared" si="0"/>
        <v>0.79999999999999716</v>
      </c>
      <c r="AE7" s="138">
        <f t="shared" si="1"/>
        <v>-5.9594755661507293E-4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42719</v>
      </c>
      <c r="X8" s="41">
        <v>66.64</v>
      </c>
      <c r="Y8" s="41">
        <v>67.709999999999994</v>
      </c>
      <c r="Z8" s="41">
        <v>66.58</v>
      </c>
      <c r="AA8" s="41">
        <v>67.12</v>
      </c>
      <c r="AB8" s="104">
        <v>978200</v>
      </c>
      <c r="AC8" s="9">
        <v>67.12</v>
      </c>
      <c r="AD8" s="2">
        <f t="shared" si="0"/>
        <v>1.1299999999999955</v>
      </c>
      <c r="AE8" s="138">
        <f t="shared" si="1"/>
        <v>2.5392083644510954E-3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42718</v>
      </c>
      <c r="X9" s="41">
        <v>68.44</v>
      </c>
      <c r="Y9" s="41">
        <v>68.75</v>
      </c>
      <c r="Z9" s="41">
        <v>66.849999999999994</v>
      </c>
      <c r="AA9" s="41">
        <v>66.95</v>
      </c>
      <c r="AB9" s="104">
        <v>988900</v>
      </c>
      <c r="AC9" s="9">
        <v>66.95</v>
      </c>
      <c r="AD9" s="2">
        <f t="shared" si="0"/>
        <v>1.9000000000000057</v>
      </c>
      <c r="AE9" s="138">
        <f t="shared" si="1"/>
        <v>-2.1627940961566616E-2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42717</v>
      </c>
      <c r="X10" s="41">
        <v>68.42</v>
      </c>
      <c r="Y10" s="41">
        <v>69.319999999999993</v>
      </c>
      <c r="Z10" s="41">
        <v>68.260000000000005</v>
      </c>
      <c r="AA10" s="41">
        <v>68.430000000000007</v>
      </c>
      <c r="AB10" s="104">
        <v>1328200</v>
      </c>
      <c r="AC10" s="9">
        <v>68.430000000000007</v>
      </c>
      <c r="AD10" s="2">
        <f t="shared" si="0"/>
        <v>1.0599999999999881</v>
      </c>
      <c r="AE10" s="138">
        <f t="shared" si="1"/>
        <v>3.961267605633978E-3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42716</v>
      </c>
      <c r="X11" s="41">
        <v>67.400000000000006</v>
      </c>
      <c r="Y11" s="41">
        <v>68.510000000000005</v>
      </c>
      <c r="Z11" s="41">
        <v>66.89</v>
      </c>
      <c r="AA11" s="41">
        <v>68.16</v>
      </c>
      <c r="AB11" s="104">
        <v>4194800</v>
      </c>
      <c r="AC11" s="9">
        <v>68.16</v>
      </c>
      <c r="AD11" s="2">
        <f t="shared" si="0"/>
        <v>1.6200000000000045</v>
      </c>
      <c r="AE11" s="138">
        <f t="shared" si="1"/>
        <v>-1.9562715765247374E-2</v>
      </c>
      <c r="AL11" s="234"/>
      <c r="AO11" s="234"/>
    </row>
    <row r="12" spans="1:42" x14ac:dyDescent="0.25">
      <c r="W12" s="123">
        <v>42713</v>
      </c>
      <c r="X12" s="41">
        <v>69.58</v>
      </c>
      <c r="Y12" s="41">
        <v>70</v>
      </c>
      <c r="Z12" s="41">
        <v>69.25</v>
      </c>
      <c r="AA12" s="41">
        <v>69.52</v>
      </c>
      <c r="AB12" s="104">
        <v>1701000</v>
      </c>
      <c r="AC12" s="9">
        <v>69.52</v>
      </c>
      <c r="AD12" s="2">
        <f t="shared" si="0"/>
        <v>0.75</v>
      </c>
      <c r="AE12" s="138">
        <f t="shared" si="1"/>
        <v>-4.7244094488189115E-3</v>
      </c>
      <c r="AL12" s="234"/>
      <c r="AO12" s="234"/>
    </row>
    <row r="13" spans="1:42" x14ac:dyDescent="0.25">
      <c r="W13" s="123">
        <v>42712</v>
      </c>
      <c r="X13" s="41">
        <v>69.19</v>
      </c>
      <c r="Y13" s="41">
        <v>69.92</v>
      </c>
      <c r="Z13" s="41">
        <v>68.56</v>
      </c>
      <c r="AA13" s="41">
        <v>69.849999999999994</v>
      </c>
      <c r="AB13" s="104">
        <v>984400</v>
      </c>
      <c r="AC13" s="9">
        <v>69.849999999999994</v>
      </c>
      <c r="AD13" s="2">
        <f t="shared" si="0"/>
        <v>1.3599999999999994</v>
      </c>
      <c r="AE13" s="138">
        <f t="shared" si="1"/>
        <v>9.9768652400231694E-3</v>
      </c>
    </row>
    <row r="14" spans="1:42" x14ac:dyDescent="0.25">
      <c r="W14" s="123">
        <v>42711</v>
      </c>
      <c r="X14" s="41">
        <v>67.459999999999994</v>
      </c>
      <c r="Y14" s="41">
        <v>69.22</v>
      </c>
      <c r="Z14" s="41">
        <v>67.33</v>
      </c>
      <c r="AA14" s="41">
        <v>69.16</v>
      </c>
      <c r="AB14" s="104">
        <v>1006100</v>
      </c>
      <c r="AC14" s="9">
        <v>69.16</v>
      </c>
      <c r="AD14" s="2">
        <f t="shared" si="0"/>
        <v>1.8900000000000006</v>
      </c>
      <c r="AE14" s="138" t="e">
        <f t="shared" si="1"/>
        <v>#DIV/0!</v>
      </c>
    </row>
    <row r="15" spans="1:42" x14ac:dyDescent="0.25">
      <c r="V15" s="2"/>
      <c r="W15" s="123">
        <v>42711</v>
      </c>
      <c r="X15" s="41" t="s">
        <v>398</v>
      </c>
      <c r="Y15" s="41"/>
      <c r="Z15" s="41"/>
      <c r="AA15" s="41"/>
      <c r="AB15" s="104"/>
      <c r="AC15" s="9"/>
      <c r="AD15" s="2">
        <f t="shared" si="0"/>
        <v>0</v>
      </c>
      <c r="AE15" s="138">
        <f t="shared" si="1"/>
        <v>-1</v>
      </c>
      <c r="AL15" s="234"/>
      <c r="AO15" s="234"/>
      <c r="AP15" s="234"/>
    </row>
    <row r="16" spans="1:42" x14ac:dyDescent="0.25">
      <c r="V16" s="2"/>
      <c r="W16" s="123">
        <v>42710</v>
      </c>
      <c r="X16" s="41">
        <v>67.5</v>
      </c>
      <c r="Y16" s="41">
        <v>67.849999999999994</v>
      </c>
      <c r="Z16" s="41">
        <v>67.22</v>
      </c>
      <c r="AA16" s="41">
        <v>67.7</v>
      </c>
      <c r="AB16" s="104">
        <v>814800</v>
      </c>
      <c r="AC16" s="9">
        <v>67.42</v>
      </c>
      <c r="AD16" s="2">
        <f t="shared" si="0"/>
        <v>0.62999999999999545</v>
      </c>
      <c r="AE16" s="138">
        <f t="shared" si="1"/>
        <v>-1.0371906949177001E-3</v>
      </c>
    </row>
    <row r="17" spans="1:42" x14ac:dyDescent="0.25">
      <c r="V17" s="2"/>
      <c r="W17" s="123">
        <v>42709</v>
      </c>
      <c r="X17" s="41">
        <v>67.650000000000006</v>
      </c>
      <c r="Y17" s="41">
        <v>68.209999999999994</v>
      </c>
      <c r="Z17" s="41">
        <v>67.48</v>
      </c>
      <c r="AA17" s="41">
        <v>67.77</v>
      </c>
      <c r="AB17" s="104">
        <v>778100</v>
      </c>
      <c r="AC17" s="9">
        <v>67.489999999999995</v>
      </c>
      <c r="AD17" s="2">
        <f t="shared" si="0"/>
        <v>0.72999999999998977</v>
      </c>
      <c r="AE17" s="138">
        <f t="shared" si="1"/>
        <v>4.6144685918425576E-3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42706</v>
      </c>
      <c r="X18" s="41">
        <v>67.78</v>
      </c>
      <c r="Y18" s="41">
        <v>68.06</v>
      </c>
      <c r="Z18" s="41">
        <v>67.239999999999995</v>
      </c>
      <c r="AA18" s="41">
        <v>67.459999999999994</v>
      </c>
      <c r="AB18" s="104">
        <v>697000</v>
      </c>
      <c r="AC18" s="9">
        <v>67.180000000000007</v>
      </c>
      <c r="AD18" s="2">
        <f t="shared" si="0"/>
        <v>0.82000000000000739</v>
      </c>
      <c r="AE18" s="138">
        <f t="shared" si="1"/>
        <v>-4.2982066103451899E-3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42705</v>
      </c>
      <c r="X19" s="41">
        <v>66.819999999999993</v>
      </c>
      <c r="Y19" s="41">
        <v>67.87</v>
      </c>
      <c r="Z19" s="41">
        <v>66.819999999999993</v>
      </c>
      <c r="AA19" s="41">
        <v>67.75</v>
      </c>
      <c r="AB19" s="104">
        <v>861700</v>
      </c>
      <c r="AC19" s="9">
        <v>67.47</v>
      </c>
      <c r="AD19" s="2">
        <f t="shared" si="0"/>
        <v>1.0500000000000114</v>
      </c>
      <c r="AE19" s="138">
        <f t="shared" si="1"/>
        <v>1.3824192336589158E-2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42704</v>
      </c>
      <c r="X20" s="41">
        <v>67.11</v>
      </c>
      <c r="Y20" s="41">
        <v>67.599999999999994</v>
      </c>
      <c r="Z20" s="41">
        <v>66.790000000000006</v>
      </c>
      <c r="AA20" s="41">
        <v>66.83</v>
      </c>
      <c r="AB20" s="104">
        <v>1552700</v>
      </c>
      <c r="AC20" s="9">
        <v>66.55</v>
      </c>
      <c r="AD20" s="2">
        <f t="shared" si="0"/>
        <v>0.80999999999998806</v>
      </c>
      <c r="AE20" s="138">
        <f t="shared" si="1"/>
        <v>6.0141332130503322E-4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42703</v>
      </c>
      <c r="X21" s="41">
        <v>66.45</v>
      </c>
      <c r="Y21" s="41">
        <v>67.17</v>
      </c>
      <c r="Z21" s="41">
        <v>66.22</v>
      </c>
      <c r="AA21" s="41">
        <v>66.790000000000006</v>
      </c>
      <c r="AB21" s="104">
        <v>737900</v>
      </c>
      <c r="AC21" s="9">
        <v>66.510000000000005</v>
      </c>
      <c r="AD21" s="2">
        <f t="shared" si="0"/>
        <v>0.95000000000000284</v>
      </c>
      <c r="AE21" s="138">
        <f t="shared" si="1"/>
        <v>2.4114544084401501E-3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42702</v>
      </c>
      <c r="X22" s="41">
        <v>66.75</v>
      </c>
      <c r="Y22" s="41">
        <v>66.91</v>
      </c>
      <c r="Z22" s="41">
        <v>66.42</v>
      </c>
      <c r="AA22" s="41">
        <v>66.63</v>
      </c>
      <c r="AB22" s="104">
        <v>867200</v>
      </c>
      <c r="AC22" s="9">
        <v>66.349999999999994</v>
      </c>
      <c r="AD22" s="2">
        <f t="shared" si="0"/>
        <v>0.48999999999999488</v>
      </c>
      <c r="AE22" s="138">
        <f t="shared" si="1"/>
        <v>-1.3546056592415034E-3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42699</v>
      </c>
      <c r="X23" s="41">
        <v>66.16</v>
      </c>
      <c r="Y23" s="41">
        <v>66.900000000000006</v>
      </c>
      <c r="Z23" s="41">
        <v>65.959999999999994</v>
      </c>
      <c r="AA23" s="41">
        <v>66.72</v>
      </c>
      <c r="AB23" s="104">
        <v>299800</v>
      </c>
      <c r="AC23" s="9">
        <v>66.44</v>
      </c>
      <c r="AD23" s="2">
        <f t="shared" si="0"/>
        <v>0.94000000000001194</v>
      </c>
      <c r="AE23" s="138">
        <f t="shared" si="1"/>
        <v>1.0187015356545537E-2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42697</v>
      </c>
      <c r="X24" s="41">
        <v>65.73</v>
      </c>
      <c r="Y24" s="41">
        <v>66.180000000000007</v>
      </c>
      <c r="Z24" s="41">
        <v>65.7</v>
      </c>
      <c r="AA24" s="41">
        <v>66.05</v>
      </c>
      <c r="AB24" s="104">
        <v>491900</v>
      </c>
      <c r="AC24" s="9">
        <v>65.77</v>
      </c>
      <c r="AD24" s="2">
        <f t="shared" si="0"/>
        <v>0.48000000000000398</v>
      </c>
      <c r="AE24" s="138">
        <f t="shared" si="1"/>
        <v>-7.5964752354906739E-4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42696</v>
      </c>
      <c r="X25" s="41">
        <v>66.209999999999994</v>
      </c>
      <c r="Y25" s="41">
        <v>66.34</v>
      </c>
      <c r="Z25" s="41">
        <v>65.900000000000006</v>
      </c>
      <c r="AA25" s="41">
        <v>66.099999999999994</v>
      </c>
      <c r="AB25" s="104">
        <v>958200</v>
      </c>
      <c r="AC25" s="9">
        <v>65.819999999999993</v>
      </c>
      <c r="AD25" s="2">
        <f t="shared" si="0"/>
        <v>0.43999999999999773</v>
      </c>
      <c r="AE25" s="138">
        <f t="shared" si="1"/>
        <v>1.8264840182646847E-3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42695</v>
      </c>
      <c r="X26" s="41">
        <v>64.67</v>
      </c>
      <c r="Y26" s="41">
        <v>66.08</v>
      </c>
      <c r="Z26" s="41">
        <v>64.67</v>
      </c>
      <c r="AA26" s="41">
        <v>65.97</v>
      </c>
      <c r="AB26" s="104">
        <v>1405000</v>
      </c>
      <c r="AC26" s="9">
        <v>65.7</v>
      </c>
      <c r="AD26" s="2">
        <f t="shared" si="0"/>
        <v>1.4099999999999966</v>
      </c>
      <c r="AE26" s="138">
        <f t="shared" si="1"/>
        <v>2.4641297567061793E-2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42692</v>
      </c>
      <c r="X27" s="41">
        <v>63.93</v>
      </c>
      <c r="Y27" s="41">
        <v>64.47</v>
      </c>
      <c r="Z27" s="41">
        <v>63.71</v>
      </c>
      <c r="AA27" s="41">
        <v>64.39</v>
      </c>
      <c r="AB27" s="104">
        <v>676400</v>
      </c>
      <c r="AC27" s="9">
        <v>64.12</v>
      </c>
      <c r="AD27" s="2">
        <f t="shared" si="0"/>
        <v>0.75999999999999801</v>
      </c>
      <c r="AE27" s="138">
        <f t="shared" si="1"/>
        <v>3.2858707557503752E-3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42691</v>
      </c>
      <c r="X28" s="41">
        <v>63.58</v>
      </c>
      <c r="Y28" s="41">
        <v>64.47</v>
      </c>
      <c r="Z28" s="41">
        <v>63.41</v>
      </c>
      <c r="AA28" s="41">
        <v>64.180000000000007</v>
      </c>
      <c r="AB28" s="104">
        <v>1019700</v>
      </c>
      <c r="AC28" s="9">
        <v>63.91</v>
      </c>
      <c r="AD28" s="2">
        <f t="shared" si="0"/>
        <v>1.0600000000000023</v>
      </c>
      <c r="AE28" s="138">
        <f t="shared" si="1"/>
        <v>1.075438873952228E-2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42690</v>
      </c>
      <c r="X29" s="41">
        <v>63.88</v>
      </c>
      <c r="Y29" s="41">
        <v>64</v>
      </c>
      <c r="Z29" s="41">
        <v>63.19</v>
      </c>
      <c r="AA29" s="41">
        <v>63.49</v>
      </c>
      <c r="AB29" s="104">
        <v>936100</v>
      </c>
      <c r="AC29" s="9">
        <v>63.23</v>
      </c>
      <c r="AD29" s="2">
        <f t="shared" si="0"/>
        <v>0.81000000000000227</v>
      </c>
      <c r="AE29" s="138">
        <f t="shared" si="1"/>
        <v>-1.2956603184514637E-2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42689</v>
      </c>
      <c r="X30" s="41">
        <v>63.98</v>
      </c>
      <c r="Y30" s="41">
        <v>64.45</v>
      </c>
      <c r="Z30" s="41">
        <v>63.49</v>
      </c>
      <c r="AA30" s="41">
        <v>64.33</v>
      </c>
      <c r="AB30" s="104">
        <v>894600</v>
      </c>
      <c r="AC30" s="9">
        <v>64.06</v>
      </c>
      <c r="AD30" s="2">
        <f t="shared" si="0"/>
        <v>0.96000000000000085</v>
      </c>
      <c r="AE30" s="138">
        <f t="shared" si="1"/>
        <v>9.1367359798362191E-3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42688</v>
      </c>
      <c r="X31" s="41">
        <v>63.58</v>
      </c>
      <c r="Y31" s="41">
        <v>63.89</v>
      </c>
      <c r="Z31" s="41">
        <v>62.97</v>
      </c>
      <c r="AA31" s="41">
        <v>63.75</v>
      </c>
      <c r="AB31" s="104">
        <v>1770600</v>
      </c>
      <c r="AC31" s="9">
        <v>63.48</v>
      </c>
      <c r="AD31" s="2">
        <f t="shared" si="0"/>
        <v>0.92000000000000171</v>
      </c>
      <c r="AE31" s="138">
        <f t="shared" si="1"/>
        <v>7.7790125416732359E-3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42685</v>
      </c>
      <c r="X32" s="41">
        <v>64.41</v>
      </c>
      <c r="Y32" s="41">
        <v>64.72</v>
      </c>
      <c r="Z32" s="41">
        <v>62.97</v>
      </c>
      <c r="AA32" s="41">
        <v>63.25</v>
      </c>
      <c r="AB32" s="104">
        <v>1163200</v>
      </c>
      <c r="AC32" s="9">
        <v>62.99</v>
      </c>
      <c r="AD32" s="2">
        <f t="shared" si="0"/>
        <v>1.75</v>
      </c>
      <c r="AE32" s="138">
        <f t="shared" si="1"/>
        <v>-2.250155183116076E-2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42684</v>
      </c>
      <c r="X33" s="41">
        <v>63.48</v>
      </c>
      <c r="Y33" s="41">
        <v>65.13</v>
      </c>
      <c r="Z33" s="41">
        <v>62.89</v>
      </c>
      <c r="AA33" s="41">
        <v>64.709999999999994</v>
      </c>
      <c r="AB33" s="104">
        <v>1533300</v>
      </c>
      <c r="AC33" s="9">
        <v>64.44</v>
      </c>
      <c r="AD33" s="2">
        <f t="shared" si="0"/>
        <v>2.2399999999999949</v>
      </c>
      <c r="AE33" s="138">
        <f t="shared" si="1"/>
        <v>2.2045995241871452E-2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42683</v>
      </c>
      <c r="X34" s="41">
        <v>62.49</v>
      </c>
      <c r="Y34" s="41">
        <v>63.48</v>
      </c>
      <c r="Z34" s="41">
        <v>62.38</v>
      </c>
      <c r="AA34" s="41">
        <v>63.31</v>
      </c>
      <c r="AB34" s="104">
        <v>1546200</v>
      </c>
      <c r="AC34" s="9">
        <v>63.05</v>
      </c>
      <c r="AD34" s="2">
        <f t="shared" si="0"/>
        <v>1.0999999999999943</v>
      </c>
      <c r="AE34" s="138">
        <f t="shared" si="1"/>
        <v>-9.5821551994973442E-3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42682</v>
      </c>
      <c r="X35" s="41">
        <v>63.49</v>
      </c>
      <c r="Y35" s="41">
        <v>64</v>
      </c>
      <c r="Z35" s="41">
        <v>62.93</v>
      </c>
      <c r="AA35" s="41">
        <v>63.93</v>
      </c>
      <c r="AB35" s="104">
        <v>797400</v>
      </c>
      <c r="AC35" s="9">
        <v>63.66</v>
      </c>
      <c r="AD35" s="2">
        <f t="shared" si="0"/>
        <v>1.0700000000000003</v>
      </c>
      <c r="AE35" s="138">
        <f t="shared" si="1"/>
        <v>6.3231109705974564E-3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42681</v>
      </c>
      <c r="X36" s="41">
        <v>62.48</v>
      </c>
      <c r="Y36" s="41">
        <v>63.55</v>
      </c>
      <c r="Z36" s="41">
        <v>62.48</v>
      </c>
      <c r="AA36" s="41">
        <v>63.52</v>
      </c>
      <c r="AB36" s="104">
        <v>812200</v>
      </c>
      <c r="AC36" s="9">
        <v>63.26</v>
      </c>
      <c r="AD36" s="2">
        <f t="shared" si="0"/>
        <v>1.0700000000000003</v>
      </c>
      <c r="AE36" s="138">
        <f t="shared" si="1"/>
        <v>2.5449829794131906E-2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42678</v>
      </c>
      <c r="X37" s="41">
        <v>62.26</v>
      </c>
      <c r="Y37" s="41">
        <v>62.48</v>
      </c>
      <c r="Z37" s="41">
        <v>61.72</v>
      </c>
      <c r="AA37" s="41">
        <v>61.95</v>
      </c>
      <c r="AB37" s="104">
        <v>718100</v>
      </c>
      <c r="AC37" s="9">
        <v>61.69</v>
      </c>
      <c r="AD37" s="2">
        <f t="shared" si="0"/>
        <v>0.75999999999999801</v>
      </c>
      <c r="AE37" s="138">
        <f t="shared" si="1"/>
        <v>-6.602254428341392E-3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42677</v>
      </c>
      <c r="X38" s="41">
        <v>62.31</v>
      </c>
      <c r="Y38" s="41">
        <v>62.88</v>
      </c>
      <c r="Z38" s="41">
        <v>62.03</v>
      </c>
      <c r="AA38" s="41">
        <v>62.36</v>
      </c>
      <c r="AB38" s="104">
        <v>968300</v>
      </c>
      <c r="AC38" s="9">
        <v>62.1</v>
      </c>
      <c r="AD38" s="2">
        <f t="shared" si="0"/>
        <v>0.85000000000000142</v>
      </c>
      <c r="AE38" s="138">
        <f t="shared" si="1"/>
        <v>9.6711798839455021E-4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42676</v>
      </c>
      <c r="X39" s="41">
        <v>62.15</v>
      </c>
      <c r="Y39" s="41">
        <v>62.61</v>
      </c>
      <c r="Z39" s="41">
        <v>62.02</v>
      </c>
      <c r="AA39" s="41">
        <v>62.3</v>
      </c>
      <c r="AB39" s="104">
        <v>1051500</v>
      </c>
      <c r="AC39" s="9">
        <v>62.04</v>
      </c>
      <c r="AD39" s="2">
        <f t="shared" si="0"/>
        <v>0.58999999999999631</v>
      </c>
      <c r="AE39" s="138">
        <f t="shared" si="1"/>
        <v>3.5587188612098419E-3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42675</v>
      </c>
      <c r="X40" s="41">
        <v>63.02</v>
      </c>
      <c r="Y40" s="41">
        <v>63.11</v>
      </c>
      <c r="Z40" s="41">
        <v>61.85</v>
      </c>
      <c r="AA40" s="41">
        <v>62.08</v>
      </c>
      <c r="AB40" s="104">
        <v>1430800</v>
      </c>
      <c r="AC40" s="9">
        <v>61.82</v>
      </c>
      <c r="AD40" s="2">
        <f t="shared" si="0"/>
        <v>1.259999999999998</v>
      </c>
      <c r="AE40" s="138">
        <f t="shared" si="1"/>
        <v>-1.2617792684874618E-2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42674</v>
      </c>
      <c r="X41" s="41">
        <v>62.99</v>
      </c>
      <c r="Y41" s="41">
        <v>63.38</v>
      </c>
      <c r="Z41" s="41">
        <v>62.83</v>
      </c>
      <c r="AA41" s="41">
        <v>62.87</v>
      </c>
      <c r="AB41" s="104">
        <v>1134800</v>
      </c>
      <c r="AC41" s="9">
        <v>62.61</v>
      </c>
      <c r="AD41" s="2">
        <f t="shared" si="0"/>
        <v>0.55000000000000426</v>
      </c>
      <c r="AE41" s="138">
        <f t="shared" si="1"/>
        <v>-3.6600891152133164E-3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42671</v>
      </c>
      <c r="X42" s="41">
        <v>63.2</v>
      </c>
      <c r="Y42" s="41">
        <v>63.85</v>
      </c>
      <c r="Z42" s="41">
        <v>62.9</v>
      </c>
      <c r="AA42" s="41">
        <v>63.1</v>
      </c>
      <c r="AB42" s="104">
        <v>812700</v>
      </c>
      <c r="AC42" s="9">
        <v>62.84</v>
      </c>
      <c r="AD42" s="2">
        <f t="shared" si="0"/>
        <v>0.95000000000000284</v>
      </c>
      <c r="AE42" s="138">
        <f t="shared" si="1"/>
        <v>-4.9089469517021866E-3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74.084999999999994</v>
      </c>
      <c r="T43" s="139" t="s">
        <v>98</v>
      </c>
      <c r="U43" s="140">
        <v>67.61</v>
      </c>
      <c r="W43" s="123">
        <v>42670</v>
      </c>
      <c r="X43" s="41">
        <v>63.7</v>
      </c>
      <c r="Y43" s="41">
        <v>63.78</v>
      </c>
      <c r="Z43" s="41">
        <v>62.84</v>
      </c>
      <c r="AA43" s="41">
        <v>63.41</v>
      </c>
      <c r="AB43" s="104">
        <v>1158000</v>
      </c>
      <c r="AC43" s="9">
        <v>63.15</v>
      </c>
      <c r="AD43" s="2">
        <f t="shared" si="0"/>
        <v>0.93999999999999773</v>
      </c>
      <c r="AE43" s="138">
        <f t="shared" si="1"/>
        <v>5.0931083877128192E-3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73.411500000000004</v>
      </c>
      <c r="T44" s="108" t="s">
        <v>99</v>
      </c>
      <c r="U44" s="106">
        <v>67.790000000000006</v>
      </c>
      <c r="W44" s="123">
        <v>42669</v>
      </c>
      <c r="X44" s="41">
        <v>65.72</v>
      </c>
      <c r="Y44" s="41">
        <v>65.930000000000007</v>
      </c>
      <c r="Z44" s="41">
        <v>62.87</v>
      </c>
      <c r="AA44" s="41">
        <v>63.09</v>
      </c>
      <c r="AB44" s="104">
        <v>3165600</v>
      </c>
      <c r="AC44" s="9">
        <v>62.83</v>
      </c>
      <c r="AD44" s="2">
        <f t="shared" si="0"/>
        <v>3.0600000000000094</v>
      </c>
      <c r="AE44" s="138">
        <f t="shared" si="1"/>
        <v>-3.9590339345765835E-2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72.738</v>
      </c>
      <c r="Q45" s="2"/>
      <c r="T45" s="108" t="s">
        <v>100</v>
      </c>
      <c r="U45" s="106" t="s">
        <v>129</v>
      </c>
      <c r="W45" s="123">
        <v>42668</v>
      </c>
      <c r="X45" s="41">
        <v>65.52</v>
      </c>
      <c r="Y45" s="41">
        <v>65.88</v>
      </c>
      <c r="Z45" s="41">
        <v>65.349999999999994</v>
      </c>
      <c r="AA45" s="41">
        <v>65.69</v>
      </c>
      <c r="AB45" s="104">
        <v>1079200</v>
      </c>
      <c r="AC45" s="9">
        <v>65.42</v>
      </c>
      <c r="AD45" s="2">
        <f t="shared" si="0"/>
        <v>0.53000000000000114</v>
      </c>
      <c r="AE45" s="138">
        <f t="shared" si="1"/>
        <v>1.9911165568999856E-3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72.064499999999995</v>
      </c>
      <c r="Q46" s="2"/>
      <c r="T46" s="108" t="s">
        <v>101</v>
      </c>
      <c r="U46" s="106" t="s">
        <v>129</v>
      </c>
      <c r="W46" s="123">
        <v>42667</v>
      </c>
      <c r="X46" s="41">
        <v>65.819999999999993</v>
      </c>
      <c r="Y46" s="41">
        <v>65.84</v>
      </c>
      <c r="Z46" s="41">
        <v>65.290000000000006</v>
      </c>
      <c r="AA46" s="41">
        <v>65.56</v>
      </c>
      <c r="AB46" s="104">
        <v>939000</v>
      </c>
      <c r="AC46" s="9">
        <v>65.290000000000006</v>
      </c>
      <c r="AD46" s="2">
        <f t="shared" si="0"/>
        <v>0.54999999999999716</v>
      </c>
      <c r="AE46" s="138">
        <f t="shared" si="1"/>
        <v>-3.0623181748579142E-4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71.390999999999991</v>
      </c>
      <c r="Q47" s="2"/>
      <c r="T47" s="108" t="s">
        <v>102</v>
      </c>
      <c r="U47" s="106">
        <v>65.16</v>
      </c>
      <c r="W47" s="123">
        <v>42664</v>
      </c>
      <c r="X47" s="41">
        <v>64.989999999999995</v>
      </c>
      <c r="Y47" s="41">
        <v>65.64</v>
      </c>
      <c r="Z47" s="41">
        <v>64.58</v>
      </c>
      <c r="AA47" s="41">
        <v>65.58</v>
      </c>
      <c r="AB47" s="104">
        <v>912600</v>
      </c>
      <c r="AC47" s="9">
        <v>65.31</v>
      </c>
      <c r="AD47" s="2">
        <f t="shared" si="0"/>
        <v>1.0600000000000023</v>
      </c>
      <c r="AE47" s="138">
        <f t="shared" si="1"/>
        <v>-1.3761467889908952E-3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70.717500000000001</v>
      </c>
      <c r="Q48" s="2"/>
      <c r="T48" s="108" t="s">
        <v>103</v>
      </c>
      <c r="U48" s="106">
        <v>1.18781</v>
      </c>
      <c r="W48" s="123">
        <v>42663</v>
      </c>
      <c r="X48" s="41">
        <v>66.31</v>
      </c>
      <c r="Y48" s="41">
        <v>66.510000000000005</v>
      </c>
      <c r="Z48" s="41">
        <v>65.5</v>
      </c>
      <c r="AA48" s="41">
        <v>65.67</v>
      </c>
      <c r="AB48" s="104">
        <v>1204300</v>
      </c>
      <c r="AC48" s="9">
        <v>65.400000000000006</v>
      </c>
      <c r="AD48" s="2">
        <f t="shared" si="0"/>
        <v>1.0100000000000051</v>
      </c>
      <c r="AE48" s="138">
        <f t="shared" si="1"/>
        <v>-1.6689219666215616E-2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70.043999999999997</v>
      </c>
      <c r="Q49" s="2"/>
      <c r="T49" s="108" t="s">
        <v>104</v>
      </c>
      <c r="U49" s="106" t="s">
        <v>129</v>
      </c>
      <c r="W49" s="123">
        <v>42662</v>
      </c>
      <c r="X49" s="41">
        <v>66.5</v>
      </c>
      <c r="Y49" s="41">
        <v>67.48</v>
      </c>
      <c r="Z49" s="41">
        <v>66.040000000000006</v>
      </c>
      <c r="AA49" s="41">
        <v>66.790000000000006</v>
      </c>
      <c r="AB49" s="104">
        <v>1077100</v>
      </c>
      <c r="AC49" s="9">
        <v>66.510000000000005</v>
      </c>
      <c r="AD49" s="2">
        <f t="shared" si="0"/>
        <v>1.4399999999999977</v>
      </c>
      <c r="AE49" s="138">
        <f t="shared" si="1"/>
        <v>-2.3998800059996661E-3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69.370499999999993</v>
      </c>
      <c r="Q50" s="2"/>
      <c r="T50" s="108"/>
      <c r="U50" s="106"/>
      <c r="W50" s="123">
        <v>42661</v>
      </c>
      <c r="X50" s="41">
        <v>66.97</v>
      </c>
      <c r="Y50" s="41">
        <v>67.33</v>
      </c>
      <c r="Z50" s="41">
        <v>66.42</v>
      </c>
      <c r="AA50" s="41">
        <v>66.95</v>
      </c>
      <c r="AB50" s="104">
        <v>1106400</v>
      </c>
      <c r="AC50" s="9">
        <v>66.67</v>
      </c>
      <c r="AD50" s="2">
        <f t="shared" si="0"/>
        <v>0.90999999999999659</v>
      </c>
      <c r="AE50" s="138">
        <f t="shared" si="1"/>
        <v>9.6925639860669932E-3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68.696999999999989</v>
      </c>
      <c r="Q51" s="2"/>
      <c r="T51" s="108" t="s">
        <v>105</v>
      </c>
      <c r="U51" s="106" t="s">
        <v>565</v>
      </c>
      <c r="W51" s="123">
        <v>42660</v>
      </c>
      <c r="X51" s="41">
        <v>65.95</v>
      </c>
      <c r="Y51" s="41">
        <v>66.400000000000006</v>
      </c>
      <c r="Z51" s="41">
        <v>65.849999999999994</v>
      </c>
      <c r="AA51" s="41">
        <v>66.31</v>
      </c>
      <c r="AB51" s="104">
        <v>1093100</v>
      </c>
      <c r="AC51" s="9">
        <v>66.03</v>
      </c>
      <c r="AD51" s="2">
        <f t="shared" si="0"/>
        <v>0.55000000000001137</v>
      </c>
      <c r="AE51" s="138">
        <f>AC51/AC52-1</f>
        <v>-1.514233797699216E-4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68.023499999999999</v>
      </c>
      <c r="Q52" s="2"/>
      <c r="T52" s="108" t="s">
        <v>106</v>
      </c>
      <c r="U52" s="106" t="s">
        <v>399</v>
      </c>
      <c r="W52" s="123">
        <v>42657</v>
      </c>
      <c r="X52" s="41">
        <v>67.12</v>
      </c>
      <c r="Y52" s="41">
        <v>67.45</v>
      </c>
      <c r="Z52" s="41">
        <v>66.3</v>
      </c>
      <c r="AA52" s="41">
        <v>66.319999999999993</v>
      </c>
      <c r="AB52" s="104">
        <v>978300</v>
      </c>
      <c r="AC52" s="9">
        <v>66.040000000000006</v>
      </c>
      <c r="AD52" s="2">
        <f t="shared" si="0"/>
        <v>1.1500000000000057</v>
      </c>
      <c r="AE52" s="138">
        <f t="shared" si="1"/>
        <v>-2.5675879776466681E-3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67.349999999999994</v>
      </c>
      <c r="Q53" s="2"/>
      <c r="T53" s="108" t="s">
        <v>107</v>
      </c>
      <c r="U53" s="107">
        <v>260649</v>
      </c>
      <c r="W53" s="123">
        <v>42656</v>
      </c>
      <c r="X53" s="41">
        <v>65.709999999999994</v>
      </c>
      <c r="Y53" s="41">
        <v>66.709999999999994</v>
      </c>
      <c r="Z53" s="41">
        <v>65.42</v>
      </c>
      <c r="AA53" s="41">
        <v>66.489999999999995</v>
      </c>
      <c r="AB53" s="104">
        <v>861300</v>
      </c>
      <c r="AC53" s="9">
        <v>66.209999999999994</v>
      </c>
      <c r="AD53" s="2">
        <f t="shared" si="0"/>
        <v>1.289999999999992</v>
      </c>
      <c r="AE53" s="138">
        <f t="shared" si="1"/>
        <v>3.7901758641600836E-3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66.67649999999999</v>
      </c>
      <c r="Q54" s="2"/>
      <c r="T54" s="108" t="s">
        <v>110</v>
      </c>
      <c r="U54" s="107">
        <v>1071470</v>
      </c>
      <c r="W54" s="123">
        <v>42655</v>
      </c>
      <c r="X54" s="41">
        <v>66.36</v>
      </c>
      <c r="Y54" s="41">
        <v>66.47</v>
      </c>
      <c r="Z54" s="41">
        <v>65.989999999999995</v>
      </c>
      <c r="AA54" s="41">
        <v>66.239999999999995</v>
      </c>
      <c r="AB54" s="104">
        <v>806100</v>
      </c>
      <c r="AC54" s="9">
        <v>65.959999999999994</v>
      </c>
      <c r="AD54" s="2">
        <f t="shared" si="0"/>
        <v>0.48000000000000398</v>
      </c>
      <c r="AE54" s="138">
        <f t="shared" si="1"/>
        <v>-5.128205128205221E-3</v>
      </c>
    </row>
    <row r="55" spans="1:42" x14ac:dyDescent="0.25">
      <c r="O55" s="83">
        <v>0.98</v>
      </c>
      <c r="P55" s="83">
        <f t="shared" si="2"/>
        <v>66.003</v>
      </c>
      <c r="T55" s="108" t="s">
        <v>108</v>
      </c>
      <c r="U55" s="106" t="s">
        <v>566</v>
      </c>
      <c r="W55" s="123">
        <v>42654</v>
      </c>
      <c r="X55" s="41">
        <v>66.86</v>
      </c>
      <c r="Y55" s="41">
        <v>67.66</v>
      </c>
      <c r="Z55" s="41">
        <v>66.38</v>
      </c>
      <c r="AA55" s="41">
        <v>66.58</v>
      </c>
      <c r="AB55" s="104">
        <v>1392300</v>
      </c>
      <c r="AC55" s="9">
        <v>66.3</v>
      </c>
      <c r="AD55" s="2">
        <f t="shared" si="0"/>
        <v>1.2800000000000011</v>
      </c>
      <c r="AE55" s="138">
        <f t="shared" si="1"/>
        <v>-6.4438783156002266E-3</v>
      </c>
    </row>
    <row r="56" spans="1:42" x14ac:dyDescent="0.25">
      <c r="O56" s="83">
        <v>0.97</v>
      </c>
      <c r="P56" s="83">
        <f t="shared" si="2"/>
        <v>65.329499999999996</v>
      </c>
      <c r="T56" s="108" t="s">
        <v>111</v>
      </c>
      <c r="U56" s="106">
        <v>19.989999999999998</v>
      </c>
      <c r="W56" s="123">
        <v>42653</v>
      </c>
      <c r="X56" s="41">
        <v>66.87</v>
      </c>
      <c r="Y56" s="41">
        <v>67.099999999999994</v>
      </c>
      <c r="Z56" s="41">
        <v>66.84</v>
      </c>
      <c r="AA56" s="41">
        <v>67.010000000000005</v>
      </c>
      <c r="AB56" s="104">
        <v>594900</v>
      </c>
      <c r="AC56" s="9">
        <v>66.73</v>
      </c>
      <c r="AD56" s="2">
        <f t="shared" si="0"/>
        <v>0.25999999999999091</v>
      </c>
      <c r="AE56" s="138">
        <f t="shared" si="1"/>
        <v>8.6154776299880442E-3</v>
      </c>
    </row>
    <row r="57" spans="1:42" x14ac:dyDescent="0.25">
      <c r="O57" s="83">
        <v>0.96</v>
      </c>
      <c r="P57" s="83">
        <f t="shared" si="2"/>
        <v>64.655999999999992</v>
      </c>
      <c r="T57" s="108" t="s">
        <v>112</v>
      </c>
      <c r="U57" s="106">
        <v>3.39</v>
      </c>
      <c r="W57" s="123">
        <v>42650</v>
      </c>
      <c r="X57" s="41">
        <v>66.930000000000007</v>
      </c>
      <c r="Y57" s="41">
        <v>67.180000000000007</v>
      </c>
      <c r="Z57" s="41">
        <v>65.95</v>
      </c>
      <c r="AA57" s="41">
        <v>66.44</v>
      </c>
      <c r="AB57" s="104">
        <v>688200</v>
      </c>
      <c r="AC57" s="9">
        <v>66.16</v>
      </c>
      <c r="AD57" s="2">
        <f t="shared" si="0"/>
        <v>1.230000000000004</v>
      </c>
      <c r="AE57" s="138">
        <f t="shared" si="1"/>
        <v>-8.0959520239880511E-3</v>
      </c>
      <c r="AL57" s="234"/>
      <c r="AO57" s="234"/>
    </row>
    <row r="58" spans="1:42" x14ac:dyDescent="0.25">
      <c r="O58" s="83">
        <v>0.95</v>
      </c>
      <c r="P58" s="83">
        <f t="shared" si="2"/>
        <v>63.982499999999995</v>
      </c>
      <c r="T58" s="108" t="s">
        <v>109</v>
      </c>
      <c r="U58" s="106" t="s">
        <v>448</v>
      </c>
      <c r="W58" s="123">
        <v>42649</v>
      </c>
      <c r="X58" s="41">
        <v>67.03</v>
      </c>
      <c r="Y58" s="41">
        <v>67.3</v>
      </c>
      <c r="Z58" s="41">
        <v>66.7</v>
      </c>
      <c r="AA58" s="41">
        <v>66.98</v>
      </c>
      <c r="AB58" s="104">
        <v>629100</v>
      </c>
      <c r="AC58" s="9">
        <v>66.7</v>
      </c>
      <c r="AD58" s="2">
        <f t="shared" si="0"/>
        <v>0.59999999999999432</v>
      </c>
      <c r="AE58" s="138">
        <f t="shared" si="1"/>
        <v>-2.997601918464099E-4</v>
      </c>
    </row>
    <row r="59" spans="1:42" x14ac:dyDescent="0.25">
      <c r="O59" s="83">
        <v>0.94</v>
      </c>
      <c r="P59" s="83">
        <f t="shared" si="2"/>
        <v>63.30899999999999</v>
      </c>
      <c r="W59" s="123">
        <v>42648</v>
      </c>
      <c r="X59" s="41">
        <v>66.17</v>
      </c>
      <c r="Y59" s="41">
        <v>67.22</v>
      </c>
      <c r="Z59" s="41">
        <v>66.13</v>
      </c>
      <c r="AA59" s="41">
        <v>67</v>
      </c>
      <c r="AB59" s="104">
        <v>1395200</v>
      </c>
      <c r="AC59" s="9">
        <v>66.72</v>
      </c>
      <c r="AD59" s="2">
        <f t="shared" si="0"/>
        <v>1.0900000000000034</v>
      </c>
      <c r="AE59" s="138">
        <f t="shared" si="1"/>
        <v>1.6143770941212443E-2</v>
      </c>
      <c r="AL59" s="234"/>
    </row>
    <row r="60" spans="1:42" x14ac:dyDescent="0.25">
      <c r="O60" s="83">
        <v>0.93</v>
      </c>
      <c r="P60" s="83">
        <f t="shared" si="2"/>
        <v>62.6355</v>
      </c>
      <c r="W60" s="123">
        <v>42647</v>
      </c>
      <c r="X60" s="41">
        <v>65.819999999999993</v>
      </c>
      <c r="Y60" s="41">
        <v>66.72</v>
      </c>
      <c r="Z60" s="41">
        <v>65.819999999999993</v>
      </c>
      <c r="AA60" s="41">
        <v>65.930000000000007</v>
      </c>
      <c r="AB60" s="104">
        <v>2005700</v>
      </c>
      <c r="AC60" s="9">
        <v>65.66</v>
      </c>
      <c r="AD60" s="2">
        <f t="shared" si="0"/>
        <v>0.90000000000000568</v>
      </c>
      <c r="AE60" s="138">
        <f t="shared" si="1"/>
        <v>-1.5227653418614651E-4</v>
      </c>
    </row>
    <row r="61" spans="1:42" x14ac:dyDescent="0.25">
      <c r="O61" s="83">
        <v>0.92</v>
      </c>
      <c r="P61" s="83">
        <f t="shared" si="2"/>
        <v>61.961999999999996</v>
      </c>
      <c r="W61" s="123">
        <v>42646</v>
      </c>
      <c r="X61" s="41">
        <v>65.22</v>
      </c>
      <c r="Y61" s="41">
        <v>66.03</v>
      </c>
      <c r="Z61" s="41">
        <v>64.930000000000007</v>
      </c>
      <c r="AA61" s="41">
        <v>65.94</v>
      </c>
      <c r="AB61" s="104">
        <v>1006300</v>
      </c>
      <c r="AC61" s="9">
        <v>65.67</v>
      </c>
      <c r="AD61" s="2">
        <f t="shared" si="0"/>
        <v>1.0999999999999943</v>
      </c>
      <c r="AE61" s="138">
        <f t="shared" si="1"/>
        <v>8.2911100875173727E-3</v>
      </c>
      <c r="AL61" s="234"/>
      <c r="AO61" s="234"/>
    </row>
    <row r="62" spans="1:42" x14ac:dyDescent="0.25">
      <c r="O62" s="83">
        <v>0.91</v>
      </c>
      <c r="P62" s="83">
        <f t="shared" si="2"/>
        <v>61.288499999999999</v>
      </c>
      <c r="W62" s="123">
        <v>42643</v>
      </c>
      <c r="X62" s="41">
        <v>65.12</v>
      </c>
      <c r="Y62" s="41">
        <v>65.67</v>
      </c>
      <c r="Z62" s="41">
        <v>64.7</v>
      </c>
      <c r="AA62" s="41">
        <v>65.400000000000006</v>
      </c>
      <c r="AB62" s="104">
        <v>891800</v>
      </c>
      <c r="AC62" s="9">
        <v>65.13</v>
      </c>
      <c r="AD62" s="2">
        <f t="shared" si="0"/>
        <v>0.96999999999999886</v>
      </c>
      <c r="AE62" s="138">
        <f t="shared" si="1"/>
        <v>1.3223397635345302E-2</v>
      </c>
    </row>
    <row r="63" spans="1:42" x14ac:dyDescent="0.25">
      <c r="O63" s="83">
        <v>0.9</v>
      </c>
      <c r="P63" s="83">
        <f t="shared" si="2"/>
        <v>60.614999999999995</v>
      </c>
      <c r="W63" s="123">
        <v>42642</v>
      </c>
      <c r="X63" s="41">
        <v>64.5</v>
      </c>
      <c r="Y63" s="41">
        <v>64.84</v>
      </c>
      <c r="Z63" s="41">
        <v>64.2</v>
      </c>
      <c r="AA63" s="41">
        <v>64.55</v>
      </c>
      <c r="AB63" s="104">
        <v>773300</v>
      </c>
      <c r="AC63" s="9">
        <v>64.28</v>
      </c>
      <c r="AD63" s="2">
        <f t="shared" si="0"/>
        <v>0.64000000000000057</v>
      </c>
      <c r="AE63" s="138">
        <f t="shared" si="1"/>
        <v>1.4020875525784238E-3</v>
      </c>
      <c r="AL63" s="234"/>
      <c r="AO63" s="234"/>
      <c r="AP63" s="234"/>
    </row>
    <row r="64" spans="1:42" x14ac:dyDescent="0.25">
      <c r="W64" s="123">
        <v>42641</v>
      </c>
      <c r="X64" s="41">
        <v>64.150000000000006</v>
      </c>
      <c r="Y64" s="41">
        <v>64.489999999999995</v>
      </c>
      <c r="Z64" s="41">
        <v>63.94</v>
      </c>
      <c r="AA64" s="41">
        <v>64.459999999999994</v>
      </c>
      <c r="AB64" s="104">
        <v>1255800</v>
      </c>
      <c r="AC64" s="9">
        <v>64.19</v>
      </c>
      <c r="AD64" s="2">
        <f t="shared" si="0"/>
        <v>0.54999999999999716</v>
      </c>
      <c r="AE64" s="138">
        <f t="shared" si="1"/>
        <v>7.2179507296405987E-3</v>
      </c>
    </row>
    <row r="65" spans="23:41" x14ac:dyDescent="0.25">
      <c r="W65" s="123">
        <v>42640</v>
      </c>
      <c r="X65" s="41">
        <v>63.45</v>
      </c>
      <c r="Y65" s="41">
        <v>64.150000000000006</v>
      </c>
      <c r="Z65" s="41">
        <v>63.17</v>
      </c>
      <c r="AA65" s="41">
        <v>64</v>
      </c>
      <c r="AB65" s="104">
        <v>920100</v>
      </c>
      <c r="AC65" s="9">
        <v>63.73</v>
      </c>
      <c r="AD65" s="2">
        <f t="shared" si="0"/>
        <v>0.98000000000000398</v>
      </c>
      <c r="AE65" s="138">
        <f t="shared" si="1"/>
        <v>4.4129235618597384E-3</v>
      </c>
      <c r="AL65" s="234"/>
      <c r="AO65" s="234"/>
    </row>
    <row r="66" spans="23:41" x14ac:dyDescent="0.25">
      <c r="W66" s="123">
        <v>42639</v>
      </c>
      <c r="X66" s="41">
        <v>63.81</v>
      </c>
      <c r="Y66" s="41">
        <v>64.040000000000006</v>
      </c>
      <c r="Z66" s="41">
        <v>63.5</v>
      </c>
      <c r="AA66" s="41">
        <v>63.72</v>
      </c>
      <c r="AB66" s="104">
        <v>670700</v>
      </c>
      <c r="AC66" s="9">
        <v>63.45</v>
      </c>
      <c r="AD66" s="2">
        <f t="shared" si="0"/>
        <v>0.54000000000000625</v>
      </c>
      <c r="AE66" s="138">
        <f t="shared" si="1"/>
        <v>-6.1090225563910083E-3</v>
      </c>
    </row>
    <row r="67" spans="23:41" x14ac:dyDescent="0.25">
      <c r="W67" s="123">
        <v>42636</v>
      </c>
      <c r="X67" s="41">
        <v>64.66</v>
      </c>
      <c r="Y67" s="41">
        <v>64.790000000000006</v>
      </c>
      <c r="Z67" s="41">
        <v>63.99</v>
      </c>
      <c r="AA67" s="41">
        <v>64.11</v>
      </c>
      <c r="AB67" s="104">
        <v>726700</v>
      </c>
      <c r="AC67" s="9">
        <v>63.84</v>
      </c>
      <c r="AD67" s="2">
        <f>Y67-Z67</f>
        <v>0.80000000000000426</v>
      </c>
      <c r="AE67" s="138">
        <f>AC67/AC68-1</f>
        <v>-1.268171976492416E-2</v>
      </c>
      <c r="AL67" s="234"/>
    </row>
    <row r="68" spans="23:41" x14ac:dyDescent="0.25">
      <c r="W68" s="123">
        <v>42635</v>
      </c>
      <c r="X68" s="41">
        <v>65.010000000000005</v>
      </c>
      <c r="Y68" s="41">
        <v>65.239999999999995</v>
      </c>
      <c r="Z68" s="41">
        <v>64.849999999999994</v>
      </c>
      <c r="AA68" s="41">
        <v>64.930000000000007</v>
      </c>
      <c r="AB68" s="104">
        <v>1245200</v>
      </c>
      <c r="AC68" s="9">
        <v>64.66</v>
      </c>
      <c r="AD68" s="2">
        <f>Y68-Z68</f>
        <v>0.39000000000000057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3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249</v>
      </c>
      <c r="W2" s="94">
        <v>42727</v>
      </c>
      <c r="X2" s="10">
        <v>55.78</v>
      </c>
      <c r="Y2" s="10">
        <v>55.98</v>
      </c>
      <c r="Z2" s="10">
        <v>55.62</v>
      </c>
      <c r="AA2" s="10">
        <v>55.96</v>
      </c>
      <c r="AB2" s="95">
        <v>8282900</v>
      </c>
      <c r="AC2" s="10">
        <v>55.96</v>
      </c>
      <c r="AD2" s="2">
        <f>Y2-Z2</f>
        <v>0.35999999999999943</v>
      </c>
      <c r="AE2" s="138">
        <f>AC2/AC3-1</f>
        <v>3.7668161434978309E-3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54.429999999999993</v>
      </c>
      <c r="T3" s="121"/>
      <c r="W3" s="94">
        <v>42726</v>
      </c>
      <c r="X3" s="10">
        <v>55.76</v>
      </c>
      <c r="Y3" s="10">
        <v>56.03</v>
      </c>
      <c r="Z3" s="10">
        <v>55.5</v>
      </c>
      <c r="AA3" s="10">
        <v>55.75</v>
      </c>
      <c r="AB3" s="95">
        <v>14499500</v>
      </c>
      <c r="AC3" s="10">
        <v>55.75</v>
      </c>
      <c r="AD3" s="2">
        <f>Y3-Z3</f>
        <v>0.53000000000000114</v>
      </c>
      <c r="AE3" s="138">
        <f>AC3/AC4-1</f>
        <v>7.1800394902177267E-4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56</v>
      </c>
      <c r="R4" s="505">
        <v>1.61E-2</v>
      </c>
      <c r="T4" s="121"/>
      <c r="W4" s="94">
        <v>42725</v>
      </c>
      <c r="X4" s="10">
        <v>56.09</v>
      </c>
      <c r="Y4" s="10">
        <v>56.09</v>
      </c>
      <c r="Z4" s="10">
        <v>55.64</v>
      </c>
      <c r="AA4" s="10">
        <v>55.71</v>
      </c>
      <c r="AB4" s="95">
        <v>14013100</v>
      </c>
      <c r="AC4" s="10">
        <v>55.71</v>
      </c>
      <c r="AD4" s="2">
        <f t="shared" ref="AD4:AD67" si="1">Y4-Z4</f>
        <v>0.45000000000000284</v>
      </c>
      <c r="AE4" s="138">
        <f t="shared" ref="AE4:AE67" si="2">AC4/AC5-1</f>
        <v>-6.9518716577540163E-3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4480</v>
      </c>
      <c r="W5" s="94">
        <v>42724</v>
      </c>
      <c r="X5" s="10">
        <v>55.47</v>
      </c>
      <c r="Y5" s="10">
        <v>56.32</v>
      </c>
      <c r="Z5" s="10">
        <v>55.15</v>
      </c>
      <c r="AA5" s="10">
        <v>56.1</v>
      </c>
      <c r="AB5" s="95">
        <v>18798700</v>
      </c>
      <c r="AC5" s="10">
        <v>56.1</v>
      </c>
      <c r="AD5" s="2">
        <f t="shared" si="1"/>
        <v>1.1700000000000017</v>
      </c>
      <c r="AE5" s="138">
        <f t="shared" si="2"/>
        <v>1.5936254980079667E-2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4354.3999999999996</v>
      </c>
      <c r="W6" s="94">
        <v>42723</v>
      </c>
      <c r="X6" s="10">
        <v>55.18</v>
      </c>
      <c r="Y6" s="10">
        <v>55.47</v>
      </c>
      <c r="Z6" s="10">
        <v>54.65</v>
      </c>
      <c r="AA6" s="10">
        <v>55.22</v>
      </c>
      <c r="AB6" s="95">
        <v>16552500</v>
      </c>
      <c r="AC6" s="10">
        <v>55.22</v>
      </c>
      <c r="AD6" s="2">
        <f t="shared" si="1"/>
        <v>0.82000000000000028</v>
      </c>
      <c r="AE6" s="138">
        <f t="shared" si="2"/>
        <v>-2.1684134441634084E-3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953.88000000000648</v>
      </c>
      <c r="R7" s="30">
        <v>42751</v>
      </c>
      <c r="T7" s="85"/>
      <c r="W7" s="94">
        <v>42720</v>
      </c>
      <c r="X7" s="10">
        <v>55.49</v>
      </c>
      <c r="Y7" s="10">
        <v>55.65</v>
      </c>
      <c r="Z7" s="10">
        <v>54.92</v>
      </c>
      <c r="AA7" s="10">
        <v>55.34</v>
      </c>
      <c r="AB7" s="95">
        <v>32767100</v>
      </c>
      <c r="AC7" s="10">
        <v>55.34</v>
      </c>
      <c r="AD7" s="2">
        <f t="shared" si="1"/>
        <v>0.72999999999999687</v>
      </c>
      <c r="AE7" s="138">
        <f t="shared" si="2"/>
        <v>2.7178836745789248E-3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125.60000000000036</v>
      </c>
      <c r="W8" s="94">
        <v>42719</v>
      </c>
      <c r="X8" s="10">
        <v>55.17</v>
      </c>
      <c r="Y8" s="10">
        <v>56.25</v>
      </c>
      <c r="Z8" s="10">
        <v>54.9</v>
      </c>
      <c r="AA8" s="10">
        <v>55.19</v>
      </c>
      <c r="AB8" s="95">
        <v>31213700</v>
      </c>
      <c r="AC8" s="10">
        <v>55.19</v>
      </c>
      <c r="AD8" s="2">
        <f t="shared" si="1"/>
        <v>1.3500000000000014</v>
      </c>
      <c r="AE8" s="138">
        <f t="shared" si="2"/>
        <v>8.9579524680072353E-3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2.8844387286423013E-2</v>
      </c>
      <c r="W9" s="94">
        <v>42718</v>
      </c>
      <c r="X9" s="10">
        <v>54.74</v>
      </c>
      <c r="Y9" s="10">
        <v>55.62</v>
      </c>
      <c r="Z9" s="10">
        <v>54.03</v>
      </c>
      <c r="AA9" s="10">
        <v>54.7</v>
      </c>
      <c r="AB9" s="95">
        <v>53760000</v>
      </c>
      <c r="AC9" s="10">
        <v>54.7</v>
      </c>
      <c r="AD9" s="2">
        <f t="shared" si="1"/>
        <v>1.5899999999999963</v>
      </c>
      <c r="AE9" s="138">
        <f t="shared" si="2"/>
        <v>-2.0415472779369614E-2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42717</v>
      </c>
      <c r="X10" s="10">
        <v>55.85</v>
      </c>
      <c r="Y10" s="10">
        <v>56.21</v>
      </c>
      <c r="Z10" s="10">
        <v>55.29</v>
      </c>
      <c r="AA10" s="10">
        <v>55.84</v>
      </c>
      <c r="AB10" s="95">
        <v>23860800</v>
      </c>
      <c r="AC10" s="10">
        <v>55.84</v>
      </c>
      <c r="AD10" s="2">
        <f t="shared" si="1"/>
        <v>0.92000000000000171</v>
      </c>
      <c r="AE10" s="138">
        <f t="shared" si="2"/>
        <v>1.0756543564001131E-3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2.7199999999999998E-2</v>
      </c>
      <c r="W11" s="94">
        <v>42716</v>
      </c>
      <c r="X11" s="10">
        <v>56.5</v>
      </c>
      <c r="Y11" s="10">
        <v>57.1</v>
      </c>
      <c r="Z11" s="10">
        <v>55.55</v>
      </c>
      <c r="AA11" s="10">
        <v>55.78</v>
      </c>
      <c r="AB11" s="95">
        <v>27589700</v>
      </c>
      <c r="AC11" s="10">
        <v>55.78</v>
      </c>
      <c r="AD11" s="2">
        <f t="shared" si="1"/>
        <v>1.5500000000000043</v>
      </c>
      <c r="AE11" s="138">
        <f t="shared" si="2"/>
        <v>-2.3801190059502986E-2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42713</v>
      </c>
      <c r="X12" s="10">
        <v>56.91</v>
      </c>
      <c r="Y12" s="10">
        <v>57.24</v>
      </c>
      <c r="Z12" s="10">
        <v>56.49</v>
      </c>
      <c r="AA12" s="10">
        <v>57.14</v>
      </c>
      <c r="AB12" s="95">
        <v>20313400</v>
      </c>
      <c r="AC12" s="10">
        <v>57.14</v>
      </c>
      <c r="AD12" s="2">
        <f t="shared" si="1"/>
        <v>0.75</v>
      </c>
      <c r="AE12" s="138">
        <f t="shared" si="2"/>
        <v>-2.6182579856868227E-3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42712</v>
      </c>
      <c r="X13" s="10">
        <v>57.29</v>
      </c>
      <c r="Y13" s="10">
        <v>58.02</v>
      </c>
      <c r="Z13" s="10">
        <v>56.71</v>
      </c>
      <c r="AA13" s="10">
        <v>57.29</v>
      </c>
      <c r="AB13" s="95">
        <v>39770400</v>
      </c>
      <c r="AC13" s="10">
        <v>57.29</v>
      </c>
      <c r="AD13" s="2">
        <f t="shared" si="1"/>
        <v>1.3100000000000023</v>
      </c>
      <c r="AE13" s="138">
        <f t="shared" si="2"/>
        <v>1.7458100558664924E-4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42711</v>
      </c>
      <c r="X14" s="10">
        <v>55.55</v>
      </c>
      <c r="Y14" s="10">
        <v>57.29</v>
      </c>
      <c r="Z14" s="10">
        <v>55.23</v>
      </c>
      <c r="AA14" s="10">
        <v>57.28</v>
      </c>
      <c r="AB14" s="95">
        <v>45989600</v>
      </c>
      <c r="AC14" s="10">
        <v>57.28</v>
      </c>
      <c r="AD14" s="2">
        <f t="shared" si="1"/>
        <v>2.0600000000000023</v>
      </c>
      <c r="AE14" s="138">
        <f t="shared" si="2"/>
        <v>3.114311431143113E-2</v>
      </c>
    </row>
    <row r="15" spans="1:40" x14ac:dyDescent="0.25">
      <c r="H15" s="72"/>
      <c r="W15" s="94">
        <v>42710</v>
      </c>
      <c r="X15" s="10">
        <v>54.45</v>
      </c>
      <c r="Y15" s="10">
        <v>55.57</v>
      </c>
      <c r="Z15" s="10">
        <v>54.22</v>
      </c>
      <c r="AA15" s="10">
        <v>55.55</v>
      </c>
      <c r="AB15" s="95">
        <v>30206800</v>
      </c>
      <c r="AC15" s="10">
        <v>55.55</v>
      </c>
      <c r="AD15" s="2">
        <f t="shared" si="1"/>
        <v>1.3500000000000014</v>
      </c>
      <c r="AE15" s="138">
        <f t="shared" si="2"/>
        <v>2.2079116835326484E-2</v>
      </c>
      <c r="AK15" s="234"/>
      <c r="AN15" s="234"/>
    </row>
    <row r="16" spans="1:40" x14ac:dyDescent="0.25">
      <c r="H16" s="72"/>
      <c r="W16" s="94">
        <v>42709</v>
      </c>
      <c r="X16" s="10">
        <v>53.9</v>
      </c>
      <c r="Y16" s="10">
        <v>54.53</v>
      </c>
      <c r="Z16" s="10">
        <v>53.87</v>
      </c>
      <c r="AA16" s="10">
        <v>54.35</v>
      </c>
      <c r="AB16" s="95">
        <v>23858600</v>
      </c>
      <c r="AC16" s="10">
        <v>54.35</v>
      </c>
      <c r="AD16" s="2">
        <f t="shared" si="1"/>
        <v>0.66000000000000369</v>
      </c>
      <c r="AE16" s="138">
        <f t="shared" si="2"/>
        <v>1.4371033967898628E-2</v>
      </c>
    </row>
    <row r="17" spans="1:40" x14ac:dyDescent="0.25">
      <c r="H17" s="72"/>
      <c r="W17" s="94">
        <v>42706</v>
      </c>
      <c r="X17" s="10">
        <v>54.24</v>
      </c>
      <c r="Y17" s="10">
        <v>54.27</v>
      </c>
      <c r="Z17" s="10">
        <v>53.31</v>
      </c>
      <c r="AA17" s="10">
        <v>53.58</v>
      </c>
      <c r="AB17" s="95">
        <v>21538000</v>
      </c>
      <c r="AC17" s="10">
        <v>53.58</v>
      </c>
      <c r="AD17" s="2">
        <f t="shared" si="1"/>
        <v>0.96000000000000085</v>
      </c>
      <c r="AE17" s="138">
        <f t="shared" si="2"/>
        <v>-1.3986013986014068E-2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4354.3999999999996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53.13</v>
      </c>
      <c r="Y18" s="10">
        <v>54.47</v>
      </c>
      <c r="Z18" s="10">
        <v>53.06</v>
      </c>
      <c r="AA18" s="10">
        <v>54.34</v>
      </c>
      <c r="AB18" s="95">
        <v>35512200</v>
      </c>
      <c r="AC18" s="10">
        <v>54.34</v>
      </c>
      <c r="AD18" s="2">
        <f t="shared" si="1"/>
        <v>1.4099999999999966</v>
      </c>
      <c r="AE18" s="138">
        <f t="shared" si="2"/>
        <v>2.6832955404384018E-2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42704</v>
      </c>
      <c r="X19" s="10">
        <v>52.48</v>
      </c>
      <c r="Y19" s="10">
        <v>53.16</v>
      </c>
      <c r="Z19" s="10">
        <v>52.3</v>
      </c>
      <c r="AA19" s="10">
        <v>52.92</v>
      </c>
      <c r="AB19" s="95">
        <v>26338100</v>
      </c>
      <c r="AC19" s="10">
        <v>52.92</v>
      </c>
      <c r="AD19" s="2">
        <f t="shared" si="1"/>
        <v>0.85999999999999943</v>
      </c>
      <c r="AE19" s="138">
        <f t="shared" si="2"/>
        <v>2.0439645198611744E-2</v>
      </c>
      <c r="AK19" s="234"/>
      <c r="AN19" s="234"/>
    </row>
    <row r="20" spans="1:40" x14ac:dyDescent="0.25">
      <c r="W20" s="94">
        <v>42703</v>
      </c>
      <c r="X20" s="10">
        <v>51.56</v>
      </c>
      <c r="Y20" s="10">
        <v>52.13</v>
      </c>
      <c r="Z20" s="10">
        <v>51.56</v>
      </c>
      <c r="AA20" s="10">
        <v>51.86</v>
      </c>
      <c r="AB20" s="95">
        <v>16097000</v>
      </c>
      <c r="AC20" s="10">
        <v>51.86</v>
      </c>
      <c r="AD20" s="2">
        <f t="shared" si="1"/>
        <v>0.57000000000000028</v>
      </c>
      <c r="AE20" s="138">
        <f t="shared" si="2"/>
        <v>5.4284606436603156E-3</v>
      </c>
    </row>
    <row r="21" spans="1:40" x14ac:dyDescent="0.25">
      <c r="W21" s="94">
        <v>42702</v>
      </c>
      <c r="X21" s="10">
        <v>52.12</v>
      </c>
      <c r="Y21" s="10">
        <v>52.48</v>
      </c>
      <c r="Z21" s="10">
        <v>51.39</v>
      </c>
      <c r="AA21" s="10">
        <v>51.58</v>
      </c>
      <c r="AB21" s="95">
        <v>25832600</v>
      </c>
      <c r="AC21" s="10">
        <v>51.58</v>
      </c>
      <c r="AD21" s="2">
        <f t="shared" si="1"/>
        <v>1.0899999999999963</v>
      </c>
      <c r="AE21" s="138">
        <f t="shared" si="2"/>
        <v>-1.9764348156594447E-2</v>
      </c>
      <c r="AK21" s="234"/>
      <c r="AN21" s="234"/>
    </row>
    <row r="22" spans="1:40" x14ac:dyDescent="0.25">
      <c r="W22" s="94">
        <v>42699</v>
      </c>
      <c r="X22" s="10">
        <v>52.4</v>
      </c>
      <c r="Y22" s="10">
        <v>52.62</v>
      </c>
      <c r="Z22" s="10">
        <v>52.04</v>
      </c>
      <c r="AA22" s="10">
        <v>52.62</v>
      </c>
      <c r="AB22" s="95">
        <v>9635500</v>
      </c>
      <c r="AC22" s="10">
        <v>52.62</v>
      </c>
      <c r="AD22" s="2">
        <f t="shared" si="1"/>
        <v>0.57999999999999829</v>
      </c>
      <c r="AE22" s="138">
        <f t="shared" si="2"/>
        <v>8.8190184049079523E-3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42697</v>
      </c>
      <c r="X23" s="10">
        <v>52.45</v>
      </c>
      <c r="Y23" s="10">
        <v>52.63</v>
      </c>
      <c r="Z23" s="10">
        <v>51.95</v>
      </c>
      <c r="AA23" s="10">
        <v>52.16</v>
      </c>
      <c r="AB23" s="95">
        <v>19986800</v>
      </c>
      <c r="AC23" s="10">
        <v>52.16</v>
      </c>
      <c r="AD23" s="2">
        <f t="shared" si="1"/>
        <v>0.67999999999999972</v>
      </c>
      <c r="AE23" s="138">
        <f t="shared" si="2"/>
        <v>-1.1489850631942744E-3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42696</v>
      </c>
      <c r="X24" s="10">
        <v>52.43</v>
      </c>
      <c r="Y24" s="10">
        <v>52.58</v>
      </c>
      <c r="Z24" s="10">
        <v>51.81</v>
      </c>
      <c r="AA24" s="10">
        <v>52.22</v>
      </c>
      <c r="AB24" s="95">
        <v>22711800</v>
      </c>
      <c r="AC24" s="10">
        <v>52.22</v>
      </c>
      <c r="AD24" s="2">
        <f t="shared" si="1"/>
        <v>0.76999999999999602</v>
      </c>
      <c r="AE24" s="138">
        <f t="shared" si="2"/>
        <v>1.9186492709133418E-3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42695</v>
      </c>
      <c r="X25" s="10">
        <v>52.85</v>
      </c>
      <c r="Y25" s="10">
        <v>52.98</v>
      </c>
      <c r="Z25" s="10">
        <v>52.02</v>
      </c>
      <c r="AA25" s="10">
        <v>52.12</v>
      </c>
      <c r="AB25" s="95">
        <v>23250400</v>
      </c>
      <c r="AC25" s="10">
        <v>52.12</v>
      </c>
      <c r="AD25" s="2">
        <f t="shared" si="1"/>
        <v>0.95999999999999375</v>
      </c>
      <c r="AE25" s="138">
        <f t="shared" si="2"/>
        <v>-1.3252555850056802E-2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42692</v>
      </c>
      <c r="X26" s="10">
        <v>52.45</v>
      </c>
      <c r="Y26" s="10">
        <v>52.98</v>
      </c>
      <c r="Z26" s="10">
        <v>51.99</v>
      </c>
      <c r="AA26" s="10">
        <v>52.82</v>
      </c>
      <c r="AB26" s="95">
        <v>29403800</v>
      </c>
      <c r="AC26" s="10">
        <v>52.82</v>
      </c>
      <c r="AD26" s="2">
        <f t="shared" si="1"/>
        <v>0.98999999999999488</v>
      </c>
      <c r="AE26" s="138">
        <f t="shared" si="2"/>
        <v>6.2869117927224494E-3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42691</v>
      </c>
      <c r="X27" s="10">
        <v>51.39</v>
      </c>
      <c r="Y27" s="10">
        <v>52.9</v>
      </c>
      <c r="Z27" s="10">
        <v>50.96</v>
      </c>
      <c r="AA27" s="10">
        <v>52.49</v>
      </c>
      <c r="AB27" s="95">
        <v>29128600</v>
      </c>
      <c r="AC27" s="10">
        <v>52.49</v>
      </c>
      <c r="AD27" s="2">
        <f t="shared" si="1"/>
        <v>1.9399999999999977</v>
      </c>
      <c r="AE27" s="138">
        <f t="shared" si="2"/>
        <v>1.567337461300311E-2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42690</v>
      </c>
      <c r="X28" s="10">
        <v>51.79</v>
      </c>
      <c r="Y28" s="10">
        <v>52.17</v>
      </c>
      <c r="Z28" s="10">
        <v>51.36</v>
      </c>
      <c r="AA28" s="10">
        <v>51.68</v>
      </c>
      <c r="AB28" s="95">
        <v>26774300</v>
      </c>
      <c r="AC28" s="10">
        <v>51.68</v>
      </c>
      <c r="AD28" s="2">
        <f t="shared" si="1"/>
        <v>0.81000000000000227</v>
      </c>
      <c r="AE28" s="138">
        <f t="shared" si="2"/>
        <v>-1.7303669899220497E-2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42689</v>
      </c>
      <c r="X29" s="10">
        <v>52.38</v>
      </c>
      <c r="Y29" s="10">
        <v>52.59</v>
      </c>
      <c r="Z29" s="10">
        <v>51.54</v>
      </c>
      <c r="AA29" s="10">
        <v>52.59</v>
      </c>
      <c r="AB29" s="95">
        <v>39149400</v>
      </c>
      <c r="AC29" s="10">
        <v>52.59</v>
      </c>
      <c r="AD29" s="2">
        <f t="shared" si="1"/>
        <v>1.0500000000000043</v>
      </c>
      <c r="AE29" s="138">
        <f t="shared" si="2"/>
        <v>-1.1837655016910809E-2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42688</v>
      </c>
      <c r="X30" s="10">
        <v>51.91</v>
      </c>
      <c r="Y30" s="10">
        <v>54.06</v>
      </c>
      <c r="Z30" s="10">
        <v>51.91</v>
      </c>
      <c r="AA30" s="10">
        <v>53.22</v>
      </c>
      <c r="AB30" s="95">
        <v>58839400</v>
      </c>
      <c r="AC30" s="10">
        <v>53.22</v>
      </c>
      <c r="AD30" s="2">
        <f t="shared" si="1"/>
        <v>2.1500000000000057</v>
      </c>
      <c r="AE30" s="138">
        <f t="shared" si="2"/>
        <v>2.8803402281074808E-2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42685</v>
      </c>
      <c r="X31" s="10">
        <v>51.09</v>
      </c>
      <c r="Y31" s="10">
        <v>51.99</v>
      </c>
      <c r="Z31" s="10">
        <v>50.73</v>
      </c>
      <c r="AA31" s="10">
        <v>51.73</v>
      </c>
      <c r="AB31" s="95">
        <v>46558300</v>
      </c>
      <c r="AC31" s="10">
        <v>51.73</v>
      </c>
      <c r="AD31" s="2">
        <f t="shared" si="1"/>
        <v>1.2600000000000051</v>
      </c>
      <c r="AE31" s="138">
        <f t="shared" si="2"/>
        <v>1.9368584156496116E-3</v>
      </c>
    </row>
    <row r="32" spans="1:40" x14ac:dyDescent="0.25">
      <c r="W32" s="94">
        <v>42684</v>
      </c>
      <c r="X32" s="10">
        <v>48.93</v>
      </c>
      <c r="Y32" s="10">
        <v>51.93</v>
      </c>
      <c r="Z32" s="10">
        <v>48.79</v>
      </c>
      <c r="AA32" s="10">
        <v>51.63</v>
      </c>
      <c r="AB32" s="95">
        <v>100976300</v>
      </c>
      <c r="AC32" s="10">
        <v>51.63</v>
      </c>
      <c r="AD32" s="2">
        <f t="shared" si="1"/>
        <v>3.1400000000000006</v>
      </c>
      <c r="AE32" s="138">
        <f t="shared" si="2"/>
        <v>7.5849135236507603E-2</v>
      </c>
    </row>
    <row r="33" spans="2:31" x14ac:dyDescent="0.25">
      <c r="W33" s="94">
        <v>42683</v>
      </c>
      <c r="X33" s="10">
        <v>46.33</v>
      </c>
      <c r="Y33" s="10">
        <v>48.61</v>
      </c>
      <c r="Z33" s="10">
        <v>46</v>
      </c>
      <c r="AA33" s="10">
        <v>47.99</v>
      </c>
      <c r="AB33" s="95">
        <v>67401300</v>
      </c>
      <c r="AC33" s="10">
        <v>47.99</v>
      </c>
      <c r="AD33" s="2">
        <f t="shared" si="1"/>
        <v>2.6099999999999994</v>
      </c>
      <c r="AE33" s="138">
        <f t="shared" si="2"/>
        <v>5.3798858146684392E-2</v>
      </c>
    </row>
    <row r="34" spans="2:31" x14ac:dyDescent="0.25">
      <c r="W34" s="94">
        <v>42682</v>
      </c>
      <c r="X34" s="10">
        <v>45.18</v>
      </c>
      <c r="Y34" s="10">
        <v>45.82</v>
      </c>
      <c r="Z34" s="10">
        <v>44.87</v>
      </c>
      <c r="AA34" s="10">
        <v>45.54</v>
      </c>
      <c r="AB34" s="95">
        <v>19406700</v>
      </c>
      <c r="AC34" s="10">
        <v>45.54</v>
      </c>
      <c r="AD34" s="2">
        <f t="shared" si="1"/>
        <v>0.95000000000000284</v>
      </c>
      <c r="AE34" s="138">
        <f t="shared" si="2"/>
        <v>3.0837004405286361E-3</v>
      </c>
    </row>
    <row r="35" spans="2:31" x14ac:dyDescent="0.25">
      <c r="W35" s="94">
        <v>42681</v>
      </c>
      <c r="X35" s="10">
        <v>45.22</v>
      </c>
      <c r="Y35" s="10">
        <v>45.69</v>
      </c>
      <c r="Z35" s="10">
        <v>45.21</v>
      </c>
      <c r="AA35" s="10">
        <v>45.4</v>
      </c>
      <c r="AB35" s="95">
        <v>25452200</v>
      </c>
      <c r="AC35" s="10">
        <v>45.4</v>
      </c>
      <c r="AD35" s="2">
        <f t="shared" si="1"/>
        <v>0.47999999999999687</v>
      </c>
      <c r="AE35" s="138">
        <f t="shared" si="2"/>
        <v>1.7937219730941534E-2</v>
      </c>
    </row>
    <row r="36" spans="2:31" x14ac:dyDescent="0.25">
      <c r="W36" s="94">
        <v>42678</v>
      </c>
      <c r="X36" s="10">
        <v>45.36</v>
      </c>
      <c r="Y36" s="10">
        <v>45.42</v>
      </c>
      <c r="Z36" s="10">
        <v>44.49</v>
      </c>
      <c r="AA36" s="10">
        <v>44.6</v>
      </c>
      <c r="AB36" s="95">
        <v>27219000</v>
      </c>
      <c r="AC36" s="10">
        <v>44.6</v>
      </c>
      <c r="AD36" s="2">
        <f t="shared" si="1"/>
        <v>0.92999999999999972</v>
      </c>
      <c r="AE36" s="138">
        <f t="shared" si="2"/>
        <v>-1.6321129245699173E-2</v>
      </c>
    </row>
    <row r="37" spans="2:31" x14ac:dyDescent="0.25">
      <c r="W37" s="94">
        <v>42677</v>
      </c>
      <c r="X37" s="10">
        <v>45.33</v>
      </c>
      <c r="Y37" s="10">
        <v>45.79</v>
      </c>
      <c r="Z37" s="10">
        <v>45.25</v>
      </c>
      <c r="AA37" s="10">
        <v>45.34</v>
      </c>
      <c r="AB37" s="95">
        <v>14785100</v>
      </c>
      <c r="AC37" s="10">
        <v>45.34</v>
      </c>
      <c r="AD37" s="2">
        <f t="shared" si="1"/>
        <v>0.53999999999999915</v>
      </c>
      <c r="AE37" s="138">
        <f t="shared" si="2"/>
        <v>2.210433244915988E-3</v>
      </c>
    </row>
    <row r="38" spans="2:31" x14ac:dyDescent="0.25">
      <c r="W38" s="94">
        <v>42676</v>
      </c>
      <c r="X38" s="10">
        <v>45.38</v>
      </c>
      <c r="Y38" s="10">
        <v>45.51</v>
      </c>
      <c r="Z38" s="10">
        <v>45.07</v>
      </c>
      <c r="AA38" s="10">
        <v>45.24</v>
      </c>
      <c r="AB38" s="95">
        <v>19566600</v>
      </c>
      <c r="AC38" s="10">
        <v>45.24</v>
      </c>
      <c r="AD38" s="2">
        <f t="shared" si="1"/>
        <v>0.43999999999999773</v>
      </c>
      <c r="AE38" s="138" t="e">
        <f t="shared" si="2"/>
        <v>#DIV/0!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42676</v>
      </c>
      <c r="X39" s="10" t="s">
        <v>189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61.600000000000009</v>
      </c>
      <c r="R40" s="34"/>
      <c r="W40" s="94">
        <v>42675</v>
      </c>
      <c r="X40" s="10">
        <v>46.12</v>
      </c>
      <c r="Y40" s="10">
        <v>46.28</v>
      </c>
      <c r="Z40" s="10">
        <v>45.6</v>
      </c>
      <c r="AA40" s="10">
        <v>45.99</v>
      </c>
      <c r="AB40" s="95">
        <v>20020200</v>
      </c>
      <c r="AC40" s="10">
        <v>45.61</v>
      </c>
      <c r="AD40" s="2">
        <f t="shared" si="1"/>
        <v>0.67999999999999972</v>
      </c>
      <c r="AE40" s="138">
        <f t="shared" si="2"/>
        <v>-4.3830813061584983E-4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9">C41*(E41-D41)</f>
        <v>-4.0000000000000568</v>
      </c>
      <c r="G41" s="382">
        <f t="shared" ref="G41:G63" si="10">D41*C41</f>
        <v>2020</v>
      </c>
      <c r="H41" s="383">
        <f t="shared" ref="H41:H63" si="11">(E41-D41)/D41</f>
        <v>-1.9801980198020084E-3</v>
      </c>
      <c r="I41" s="382"/>
      <c r="O41" s="2"/>
      <c r="P41" s="83">
        <v>1.0900000000000001</v>
      </c>
      <c r="Q41" s="83">
        <f t="shared" ref="Q41:Q60" si="12">P41*$Q$4</f>
        <v>61.040000000000006</v>
      </c>
      <c r="R41" s="34"/>
      <c r="W41" s="94">
        <v>42674</v>
      </c>
      <c r="X41" s="10">
        <v>46.4</v>
      </c>
      <c r="Y41" s="10">
        <v>46.56</v>
      </c>
      <c r="Z41" s="10">
        <v>46</v>
      </c>
      <c r="AA41" s="10">
        <v>46.01</v>
      </c>
      <c r="AB41" s="95">
        <v>20115900</v>
      </c>
      <c r="AC41" s="10">
        <v>45.63</v>
      </c>
      <c r="AD41" s="2">
        <f t="shared" si="1"/>
        <v>0.56000000000000227</v>
      </c>
      <c r="AE41" s="138">
        <f t="shared" si="2"/>
        <v>-4.7982551799345963E-3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9"/>
        <v>-115.99999999999994</v>
      </c>
      <c r="G42" s="382">
        <f t="shared" si="10"/>
        <v>2020</v>
      </c>
      <c r="H42" s="383">
        <f t="shared" si="11"/>
        <v>-5.74257425742574E-2</v>
      </c>
      <c r="I42" s="382"/>
      <c r="O42" s="2"/>
      <c r="P42" s="83">
        <v>1.08</v>
      </c>
      <c r="Q42" s="83">
        <f t="shared" si="12"/>
        <v>60.480000000000004</v>
      </c>
      <c r="R42" s="34"/>
      <c r="T42" s="91" t="s">
        <v>113</v>
      </c>
      <c r="W42" s="94">
        <v>42671</v>
      </c>
      <c r="X42" s="10">
        <v>46.57</v>
      </c>
      <c r="Y42" s="10">
        <v>46.64</v>
      </c>
      <c r="Z42" s="10">
        <v>45.88</v>
      </c>
      <c r="AA42" s="10">
        <v>46.23</v>
      </c>
      <c r="AB42" s="95">
        <v>20882000</v>
      </c>
      <c r="AC42" s="10">
        <v>45.85</v>
      </c>
      <c r="AD42" s="2">
        <f t="shared" si="1"/>
        <v>0.75999999999999801</v>
      </c>
      <c r="AE42" s="138">
        <f t="shared" si="2"/>
        <v>-3.9104931566369405E-3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9"/>
        <v>-56.200000000000045</v>
      </c>
      <c r="G43" s="382">
        <f t="shared" si="10"/>
        <v>2005</v>
      </c>
      <c r="H43" s="383">
        <f t="shared" si="11"/>
        <v>-2.8029925187032442E-2</v>
      </c>
      <c r="I43" s="382" t="s">
        <v>187</v>
      </c>
      <c r="O43" s="2"/>
      <c r="P43" s="83">
        <v>1.07</v>
      </c>
      <c r="Q43" s="83">
        <f t="shared" si="12"/>
        <v>59.92</v>
      </c>
      <c r="R43" s="83"/>
      <c r="T43" s="97" t="s">
        <v>98</v>
      </c>
      <c r="U43" s="98">
        <v>55.96</v>
      </c>
      <c r="W43" s="94">
        <v>42670</v>
      </c>
      <c r="X43" s="10">
        <v>46.42</v>
      </c>
      <c r="Y43" s="10">
        <v>46.81</v>
      </c>
      <c r="Z43" s="10">
        <v>46.26</v>
      </c>
      <c r="AA43" s="10">
        <v>46.41</v>
      </c>
      <c r="AB43" s="95">
        <v>25661000</v>
      </c>
      <c r="AC43" s="10">
        <v>46.03</v>
      </c>
      <c r="AD43" s="2">
        <f t="shared" si="1"/>
        <v>0.55000000000000426</v>
      </c>
      <c r="AE43" s="138">
        <f t="shared" si="2"/>
        <v>5.6805767970284915E-3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9"/>
        <v>-22.199999999999989</v>
      </c>
      <c r="G44" s="382">
        <f t="shared" si="10"/>
        <v>2005</v>
      </c>
      <c r="H44" s="383">
        <f t="shared" si="11"/>
        <v>-1.1072319201995006E-2</v>
      </c>
      <c r="I44" s="382"/>
      <c r="O44" s="2"/>
      <c r="P44" s="83">
        <v>1.06</v>
      </c>
      <c r="Q44" s="83">
        <f t="shared" si="12"/>
        <v>59.36</v>
      </c>
      <c r="R44" s="83"/>
      <c r="T44" s="87" t="s">
        <v>99</v>
      </c>
      <c r="U44" s="88">
        <v>55.9</v>
      </c>
      <c r="W44" s="94">
        <v>42669</v>
      </c>
      <c r="X44" s="10">
        <v>45.46</v>
      </c>
      <c r="Y44" s="10">
        <v>46.17</v>
      </c>
      <c r="Z44" s="10">
        <v>45.44</v>
      </c>
      <c r="AA44" s="10">
        <v>46.15</v>
      </c>
      <c r="AB44" s="95">
        <v>25181900</v>
      </c>
      <c r="AC44" s="10">
        <v>45.77</v>
      </c>
      <c r="AD44" s="2">
        <f t="shared" si="1"/>
        <v>0.73000000000000398</v>
      </c>
      <c r="AE44" s="138">
        <f t="shared" si="2"/>
        <v>9.4838994265549204E-3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9"/>
        <v>-53.400000000000034</v>
      </c>
      <c r="G45" s="382">
        <f t="shared" si="10"/>
        <v>2005</v>
      </c>
      <c r="H45" s="383">
        <f t="shared" si="11"/>
        <v>-2.6633416458852886E-2</v>
      </c>
      <c r="I45" s="382"/>
      <c r="O45" s="2"/>
      <c r="P45" s="83">
        <v>1.05</v>
      </c>
      <c r="Q45" s="83">
        <f t="shared" si="12"/>
        <v>58.800000000000004</v>
      </c>
      <c r="R45" s="83"/>
      <c r="T45" s="87" t="s">
        <v>100</v>
      </c>
      <c r="U45" s="88" t="s">
        <v>129</v>
      </c>
      <c r="W45" s="94">
        <v>42668</v>
      </c>
      <c r="X45" s="10">
        <v>45.47</v>
      </c>
      <c r="Y45" s="10">
        <v>45.8</v>
      </c>
      <c r="Z45" s="10">
        <v>45.41</v>
      </c>
      <c r="AA45" s="10">
        <v>45.72</v>
      </c>
      <c r="AB45" s="95">
        <v>20402000</v>
      </c>
      <c r="AC45" s="10">
        <v>45.34</v>
      </c>
      <c r="AD45" s="2">
        <f t="shared" si="1"/>
        <v>0.39000000000000057</v>
      </c>
      <c r="AE45" s="138">
        <f t="shared" si="2"/>
        <v>4.4306601683652413E-3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9"/>
        <v>-5.8000000000001251</v>
      </c>
      <c r="G46" s="382">
        <f t="shared" si="10"/>
        <v>2005</v>
      </c>
      <c r="H46" s="383">
        <f t="shared" si="11"/>
        <v>-2.8927680798005611E-3</v>
      </c>
      <c r="I46" s="382"/>
      <c r="O46" s="2"/>
      <c r="P46" s="83">
        <v>1.04</v>
      </c>
      <c r="Q46" s="83">
        <f t="shared" si="12"/>
        <v>58.24</v>
      </c>
      <c r="R46" s="83"/>
      <c r="T46" s="87" t="s">
        <v>101</v>
      </c>
      <c r="U46" s="88" t="s">
        <v>129</v>
      </c>
      <c r="W46" s="94">
        <v>42667</v>
      </c>
      <c r="X46" s="10">
        <v>45.45</v>
      </c>
      <c r="Y46" s="10">
        <v>45.68</v>
      </c>
      <c r="Z46" s="10">
        <v>45.29</v>
      </c>
      <c r="AA46" s="10">
        <v>45.52</v>
      </c>
      <c r="AB46" s="95">
        <v>19303800</v>
      </c>
      <c r="AC46" s="10">
        <v>45.14</v>
      </c>
      <c r="AD46" s="2">
        <f t="shared" si="1"/>
        <v>0.39000000000000057</v>
      </c>
      <c r="AE46" s="138">
        <f t="shared" si="2"/>
        <v>9.3917710196780302E-3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9"/>
        <v>-53.799999999999955</v>
      </c>
      <c r="G47" s="382">
        <f t="shared" si="10"/>
        <v>3900.2</v>
      </c>
      <c r="H47" s="383">
        <f t="shared" si="11"/>
        <v>-1.3794164401825536E-2</v>
      </c>
      <c r="I47" s="382"/>
      <c r="O47" s="2"/>
      <c r="P47" s="83">
        <v>1.03</v>
      </c>
      <c r="Q47" s="83">
        <f t="shared" si="12"/>
        <v>57.68</v>
      </c>
      <c r="R47" s="83"/>
      <c r="T47" s="87" t="s">
        <v>102</v>
      </c>
      <c r="U47" s="88">
        <v>55.8</v>
      </c>
      <c r="W47" s="94">
        <v>42664</v>
      </c>
      <c r="X47" s="10">
        <v>44.74</v>
      </c>
      <c r="Y47" s="10">
        <v>45.3</v>
      </c>
      <c r="Z47" s="10">
        <v>44.66</v>
      </c>
      <c r="AA47" s="10">
        <v>45.09</v>
      </c>
      <c r="AB47" s="95">
        <v>21490800</v>
      </c>
      <c r="AC47" s="10">
        <v>44.72</v>
      </c>
      <c r="AD47" s="2">
        <f t="shared" si="1"/>
        <v>0.64000000000000057</v>
      </c>
      <c r="AE47" s="138">
        <f t="shared" si="2"/>
        <v>3.5906642728904536E-3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9"/>
        <v>-134.5999999999998</v>
      </c>
      <c r="G48" s="382">
        <f t="shared" si="10"/>
        <v>3900.2</v>
      </c>
      <c r="H48" s="383">
        <f t="shared" si="11"/>
        <v>-3.451105071534788E-2</v>
      </c>
      <c r="I48" s="382"/>
      <c r="O48" s="2"/>
      <c r="P48" s="83">
        <v>1.02</v>
      </c>
      <c r="Q48" s="83">
        <f t="shared" si="12"/>
        <v>57.120000000000005</v>
      </c>
      <c r="R48" s="83"/>
      <c r="T48" s="87" t="s">
        <v>103</v>
      </c>
      <c r="U48" s="88">
        <v>0.96590299999999996</v>
      </c>
      <c r="W48" s="94">
        <v>42663</v>
      </c>
      <c r="X48" s="10">
        <v>44.97</v>
      </c>
      <c r="Y48" s="10">
        <v>45.29</v>
      </c>
      <c r="Z48" s="10">
        <v>44.66</v>
      </c>
      <c r="AA48" s="10">
        <v>44.93</v>
      </c>
      <c r="AB48" s="95">
        <v>27210600</v>
      </c>
      <c r="AC48" s="10">
        <v>44.56</v>
      </c>
      <c r="AD48" s="2">
        <f t="shared" si="1"/>
        <v>0.63000000000000256</v>
      </c>
      <c r="AE48" s="138">
        <f t="shared" si="2"/>
        <v>-7.3513031855646505E-3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9"/>
        <v>17.360000000000184</v>
      </c>
      <c r="G49" s="382">
        <f t="shared" si="10"/>
        <v>1943.84</v>
      </c>
      <c r="H49" s="383">
        <f t="shared" si="11"/>
        <v>8.9307761955717477E-3</v>
      </c>
      <c r="I49" s="382"/>
      <c r="O49" s="2"/>
      <c r="P49" s="83">
        <v>1.01</v>
      </c>
      <c r="Q49" s="83">
        <f t="shared" si="12"/>
        <v>56.56</v>
      </c>
      <c r="R49" s="83"/>
      <c r="T49" s="87" t="s">
        <v>104</v>
      </c>
      <c r="U49" s="89" t="s">
        <v>334</v>
      </c>
      <c r="W49" s="94">
        <v>42662</v>
      </c>
      <c r="X49" s="10">
        <v>44.86</v>
      </c>
      <c r="Y49" s="10">
        <v>45.53</v>
      </c>
      <c r="Z49" s="10">
        <v>44.86</v>
      </c>
      <c r="AA49" s="10">
        <v>45.26</v>
      </c>
      <c r="AB49" s="95">
        <v>26977000</v>
      </c>
      <c r="AC49" s="10">
        <v>44.89</v>
      </c>
      <c r="AD49" s="2">
        <f t="shared" si="1"/>
        <v>0.67000000000000171</v>
      </c>
      <c r="AE49" s="138">
        <f t="shared" si="2"/>
        <v>6.9537909376402585E-3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9"/>
        <v>17.3599999999999</v>
      </c>
      <c r="G50" s="382">
        <f t="shared" si="10"/>
        <v>3885.84</v>
      </c>
      <c r="H50" s="383">
        <f t="shared" si="11"/>
        <v>4.4675025219772044E-3</v>
      </c>
      <c r="I50" s="382"/>
      <c r="O50" s="2"/>
      <c r="P50" s="83">
        <v>1</v>
      </c>
      <c r="Q50" s="83">
        <f t="shared" si="12"/>
        <v>56</v>
      </c>
      <c r="R50" s="83"/>
      <c r="T50" s="87"/>
      <c r="U50" s="88"/>
      <c r="W50" s="94">
        <v>42661</v>
      </c>
      <c r="X50" s="10">
        <v>44.75</v>
      </c>
      <c r="Y50" s="10">
        <v>45</v>
      </c>
      <c r="Z50" s="10">
        <v>44.41</v>
      </c>
      <c r="AA50" s="10">
        <v>44.95</v>
      </c>
      <c r="AB50" s="95">
        <v>23877600</v>
      </c>
      <c r="AC50" s="10">
        <v>44.58</v>
      </c>
      <c r="AD50" s="2">
        <f t="shared" si="1"/>
        <v>0.59000000000000341</v>
      </c>
      <c r="AE50" s="138">
        <f t="shared" si="2"/>
        <v>1.0197144799455993E-2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9"/>
        <v>163.75999999999976</v>
      </c>
      <c r="G51" s="382">
        <f t="shared" si="10"/>
        <v>3885.84</v>
      </c>
      <c r="H51" s="383">
        <f t="shared" si="11"/>
        <v>4.214275420501095E-2</v>
      </c>
      <c r="I51" s="382"/>
      <c r="O51" s="2"/>
      <c r="P51" s="83">
        <v>0.99</v>
      </c>
      <c r="Q51" s="83">
        <f t="shared" si="12"/>
        <v>55.44</v>
      </c>
      <c r="R51" s="83"/>
      <c r="T51" s="87" t="s">
        <v>105</v>
      </c>
      <c r="U51" s="88" t="s">
        <v>567</v>
      </c>
      <c r="W51" s="94">
        <v>42660</v>
      </c>
      <c r="X51" s="10">
        <v>44.54</v>
      </c>
      <c r="Y51" s="10">
        <v>44.76</v>
      </c>
      <c r="Z51" s="10">
        <v>44.32</v>
      </c>
      <c r="AA51" s="10">
        <v>44.5</v>
      </c>
      <c r="AB51" s="95">
        <v>18861300</v>
      </c>
      <c r="AC51" s="10">
        <v>44.13</v>
      </c>
      <c r="AD51" s="2">
        <f t="shared" si="1"/>
        <v>0.43999999999999773</v>
      </c>
      <c r="AE51" s="138">
        <f t="shared" si="2"/>
        <v>-4.7361299052773864E-3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9"/>
        <v>189.72000000000008</v>
      </c>
      <c r="G52" s="382">
        <f t="shared" si="10"/>
        <v>1847.08</v>
      </c>
      <c r="H52" s="383">
        <f t="shared" si="11"/>
        <v>0.10271347207484251</v>
      </c>
      <c r="I52" s="382"/>
      <c r="O52" s="2"/>
      <c r="P52" s="83">
        <v>0.98</v>
      </c>
      <c r="Q52" s="83">
        <f t="shared" si="12"/>
        <v>54.879999999999995</v>
      </c>
      <c r="R52" s="83"/>
      <c r="T52" s="87" t="s">
        <v>106</v>
      </c>
      <c r="U52" s="88" t="s">
        <v>400</v>
      </c>
      <c r="W52" s="94">
        <v>42657</v>
      </c>
      <c r="X52" s="10">
        <v>45.17</v>
      </c>
      <c r="Y52" s="10">
        <v>45.52</v>
      </c>
      <c r="Z52" s="10">
        <v>44.32</v>
      </c>
      <c r="AA52" s="10">
        <v>44.71</v>
      </c>
      <c r="AB52" s="95">
        <v>45418600</v>
      </c>
      <c r="AC52" s="10">
        <v>44.34</v>
      </c>
      <c r="AD52" s="2">
        <f t="shared" si="1"/>
        <v>1.2000000000000028</v>
      </c>
      <c r="AE52" s="138">
        <f t="shared" si="2"/>
        <v>-9.0130689499767769E-4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9"/>
        <v>150.91999999999985</v>
      </c>
      <c r="G53" s="382">
        <f t="shared" si="10"/>
        <v>3847.48</v>
      </c>
      <c r="H53" s="383">
        <f t="shared" si="11"/>
        <v>3.9225674987264349E-2</v>
      </c>
      <c r="I53" s="382"/>
      <c r="O53" s="2"/>
      <c r="P53" s="83">
        <v>0.97</v>
      </c>
      <c r="Q53" s="83">
        <f t="shared" si="12"/>
        <v>54.32</v>
      </c>
      <c r="R53" s="83"/>
      <c r="T53" s="87" t="s">
        <v>107</v>
      </c>
      <c r="U53" s="90">
        <v>8893940</v>
      </c>
      <c r="W53" s="94">
        <v>42656</v>
      </c>
      <c r="X53" s="10">
        <v>45.24</v>
      </c>
      <c r="Y53" s="10">
        <v>45.24</v>
      </c>
      <c r="Z53" s="10">
        <v>44.28</v>
      </c>
      <c r="AA53" s="10">
        <v>44.75</v>
      </c>
      <c r="AB53" s="95">
        <v>44174600</v>
      </c>
      <c r="AC53" s="10">
        <v>44.38</v>
      </c>
      <c r="AD53" s="2">
        <f t="shared" si="1"/>
        <v>0.96000000000000085</v>
      </c>
      <c r="AE53" s="138">
        <f t="shared" si="2"/>
        <v>-1.2680756395995529E-2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9"/>
        <v>88.520000000000323</v>
      </c>
      <c r="G54" s="382">
        <f t="shared" si="10"/>
        <v>3847.48</v>
      </c>
      <c r="H54" s="383">
        <f t="shared" si="11"/>
        <v>2.3007267094305967E-2</v>
      </c>
      <c r="I54" s="382"/>
      <c r="O54" s="2"/>
      <c r="P54" s="83">
        <v>0.96</v>
      </c>
      <c r="Q54" s="83">
        <f t="shared" si="12"/>
        <v>53.76</v>
      </c>
      <c r="R54" s="83"/>
      <c r="T54" s="87" t="s">
        <v>110</v>
      </c>
      <c r="U54" s="90">
        <v>29768900</v>
      </c>
      <c r="W54" s="94">
        <v>42655</v>
      </c>
      <c r="X54" s="10">
        <v>45.51</v>
      </c>
      <c r="Y54" s="10">
        <v>45.83</v>
      </c>
      <c r="Z54" s="10">
        <v>45.32</v>
      </c>
      <c r="AA54" s="10">
        <v>45.32</v>
      </c>
      <c r="AB54" s="95">
        <v>21780500</v>
      </c>
      <c r="AC54" s="10">
        <v>44.95</v>
      </c>
      <c r="AD54" s="2">
        <f t="shared" si="1"/>
        <v>0.50999999999999801</v>
      </c>
      <c r="AE54" s="138">
        <f t="shared" si="2"/>
        <v>-2.6625249611714752E-3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9"/>
        <v>88.824999999999719</v>
      </c>
      <c r="G55" s="382">
        <f t="shared" si="10"/>
        <v>5293.4750000000004</v>
      </c>
      <c r="H55" s="383">
        <f t="shared" si="11"/>
        <v>1.678009247233617E-2</v>
      </c>
      <c r="I55" s="382"/>
      <c r="O55" s="2"/>
      <c r="P55" s="83">
        <v>0.95</v>
      </c>
      <c r="Q55" s="83">
        <f t="shared" si="12"/>
        <v>53.199999999999996</v>
      </c>
      <c r="R55" s="83"/>
      <c r="T55" s="87" t="s">
        <v>108</v>
      </c>
      <c r="U55" s="88" t="s">
        <v>568</v>
      </c>
      <c r="W55" s="94">
        <v>42654</v>
      </c>
      <c r="X55" s="10">
        <v>45.8</v>
      </c>
      <c r="Y55" s="10">
        <v>45.82</v>
      </c>
      <c r="Z55" s="10">
        <v>45.15</v>
      </c>
      <c r="AA55" s="10">
        <v>45.45</v>
      </c>
      <c r="AB55" s="95">
        <v>25442600</v>
      </c>
      <c r="AC55" s="10">
        <v>45.07</v>
      </c>
      <c r="AD55" s="2">
        <f t="shared" si="1"/>
        <v>0.67000000000000171</v>
      </c>
      <c r="AE55" s="138">
        <f>AC55/AC56-1</f>
        <v>-4.4179368235034433E-3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9"/>
        <v>16.170000000000613</v>
      </c>
      <c r="G56" s="382">
        <f t="shared" si="10"/>
        <v>5293.53</v>
      </c>
      <c r="H56" s="383">
        <f t="shared" si="11"/>
        <v>3.0546724019700679E-3</v>
      </c>
      <c r="I56" s="382"/>
      <c r="O56" s="2"/>
      <c r="P56" s="83">
        <v>0.94</v>
      </c>
      <c r="Q56" s="83">
        <f t="shared" si="12"/>
        <v>52.64</v>
      </c>
      <c r="R56" s="83"/>
      <c r="T56" s="87" t="s">
        <v>111</v>
      </c>
      <c r="U56" s="88">
        <v>13.88</v>
      </c>
      <c r="W56" s="94">
        <v>42653</v>
      </c>
      <c r="X56" s="10">
        <v>45.7</v>
      </c>
      <c r="Y56" s="10">
        <v>45.92</v>
      </c>
      <c r="Z56" s="10">
        <v>45.44</v>
      </c>
      <c r="AA56" s="10">
        <v>45.65</v>
      </c>
      <c r="AB56" s="95">
        <v>21804900</v>
      </c>
      <c r="AC56" s="10">
        <v>45.27</v>
      </c>
      <c r="AD56" s="2">
        <f t="shared" si="1"/>
        <v>0.48000000000000398</v>
      </c>
      <c r="AE56" s="138">
        <f t="shared" si="2"/>
        <v>6.8950177935942492E-3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9"/>
        <v>-55.275000000000531</v>
      </c>
      <c r="G57" s="382">
        <f t="shared" si="10"/>
        <v>5293.4750000000004</v>
      </c>
      <c r="H57" s="383">
        <f t="shared" si="11"/>
        <v>-1.0442100888357937E-2</v>
      </c>
      <c r="I57" s="382"/>
      <c r="O57" s="2"/>
      <c r="P57" s="83">
        <v>0.93</v>
      </c>
      <c r="Q57" s="83">
        <f t="shared" si="12"/>
        <v>52.080000000000005</v>
      </c>
      <c r="R57" s="83"/>
      <c r="T57" s="87" t="s">
        <v>112</v>
      </c>
      <c r="U57" s="88">
        <v>4.03</v>
      </c>
      <c r="W57" s="94">
        <v>42650</v>
      </c>
      <c r="X57" s="10">
        <v>45.2</v>
      </c>
      <c r="Y57" s="10">
        <v>45.45</v>
      </c>
      <c r="Z57" s="10">
        <v>44.93</v>
      </c>
      <c r="AA57" s="10">
        <v>45.33</v>
      </c>
      <c r="AB57" s="95">
        <v>24893600</v>
      </c>
      <c r="AC57" s="10">
        <v>44.96</v>
      </c>
      <c r="AD57" s="2">
        <f t="shared" si="1"/>
        <v>0.52000000000000313</v>
      </c>
      <c r="AE57" s="138">
        <f t="shared" si="2"/>
        <v>3.3474670832402964E-3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9"/>
        <v>122.07999999999998</v>
      </c>
      <c r="G58" s="382">
        <f t="shared" si="10"/>
        <v>3321.92</v>
      </c>
      <c r="H58" s="383">
        <f t="shared" si="11"/>
        <v>3.6749831422791632E-2</v>
      </c>
      <c r="I58" s="382"/>
      <c r="O58" s="2"/>
      <c r="P58" s="83">
        <v>0.92</v>
      </c>
      <c r="Q58" s="83">
        <f t="shared" si="12"/>
        <v>51.52</v>
      </c>
      <c r="R58" s="83"/>
      <c r="T58" s="87" t="s">
        <v>109</v>
      </c>
      <c r="U58" s="88" t="s">
        <v>569</v>
      </c>
      <c r="W58" s="94">
        <v>42649</v>
      </c>
      <c r="X58" s="10">
        <v>45.18</v>
      </c>
      <c r="Y58" s="10">
        <v>45.39</v>
      </c>
      <c r="Z58" s="10">
        <v>44.83</v>
      </c>
      <c r="AA58" s="10">
        <v>45.18</v>
      </c>
      <c r="AB58" s="95">
        <v>29878200</v>
      </c>
      <c r="AC58" s="10">
        <v>44.81</v>
      </c>
      <c r="AD58" s="2">
        <f t="shared" si="1"/>
        <v>0.56000000000000227</v>
      </c>
      <c r="AE58" s="138">
        <f t="shared" si="2"/>
        <v>4.2581801882564108E-3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9"/>
        <v>242.46000000000015</v>
      </c>
      <c r="G59" s="382">
        <f t="shared" si="10"/>
        <v>2307.54</v>
      </c>
      <c r="H59" s="383">
        <f t="shared" si="11"/>
        <v>0.10507293481369778</v>
      </c>
      <c r="I59" s="382"/>
      <c r="O59" s="2"/>
      <c r="P59" s="83">
        <v>0.91</v>
      </c>
      <c r="Q59" s="83">
        <f t="shared" si="12"/>
        <v>50.96</v>
      </c>
      <c r="R59" s="83"/>
      <c r="W59" s="94">
        <v>42648</v>
      </c>
      <c r="X59" s="10">
        <v>43.83</v>
      </c>
      <c r="Y59" s="10">
        <v>45.08</v>
      </c>
      <c r="Z59" s="10">
        <v>43.83</v>
      </c>
      <c r="AA59" s="10">
        <v>44.99</v>
      </c>
      <c r="AB59" s="95">
        <v>40459000</v>
      </c>
      <c r="AC59" s="10">
        <v>44.62</v>
      </c>
      <c r="AD59" s="2">
        <f t="shared" si="1"/>
        <v>1.25</v>
      </c>
      <c r="AE59" s="138">
        <f t="shared" si="2"/>
        <v>2.8347545517400263E-2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9"/>
        <v>237.75999999999954</v>
      </c>
      <c r="G60" s="382">
        <f t="shared" si="10"/>
        <v>3777.4400000000005</v>
      </c>
      <c r="H60" s="383">
        <f t="shared" si="11"/>
        <v>6.2942098352323145E-2</v>
      </c>
      <c r="I60" s="382"/>
      <c r="O60" s="2"/>
      <c r="P60" s="83">
        <v>0.9</v>
      </c>
      <c r="Q60" s="83">
        <f t="shared" si="12"/>
        <v>50.4</v>
      </c>
      <c r="R60" s="83"/>
      <c r="W60" s="94">
        <v>42647</v>
      </c>
      <c r="X60" s="10">
        <v>43.62</v>
      </c>
      <c r="Y60" s="10">
        <v>44.09</v>
      </c>
      <c r="Z60" s="10">
        <v>43.55</v>
      </c>
      <c r="AA60" s="10">
        <v>43.75</v>
      </c>
      <c r="AB60" s="95">
        <v>44008300</v>
      </c>
      <c r="AC60" s="10">
        <v>43.39</v>
      </c>
      <c r="AD60" s="2">
        <f t="shared" si="1"/>
        <v>0.54000000000000625</v>
      </c>
      <c r="AE60" s="138">
        <f t="shared" si="2"/>
        <v>-1.840349666436536E-3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9"/>
        <v>264.73000000000013</v>
      </c>
      <c r="G61" s="382">
        <f t="shared" si="10"/>
        <v>2259.77</v>
      </c>
      <c r="H61" s="383">
        <f t="shared" si="11"/>
        <v>0.11714909039415522</v>
      </c>
      <c r="I61" s="382"/>
      <c r="W61" s="94">
        <v>42646</v>
      </c>
      <c r="X61" s="10">
        <v>44.12</v>
      </c>
      <c r="Y61" s="10">
        <v>44.16</v>
      </c>
      <c r="Z61" s="10">
        <v>43.56</v>
      </c>
      <c r="AA61" s="10">
        <v>43.83</v>
      </c>
      <c r="AB61" s="95">
        <v>38197700</v>
      </c>
      <c r="AC61" s="10">
        <v>43.47</v>
      </c>
      <c r="AD61" s="2">
        <f t="shared" si="1"/>
        <v>0.59999999999999432</v>
      </c>
      <c r="AE61" s="138">
        <f t="shared" si="2"/>
        <v>-1.002049647005232E-2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9"/>
        <v>152.12800000000016</v>
      </c>
      <c r="G62" s="382">
        <f t="shared" si="10"/>
        <v>3715.0720000000001</v>
      </c>
      <c r="H62" s="383">
        <f t="shared" si="11"/>
        <v>4.0948869900771817E-2</v>
      </c>
      <c r="I62" s="382"/>
      <c r="W62" s="94">
        <v>42643</v>
      </c>
      <c r="X62" s="10">
        <v>44.33</v>
      </c>
      <c r="Y62" s="10">
        <v>44.73</v>
      </c>
      <c r="Z62" s="10">
        <v>44.1</v>
      </c>
      <c r="AA62" s="10">
        <v>44.28</v>
      </c>
      <c r="AB62" s="95">
        <v>54117700</v>
      </c>
      <c r="AC62" s="10">
        <v>43.91</v>
      </c>
      <c r="AD62" s="2">
        <f t="shared" si="1"/>
        <v>0.62999999999999545</v>
      </c>
      <c r="AE62" s="138">
        <f t="shared" si="2"/>
        <v>-2.0454545454545725E-3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9"/>
        <v>35.360000000000014</v>
      </c>
      <c r="G63" s="382">
        <f t="shared" si="10"/>
        <v>3715.04</v>
      </c>
      <c r="H63" s="383">
        <f t="shared" si="11"/>
        <v>9.5180671002196501E-3</v>
      </c>
      <c r="I63" s="382"/>
      <c r="W63" s="94">
        <v>42642</v>
      </c>
      <c r="X63" s="10">
        <v>45.19</v>
      </c>
      <c r="Y63" s="10">
        <v>45.26</v>
      </c>
      <c r="Z63" s="10">
        <v>44.21</v>
      </c>
      <c r="AA63" s="10">
        <v>44.37</v>
      </c>
      <c r="AB63" s="95">
        <v>45266700</v>
      </c>
      <c r="AC63" s="10">
        <v>44</v>
      </c>
      <c r="AD63" s="2">
        <f t="shared" si="1"/>
        <v>1.0499999999999972</v>
      </c>
      <c r="AE63" s="138">
        <f t="shared" si="2"/>
        <v>-2.0916777926123675E-2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3">C64*(E64-D64)</f>
        <v>-27.040000000000077</v>
      </c>
      <c r="G64" s="382">
        <f t="shared" ref="G64" si="14">D64*C64</f>
        <v>3715.04</v>
      </c>
      <c r="H64" s="383">
        <f t="shared" ref="H64" si="15">(E64-D64)/D64</f>
        <v>-7.2785219001679866E-3</v>
      </c>
      <c r="I64" s="471">
        <v>45</v>
      </c>
      <c r="W64" s="94">
        <v>42641</v>
      </c>
      <c r="X64" s="10">
        <v>45.36</v>
      </c>
      <c r="Y64" s="10">
        <v>45.48</v>
      </c>
      <c r="Z64" s="10">
        <v>44.96</v>
      </c>
      <c r="AA64" s="10">
        <v>45.31</v>
      </c>
      <c r="AB64" s="95">
        <v>28220300</v>
      </c>
      <c r="AC64" s="10">
        <v>44.94</v>
      </c>
      <c r="AD64" s="2">
        <f t="shared" si="1"/>
        <v>0.51999999999999602</v>
      </c>
      <c r="AE64" s="138">
        <f t="shared" si="2"/>
        <v>4.9194991055456772E-3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6">C65*(E65-D65)</f>
        <v>47.327999999999975</v>
      </c>
      <c r="G65" s="382">
        <f t="shared" ref="G65" si="17">D65*C65</f>
        <v>3715.0720000000001</v>
      </c>
      <c r="H65" s="383">
        <f t="shared" ref="H65" si="18">(E65-D65)/D65</f>
        <v>1.2739457001102529E-2</v>
      </c>
      <c r="I65" s="382"/>
      <c r="W65" s="94">
        <v>42640</v>
      </c>
      <c r="X65" s="10">
        <v>44.79</v>
      </c>
      <c r="Y65" s="10">
        <v>45.1</v>
      </c>
      <c r="Z65" s="10">
        <v>44.66</v>
      </c>
      <c r="AA65" s="10">
        <v>45.09</v>
      </c>
      <c r="AB65" s="95">
        <v>24359000</v>
      </c>
      <c r="AC65" s="10">
        <v>44.72</v>
      </c>
      <c r="AD65" s="2">
        <f t="shared" si="1"/>
        <v>0.44000000000000483</v>
      </c>
      <c r="AE65" s="138">
        <f t="shared" si="2"/>
        <v>4.7180408896876358E-3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9">C66*(E66-D66)</f>
        <v>-18.272000000000048</v>
      </c>
      <c r="G66" s="382">
        <f t="shared" ref="G66" si="20">D66*C66</f>
        <v>3715.0720000000001</v>
      </c>
      <c r="H66" s="383">
        <f t="shared" ref="H66" si="21">(E66-D66)/D66</f>
        <v>-4.9183434399118096E-3</v>
      </c>
      <c r="I66" s="382"/>
      <c r="W66" s="94">
        <v>42639</v>
      </c>
      <c r="X66" s="10">
        <v>45.37</v>
      </c>
      <c r="Y66" s="10">
        <v>45.5</v>
      </c>
      <c r="Z66" s="10">
        <v>44.65</v>
      </c>
      <c r="AA66" s="10">
        <v>44.88</v>
      </c>
      <c r="AB66" s="95">
        <v>30938000</v>
      </c>
      <c r="AC66" s="10">
        <v>44.51</v>
      </c>
      <c r="AD66" s="2">
        <f t="shared" si="1"/>
        <v>0.85000000000000142</v>
      </c>
      <c r="AE66" s="138">
        <f t="shared" si="2"/>
        <v>-1.8738977072310425E-2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2">C67*(E67-D67)</f>
        <v>131.32799999999975</v>
      </c>
      <c r="G67" s="382">
        <f t="shared" ref="G67" si="23">D67*C67</f>
        <v>3715.0720000000001</v>
      </c>
      <c r="H67" s="383">
        <f t="shared" ref="H67" si="24">(E67-D67)/D67</f>
        <v>3.5350055126791555E-2</v>
      </c>
      <c r="I67" s="382"/>
      <c r="W67" s="94">
        <v>42636</v>
      </c>
      <c r="X67" s="10">
        <v>45.5</v>
      </c>
      <c r="Y67" s="10">
        <v>45.91</v>
      </c>
      <c r="Z67" s="10">
        <v>45.43</v>
      </c>
      <c r="AA67" s="10">
        <v>45.74</v>
      </c>
      <c r="AB67" s="95">
        <v>28710500</v>
      </c>
      <c r="AC67" s="10">
        <v>45.36</v>
      </c>
      <c r="AD67" s="2">
        <f t="shared" si="1"/>
        <v>0.47999999999999687</v>
      </c>
      <c r="AE67" s="138">
        <f t="shared" si="2"/>
        <v>4.4111160123505577E-4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5">C68*(E68-D68)</f>
        <v>152.928</v>
      </c>
      <c r="G68" s="382">
        <f t="shared" ref="G68:G69" si="26">D68*C68</f>
        <v>3715.0720000000001</v>
      </c>
      <c r="H68" s="383">
        <f t="shared" ref="H68:H69" si="27">(E68-D68)/D68</f>
        <v>4.1164208930540243E-2</v>
      </c>
      <c r="I68" s="382"/>
      <c r="W68" s="94">
        <v>42635</v>
      </c>
      <c r="X68" s="10">
        <v>45.83</v>
      </c>
      <c r="Y68" s="10">
        <v>46.12</v>
      </c>
      <c r="Z68" s="10">
        <v>45.37</v>
      </c>
      <c r="AA68" s="10">
        <v>45.72</v>
      </c>
      <c r="AB68" s="95">
        <v>36964400</v>
      </c>
      <c r="AC68" s="10">
        <v>45.34</v>
      </c>
      <c r="AD68" s="2">
        <f>Y68-Z68</f>
        <v>0.75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5"/>
        <v>105.63300000000041</v>
      </c>
      <c r="G69" s="382">
        <f t="shared" si="26"/>
        <v>5142.4669999999996</v>
      </c>
      <c r="H69" s="383">
        <f t="shared" si="27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8">C70*(E70-D70)</f>
        <v>168.33300000000042</v>
      </c>
      <c r="G70" s="382">
        <f t="shared" ref="G70" si="29">D70*C70</f>
        <v>5142.4669999999996</v>
      </c>
      <c r="H70" s="383">
        <f t="shared" ref="H70" si="30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1">C71*(E71-D71)</f>
        <v>178.23300000000003</v>
      </c>
      <c r="G71" s="382">
        <f t="shared" ref="G71" si="32">D71*C71</f>
        <v>5142.4669999999996</v>
      </c>
      <c r="H71" s="383">
        <f t="shared" ref="H71" si="33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4">C72*(E72-D72)</f>
        <v>204.63300000000027</v>
      </c>
      <c r="G72" s="382">
        <f t="shared" ref="G72" si="35">D72*C72</f>
        <v>5142.4669999999996</v>
      </c>
      <c r="H72" s="383">
        <f t="shared" ref="H72" si="36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7">C73*(E73-D73)</f>
        <v>170.53300000000002</v>
      </c>
      <c r="G73" s="382">
        <f t="shared" ref="G73" si="38">D73*C73</f>
        <v>5142.4669999999996</v>
      </c>
      <c r="H73" s="383">
        <f t="shared" ref="H73" si="39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0">C74*(E74-D74)</f>
        <v>150.73300000000003</v>
      </c>
      <c r="G74" s="382">
        <f t="shared" ref="G74" si="41">D74*C74</f>
        <v>5142.4669999999996</v>
      </c>
      <c r="H74" s="383">
        <f t="shared" ref="H74" si="42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3">C75*(E75-D75)</f>
        <v>104.53300000000063</v>
      </c>
      <c r="G75" s="382">
        <f t="shared" ref="G75:G76" si="44">D75*C75</f>
        <v>5142.4669999999996</v>
      </c>
      <c r="H75" s="383">
        <f t="shared" ref="H75:H76" si="45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3"/>
        <v>192.34399999999994</v>
      </c>
      <c r="G76" s="382">
        <f t="shared" si="44"/>
        <v>3682.056</v>
      </c>
      <c r="H76" s="383">
        <f t="shared" si="45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6">C77*(E77-D77)</f>
        <v>200.31999999999982</v>
      </c>
      <c r="G77" s="382">
        <f t="shared" ref="G77" si="47">D77*C77</f>
        <v>3682.0800000000004</v>
      </c>
      <c r="H77" s="383">
        <f t="shared" ref="H77" si="48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9">C78*(E78-D78)</f>
        <v>209.91999999999962</v>
      </c>
      <c r="G78" s="382">
        <f t="shared" ref="G78" si="50">D78*C78</f>
        <v>3682.0800000000004</v>
      </c>
      <c r="H78" s="383">
        <f t="shared" ref="H78" si="51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2">C79*(E79-D79)</f>
        <v>190.71999999999946</v>
      </c>
      <c r="G79" s="382">
        <f t="shared" ref="G79" si="53">D79*C79</f>
        <v>3682.0800000000004</v>
      </c>
      <c r="H79" s="383">
        <f t="shared" ref="H79" si="54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5">C80*(E80-D80)</f>
        <v>208.31999999999994</v>
      </c>
      <c r="G80" s="382">
        <f t="shared" ref="G80" si="56">D80*C80</f>
        <v>3682.0800000000004</v>
      </c>
      <c r="H80" s="383">
        <f t="shared" ref="H80" si="57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8">C81*(E81-D81)</f>
        <v>188.31999999999994</v>
      </c>
      <c r="G81" s="382">
        <f t="shared" ref="G81" si="59">D81*C81</f>
        <v>3682.0800000000004</v>
      </c>
      <c r="H81" s="383">
        <f t="shared" ref="H81" si="60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1">C82*(E82-D82)</f>
        <v>198.71999999999957</v>
      </c>
      <c r="G82" s="382">
        <f t="shared" ref="G82" si="62">D82*C82</f>
        <v>3682.0800000000004</v>
      </c>
      <c r="H82" s="383">
        <f t="shared" ref="H82" si="63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4">C87*(E87-D87)</f>
        <v>2.0000000000001705</v>
      </c>
      <c r="G87" s="262">
        <f t="shared" ref="G87" si="65">D87*C87</f>
        <v>1858.8</v>
      </c>
      <c r="H87" s="276">
        <f t="shared" ref="H87" si="66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67">C88*(E88-D88)</f>
        <v>-41.599999999999966</v>
      </c>
      <c r="G88" s="262">
        <f t="shared" ref="G88" si="68">D88*C88</f>
        <v>1858.8</v>
      </c>
      <c r="H88" s="276">
        <f t="shared" ref="H88" si="69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0">C89*(E89-D89)</f>
        <v>-18.400000000000034</v>
      </c>
      <c r="G89" s="262">
        <f t="shared" ref="G89" si="71">D89*C89</f>
        <v>1858.8</v>
      </c>
      <c r="H89" s="276">
        <f t="shared" ref="H89" si="72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3">C90*(E90-D90)</f>
        <v>1.2000000000000455</v>
      </c>
      <c r="G90" s="262">
        <f t="shared" ref="G90" si="74">D90*C90</f>
        <v>1858.8</v>
      </c>
      <c r="H90" s="276">
        <f t="shared" ref="H90" si="75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6">C91*(E91-D91)</f>
        <v>-25.600000000000023</v>
      </c>
      <c r="G91" s="262">
        <f t="shared" ref="G91:G92" si="77">D91*C91</f>
        <v>1858.8</v>
      </c>
      <c r="H91" s="276">
        <f t="shared" ref="H91:H92" si="78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6"/>
        <v>-60.399999999999636</v>
      </c>
      <c r="G92" s="262">
        <f t="shared" si="77"/>
        <v>3650.7999999999997</v>
      </c>
      <c r="H92" s="276">
        <f t="shared" si="78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79">C93*(E93-D93)</f>
        <v>-144.39999999999998</v>
      </c>
      <c r="G93" s="262">
        <f t="shared" ref="G93" si="80">D93*C93</f>
        <v>3650.7999999999997</v>
      </c>
      <c r="H93" s="276">
        <f t="shared" ref="H93" si="81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2">C94*(E94-D94)</f>
        <v>-51.599999999999682</v>
      </c>
      <c r="G94" s="262">
        <f t="shared" ref="G94" si="83">D94*C94</f>
        <v>3650.7999999999997</v>
      </c>
      <c r="H94" s="276">
        <f t="shared" ref="H94" si="84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5">C95*(E95-D95)</f>
        <v>-36.399999999999864</v>
      </c>
      <c r="G95" s="262">
        <f t="shared" ref="G95" si="86">D95*C95</f>
        <v>3650.7999999999997</v>
      </c>
      <c r="H95" s="276">
        <f t="shared" ref="H95" si="87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88">C96*(E96-D96)</f>
        <v>-24.399999999999977</v>
      </c>
      <c r="G96" s="262">
        <f t="shared" ref="G96:G100" si="89">D96*C96</f>
        <v>3650.7999999999997</v>
      </c>
      <c r="H96" s="276">
        <f t="shared" ref="H96:H100" si="90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88"/>
        <v>64.759999999999991</v>
      </c>
      <c r="G97" s="262">
        <f t="shared" si="89"/>
        <v>1791.6399999999999</v>
      </c>
      <c r="H97" s="276">
        <f t="shared" si="90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88"/>
        <v>-21.639999999999873</v>
      </c>
      <c r="G98" s="262">
        <f t="shared" si="89"/>
        <v>3589.64</v>
      </c>
      <c r="H98" s="276">
        <f t="shared" si="90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88"/>
        <v>378.31999999999994</v>
      </c>
      <c r="G99" s="262">
        <f t="shared" si="89"/>
        <v>1726.48</v>
      </c>
      <c r="H99" s="276">
        <f t="shared" si="90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88"/>
        <v>431.92000000000007</v>
      </c>
      <c r="G100" s="262">
        <f t="shared" si="89"/>
        <v>1711.2799999999997</v>
      </c>
      <c r="H100" s="276">
        <f t="shared" si="90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1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1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2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1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2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1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2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1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2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2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2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2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3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42727</v>
      </c>
      <c r="X2" s="10">
        <v>29.79</v>
      </c>
      <c r="Y2" s="10">
        <v>30.13</v>
      </c>
      <c r="Z2" s="10">
        <v>29.34</v>
      </c>
      <c r="AA2" s="10">
        <v>29.71</v>
      </c>
      <c r="AB2" s="95">
        <v>2881800</v>
      </c>
      <c r="AC2" s="10">
        <v>29.71</v>
      </c>
      <c r="AD2" s="2">
        <f>Y2-Z2</f>
        <v>0.78999999999999915</v>
      </c>
      <c r="AE2" s="138">
        <f>AC2/AC3-1</f>
        <v>-1.3445378151260012E-3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28.83</v>
      </c>
      <c r="T3" s="121">
        <v>42568</v>
      </c>
      <c r="U3" t="s">
        <v>255</v>
      </c>
      <c r="W3" s="94">
        <v>42726</v>
      </c>
      <c r="X3" s="10">
        <v>30.21</v>
      </c>
      <c r="Y3" s="10">
        <v>30.35</v>
      </c>
      <c r="Z3" s="10">
        <v>29.54</v>
      </c>
      <c r="AA3" s="10">
        <v>29.75</v>
      </c>
      <c r="AB3" s="95">
        <v>3761600</v>
      </c>
      <c r="AC3" s="10">
        <v>29.75</v>
      </c>
      <c r="AD3" s="2">
        <f t="shared" ref="AD3:AD40" si="0">Y3-Z3</f>
        <v>0.81000000000000227</v>
      </c>
      <c r="AE3" s="138">
        <f t="shared" ref="AE3:AE39" si="1">AC3/AC4-1</f>
        <v>-2.2346368715083775E-2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28.83</v>
      </c>
      <c r="R4" s="505">
        <v>2.6700000000000002E-2</v>
      </c>
      <c r="T4" s="121"/>
      <c r="W4" s="94">
        <v>42725</v>
      </c>
      <c r="X4" s="10">
        <v>30.19</v>
      </c>
      <c r="Y4" s="10">
        <v>30.43</v>
      </c>
      <c r="Z4" s="10">
        <v>30.02</v>
      </c>
      <c r="AA4" s="10">
        <v>30.43</v>
      </c>
      <c r="AB4" s="95">
        <v>1811200</v>
      </c>
      <c r="AC4" s="10">
        <v>30.43</v>
      </c>
      <c r="AD4" s="2">
        <f t="shared" si="0"/>
        <v>0.41000000000000014</v>
      </c>
      <c r="AE4" s="138">
        <f t="shared" si="1"/>
        <v>8.9522546419098514E-3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42724</v>
      </c>
      <c r="X5" s="10">
        <v>29.9</v>
      </c>
      <c r="Y5" s="10">
        <v>30.33</v>
      </c>
      <c r="Z5" s="10">
        <v>29.77</v>
      </c>
      <c r="AA5" s="10">
        <v>30.16</v>
      </c>
      <c r="AB5" s="95">
        <v>3821000</v>
      </c>
      <c r="AC5" s="10">
        <v>30.16</v>
      </c>
      <c r="AD5" s="2">
        <f t="shared" si="0"/>
        <v>0.55999999999999872</v>
      </c>
      <c r="AE5" s="138">
        <f t="shared" si="1"/>
        <v>2.9702970297029729E-2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42723</v>
      </c>
      <c r="X6" s="10">
        <v>28.89</v>
      </c>
      <c r="Y6" s="10">
        <v>29.49</v>
      </c>
      <c r="Z6" s="10">
        <v>28.75</v>
      </c>
      <c r="AA6" s="10">
        <v>29.29</v>
      </c>
      <c r="AB6" s="95">
        <v>2557400</v>
      </c>
      <c r="AC6" s="10">
        <v>29.29</v>
      </c>
      <c r="AD6" s="2">
        <f t="shared" si="0"/>
        <v>0.73999999999999844</v>
      </c>
      <c r="AE6" s="138">
        <f t="shared" si="1"/>
        <v>-3.7414965986394266E-3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42720</v>
      </c>
      <c r="X7" s="10">
        <v>29.65</v>
      </c>
      <c r="Y7" s="10">
        <v>30.42</v>
      </c>
      <c r="Z7" s="10">
        <v>29.16</v>
      </c>
      <c r="AA7" s="10">
        <v>29.4</v>
      </c>
      <c r="AB7" s="95">
        <v>7656400</v>
      </c>
      <c r="AC7" s="10">
        <v>29.4</v>
      </c>
      <c r="AD7" s="2">
        <f t="shared" si="0"/>
        <v>1.2600000000000016</v>
      </c>
      <c r="AE7" s="138">
        <f t="shared" si="1"/>
        <v>-1.309164149043307E-2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42719</v>
      </c>
      <c r="X8" s="10">
        <v>30.16</v>
      </c>
      <c r="Y8" s="10">
        <v>30.44</v>
      </c>
      <c r="Z8" s="10">
        <v>29.65</v>
      </c>
      <c r="AA8" s="10">
        <v>29.79</v>
      </c>
      <c r="AB8" s="95">
        <v>3751600</v>
      </c>
      <c r="AC8" s="10">
        <v>29.79</v>
      </c>
      <c r="AD8" s="2">
        <f t="shared" si="0"/>
        <v>0.7900000000000027</v>
      </c>
      <c r="AE8" s="138">
        <f t="shared" si="1"/>
        <v>-2.1674876847290636E-2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10">
        <v>30.11</v>
      </c>
      <c r="Y9" s="10">
        <v>31.32</v>
      </c>
      <c r="Z9" s="10">
        <v>30.03</v>
      </c>
      <c r="AA9" s="10">
        <v>30.45</v>
      </c>
      <c r="AB9" s="95">
        <v>3175000</v>
      </c>
      <c r="AC9" s="10">
        <v>30.45</v>
      </c>
      <c r="AD9" s="2">
        <f t="shared" si="0"/>
        <v>1.2899999999999991</v>
      </c>
      <c r="AE9" s="138">
        <f t="shared" si="1"/>
        <v>6.9444444444444198E-3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42717</v>
      </c>
      <c r="X10" s="10">
        <v>31.4</v>
      </c>
      <c r="Y10" s="10">
        <v>31.73</v>
      </c>
      <c r="Z10" s="10">
        <v>30.03</v>
      </c>
      <c r="AA10" s="10">
        <v>30.24</v>
      </c>
      <c r="AB10" s="95">
        <v>4187700</v>
      </c>
      <c r="AC10" s="10">
        <v>30.24</v>
      </c>
      <c r="AD10" s="2">
        <f t="shared" si="0"/>
        <v>1.6999999999999993</v>
      </c>
      <c r="AE10" s="138">
        <f t="shared" si="1"/>
        <v>-3.201024327784896E-2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42716</v>
      </c>
      <c r="X11" s="10">
        <v>32.159999999999997</v>
      </c>
      <c r="Y11" s="10">
        <v>32.35</v>
      </c>
      <c r="Z11" s="10">
        <v>30.85</v>
      </c>
      <c r="AA11" s="10">
        <v>31.24</v>
      </c>
      <c r="AB11" s="95">
        <v>3415200</v>
      </c>
      <c r="AC11" s="10">
        <v>31.24</v>
      </c>
      <c r="AD11" s="2">
        <f t="shared" si="0"/>
        <v>1.5</v>
      </c>
      <c r="AE11" s="138">
        <f t="shared" si="1"/>
        <v>-2.5273010920436767E-2</v>
      </c>
      <c r="AK11" s="234"/>
      <c r="AN11" s="234"/>
    </row>
    <row r="12" spans="1:40" x14ac:dyDescent="0.25">
      <c r="W12" s="94">
        <v>42713</v>
      </c>
      <c r="X12" s="10">
        <v>31.31</v>
      </c>
      <c r="Y12" s="10">
        <v>32.11</v>
      </c>
      <c r="Z12" s="10">
        <v>31.04</v>
      </c>
      <c r="AA12" s="10">
        <v>32.049999999999997</v>
      </c>
      <c r="AB12" s="95">
        <v>4304200</v>
      </c>
      <c r="AC12" s="10">
        <v>32.049999999999997</v>
      </c>
      <c r="AD12" s="2">
        <f t="shared" si="0"/>
        <v>1.0700000000000003</v>
      </c>
      <c r="AE12" s="138">
        <f t="shared" si="1"/>
        <v>2.3634621526668731E-2</v>
      </c>
    </row>
    <row r="13" spans="1:40" x14ac:dyDescent="0.25">
      <c r="W13" s="94">
        <v>42712</v>
      </c>
      <c r="X13" s="10">
        <v>31.28</v>
      </c>
      <c r="Y13" s="10">
        <v>31.84</v>
      </c>
      <c r="Z13" s="10">
        <v>30.8</v>
      </c>
      <c r="AA13" s="10">
        <v>31.31</v>
      </c>
      <c r="AB13" s="95">
        <v>3064500</v>
      </c>
      <c r="AC13" s="10">
        <v>31.31</v>
      </c>
      <c r="AD13" s="2">
        <f t="shared" si="0"/>
        <v>1.0399999999999991</v>
      </c>
      <c r="AE13" s="138">
        <f t="shared" si="1"/>
        <v>1.3268608414239491E-2</v>
      </c>
      <c r="AK13" s="234"/>
      <c r="AN13" s="234"/>
    </row>
    <row r="14" spans="1:40" x14ac:dyDescent="0.25">
      <c r="T14" s="84"/>
      <c r="U14" s="11"/>
      <c r="W14" s="94">
        <v>42711</v>
      </c>
      <c r="X14" s="10">
        <v>31.3</v>
      </c>
      <c r="Y14" s="10">
        <v>31.89</v>
      </c>
      <c r="Z14" s="10">
        <v>30.76</v>
      </c>
      <c r="AA14" s="10">
        <v>30.9</v>
      </c>
      <c r="AB14" s="95">
        <v>5777400</v>
      </c>
      <c r="AC14" s="10">
        <v>30.9</v>
      </c>
      <c r="AD14" s="2">
        <f t="shared" si="0"/>
        <v>1.129999999999999</v>
      </c>
      <c r="AE14" s="138">
        <f t="shared" si="1"/>
        <v>-8.0256821829856051E-3</v>
      </c>
    </row>
    <row r="15" spans="1:40" x14ac:dyDescent="0.25">
      <c r="W15" s="94">
        <v>42710</v>
      </c>
      <c r="X15" s="10">
        <v>30.71</v>
      </c>
      <c r="Y15" s="10">
        <v>31.19</v>
      </c>
      <c r="Z15" s="10">
        <v>30.21</v>
      </c>
      <c r="AA15" s="10">
        <v>31.15</v>
      </c>
      <c r="AB15" s="95">
        <v>3235700</v>
      </c>
      <c r="AC15" s="10">
        <v>31.15</v>
      </c>
      <c r="AD15" s="2">
        <f t="shared" si="0"/>
        <v>0.98000000000000043</v>
      </c>
      <c r="AE15" s="138">
        <f t="shared" si="1"/>
        <v>-2.2421524663677195E-3</v>
      </c>
      <c r="AK15" s="234"/>
      <c r="AN15" s="234"/>
    </row>
    <row r="16" spans="1:40" x14ac:dyDescent="0.25">
      <c r="W16" s="94">
        <v>42709</v>
      </c>
      <c r="X16" s="10">
        <v>29.03</v>
      </c>
      <c r="Y16" s="10">
        <v>31.28</v>
      </c>
      <c r="Z16" s="10">
        <v>28.89</v>
      </c>
      <c r="AA16" s="10">
        <v>31.22</v>
      </c>
      <c r="AB16" s="95">
        <v>7031500</v>
      </c>
      <c r="AC16" s="10">
        <v>31.22</v>
      </c>
      <c r="AD16" s="2">
        <f t="shared" si="0"/>
        <v>2.3900000000000006</v>
      </c>
      <c r="AE16" s="138">
        <f t="shared" si="1"/>
        <v>7.5068870523415931E-2</v>
      </c>
    </row>
    <row r="17" spans="1:40" x14ac:dyDescent="0.25">
      <c r="W17" s="94">
        <v>42706</v>
      </c>
      <c r="X17" s="10">
        <v>28.86</v>
      </c>
      <c r="Y17" s="10">
        <v>29.63</v>
      </c>
      <c r="Z17" s="10">
        <v>28.73</v>
      </c>
      <c r="AA17" s="10">
        <v>29.04</v>
      </c>
      <c r="AB17" s="95">
        <v>3870300</v>
      </c>
      <c r="AC17" s="10">
        <v>29.04</v>
      </c>
      <c r="AD17" s="2">
        <f t="shared" si="0"/>
        <v>0.89999999999999858</v>
      </c>
      <c r="AE17" s="138">
        <f t="shared" si="1"/>
        <v>5.5401662049860967E-3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28.84</v>
      </c>
      <c r="Y18" s="10">
        <v>29.42</v>
      </c>
      <c r="Z18" s="10">
        <v>28.6</v>
      </c>
      <c r="AA18" s="10">
        <v>28.88</v>
      </c>
      <c r="AB18" s="95">
        <v>4960400</v>
      </c>
      <c r="AC18" s="10">
        <v>28.88</v>
      </c>
      <c r="AD18" s="2">
        <f t="shared" si="0"/>
        <v>0.82000000000000028</v>
      </c>
      <c r="AE18" s="138">
        <f t="shared" si="1"/>
        <v>-3.1066620642042908E-3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30.06</v>
      </c>
      <c r="Y19" s="10">
        <v>30.44</v>
      </c>
      <c r="Z19" s="10">
        <v>28.85</v>
      </c>
      <c r="AA19" s="10">
        <v>28.97</v>
      </c>
      <c r="AB19" s="95">
        <v>5127700</v>
      </c>
      <c r="AC19" s="10">
        <v>28.97</v>
      </c>
      <c r="AD19" s="2">
        <f t="shared" si="0"/>
        <v>1.5899999999999999</v>
      </c>
      <c r="AE19" s="138">
        <f t="shared" si="1"/>
        <v>-2.5563403969054876E-2</v>
      </c>
      <c r="AK19" s="234"/>
      <c r="AN19" s="234"/>
    </row>
    <row r="20" spans="1:40" x14ac:dyDescent="0.25">
      <c r="W20" s="94">
        <v>42703</v>
      </c>
      <c r="X20" s="10">
        <v>30.02</v>
      </c>
      <c r="Y20" s="10">
        <v>30.5</v>
      </c>
      <c r="Z20" s="10">
        <v>29.73</v>
      </c>
      <c r="AA20" s="10">
        <v>29.73</v>
      </c>
      <c r="AB20" s="95">
        <v>4805300</v>
      </c>
      <c r="AC20" s="10">
        <v>29.73</v>
      </c>
      <c r="AD20" s="2">
        <f t="shared" si="0"/>
        <v>0.76999999999999957</v>
      </c>
      <c r="AE20" s="138">
        <f t="shared" si="1"/>
        <v>-3.66169799092676E-2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42702</v>
      </c>
      <c r="X21" s="10">
        <v>31.48</v>
      </c>
      <c r="Y21" s="10">
        <v>31.8</v>
      </c>
      <c r="Z21" s="10">
        <v>30.7</v>
      </c>
      <c r="AA21" s="10">
        <v>30.86</v>
      </c>
      <c r="AB21" s="95">
        <v>5119200</v>
      </c>
      <c r="AC21" s="10">
        <v>30.86</v>
      </c>
      <c r="AD21" s="2">
        <f t="shared" si="0"/>
        <v>1.1000000000000014</v>
      </c>
      <c r="AE21" s="138">
        <f t="shared" si="1"/>
        <v>-2.6498422712933789E-2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42699</v>
      </c>
      <c r="X22" s="10">
        <v>31.24</v>
      </c>
      <c r="Y22" s="10">
        <v>32.19</v>
      </c>
      <c r="Z22" s="10">
        <v>31.11</v>
      </c>
      <c r="AA22" s="10">
        <v>31.7</v>
      </c>
      <c r="AB22" s="95">
        <v>3109500</v>
      </c>
      <c r="AC22" s="10">
        <v>31.7</v>
      </c>
      <c r="AD22" s="2">
        <f t="shared" si="0"/>
        <v>1.0799999999999983</v>
      </c>
      <c r="AE22" s="138">
        <f t="shared" si="1"/>
        <v>6.0298317994287309E-3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42697</v>
      </c>
      <c r="X23" s="10">
        <v>31</v>
      </c>
      <c r="Y23" s="10">
        <v>31.93</v>
      </c>
      <c r="Z23" s="10">
        <v>30</v>
      </c>
      <c r="AA23" s="10">
        <v>31.51</v>
      </c>
      <c r="AB23" s="95">
        <v>4111400</v>
      </c>
      <c r="AC23" s="10">
        <v>31.51</v>
      </c>
      <c r="AD23" s="2">
        <f t="shared" si="0"/>
        <v>1.9299999999999997</v>
      </c>
      <c r="AE23" s="138">
        <f t="shared" si="1"/>
        <v>5.4243777919591452E-3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42696</v>
      </c>
      <c r="X24" s="10">
        <v>31.1</v>
      </c>
      <c r="Y24" s="10">
        <v>31.91</v>
      </c>
      <c r="Z24" s="10">
        <v>30.54</v>
      </c>
      <c r="AA24" s="10">
        <v>31.34</v>
      </c>
      <c r="AB24" s="95">
        <v>4181000</v>
      </c>
      <c r="AC24" s="10">
        <v>31.34</v>
      </c>
      <c r="AD24" s="2">
        <f t="shared" si="0"/>
        <v>1.370000000000001</v>
      </c>
      <c r="AE24" s="138">
        <f t="shared" si="1"/>
        <v>2.1179537308569474E-2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42695</v>
      </c>
      <c r="X25" s="10">
        <v>30.89</v>
      </c>
      <c r="Y25" s="10">
        <v>30.98</v>
      </c>
      <c r="Z25" s="10">
        <v>29.5</v>
      </c>
      <c r="AA25" s="10">
        <v>30.69</v>
      </c>
      <c r="AB25" s="95">
        <v>2986000</v>
      </c>
      <c r="AC25" s="10">
        <v>30.69</v>
      </c>
      <c r="AD25" s="2">
        <f t="shared" si="0"/>
        <v>1.4800000000000004</v>
      </c>
      <c r="AE25" s="138">
        <f t="shared" si="1"/>
        <v>8.8757396449703485E-3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42692</v>
      </c>
      <c r="X26" s="10">
        <v>31.73</v>
      </c>
      <c r="Y26" s="10">
        <v>31.77</v>
      </c>
      <c r="Z26" s="10">
        <v>30.16</v>
      </c>
      <c r="AA26" s="10">
        <v>30.42</v>
      </c>
      <c r="AB26" s="95">
        <v>4421700</v>
      </c>
      <c r="AC26" s="10">
        <v>30.42</v>
      </c>
      <c r="AD26" s="2">
        <f t="shared" si="0"/>
        <v>1.6099999999999994</v>
      </c>
      <c r="AE26" s="138">
        <f t="shared" si="1"/>
        <v>-4.4897959183673453E-2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42691</v>
      </c>
      <c r="X27" s="10">
        <v>31.3</v>
      </c>
      <c r="Y27" s="10">
        <v>32.020000000000003</v>
      </c>
      <c r="Z27" s="10">
        <v>30.77</v>
      </c>
      <c r="AA27" s="10">
        <v>31.85</v>
      </c>
      <c r="AB27" s="95">
        <v>4693200</v>
      </c>
      <c r="AC27" s="10">
        <v>31.85</v>
      </c>
      <c r="AD27" s="2">
        <f t="shared" si="0"/>
        <v>1.2500000000000036</v>
      </c>
      <c r="AE27" s="138">
        <f t="shared" si="1"/>
        <v>1.3685550604710439E-2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42690</v>
      </c>
      <c r="X28" s="10">
        <v>29.69</v>
      </c>
      <c r="Y28" s="10">
        <v>31.69</v>
      </c>
      <c r="Z28" s="10">
        <v>29.66</v>
      </c>
      <c r="AA28" s="10">
        <v>31.42</v>
      </c>
      <c r="AB28" s="95">
        <v>6153000</v>
      </c>
      <c r="AC28" s="10">
        <v>31.42</v>
      </c>
      <c r="AD28" s="2">
        <f t="shared" si="0"/>
        <v>2.0300000000000011</v>
      </c>
      <c r="AE28" s="138">
        <f t="shared" si="1"/>
        <v>4.0052962595167108E-2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10">
        <v>28.94</v>
      </c>
      <c r="Y29" s="10">
        <v>30.23</v>
      </c>
      <c r="Z29" s="10">
        <v>28.83</v>
      </c>
      <c r="AA29" s="10">
        <v>30.21</v>
      </c>
      <c r="AB29" s="95">
        <v>3668900</v>
      </c>
      <c r="AC29" s="10">
        <v>30.21</v>
      </c>
      <c r="AD29" s="2">
        <f t="shared" si="0"/>
        <v>1.4000000000000021</v>
      </c>
      <c r="AE29" s="138">
        <f t="shared" si="1"/>
        <v>1.9918973666441575E-2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10">
        <v>29.5</v>
      </c>
      <c r="Y30" s="10">
        <v>29.94</v>
      </c>
      <c r="Z30" s="10">
        <v>28.61</v>
      </c>
      <c r="AA30" s="10">
        <v>29.62</v>
      </c>
      <c r="AB30" s="95">
        <v>5156700</v>
      </c>
      <c r="AC30" s="10">
        <v>29.62</v>
      </c>
      <c r="AD30" s="2">
        <f t="shared" si="0"/>
        <v>1.3300000000000018</v>
      </c>
      <c r="AE30" s="138">
        <f t="shared" si="1"/>
        <v>1.092150170648476E-2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42685</v>
      </c>
      <c r="X31" s="10">
        <v>29.18</v>
      </c>
      <c r="Y31" s="10">
        <v>29.99</v>
      </c>
      <c r="Z31" s="10">
        <v>27.63</v>
      </c>
      <c r="AA31" s="10">
        <v>29.3</v>
      </c>
      <c r="AB31" s="95">
        <v>5334500</v>
      </c>
      <c r="AC31" s="10">
        <v>29.3</v>
      </c>
      <c r="AD31" s="2">
        <f t="shared" si="0"/>
        <v>2.3599999999999994</v>
      </c>
      <c r="AE31" s="138">
        <f t="shared" si="1"/>
        <v>6.8728522336769515E-3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10">
        <v>29.08</v>
      </c>
      <c r="Y32" s="10">
        <v>29.7</v>
      </c>
      <c r="Z32" s="10">
        <v>28.3</v>
      </c>
      <c r="AA32" s="10">
        <v>29.1</v>
      </c>
      <c r="AB32" s="95">
        <v>8189900</v>
      </c>
      <c r="AC32" s="10">
        <v>29.1</v>
      </c>
      <c r="AD32" s="2">
        <f t="shared" si="0"/>
        <v>1.3999999999999986</v>
      </c>
      <c r="AE32" s="138">
        <f t="shared" si="1"/>
        <v>1.3231197771587766E-2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10">
        <v>26.83</v>
      </c>
      <c r="Y33" s="10">
        <v>29.14</v>
      </c>
      <c r="Z33" s="10">
        <v>26</v>
      </c>
      <c r="AA33" s="10">
        <v>28.72</v>
      </c>
      <c r="AB33" s="95">
        <v>10675900</v>
      </c>
      <c r="AC33" s="10">
        <v>28.72</v>
      </c>
      <c r="AD33" s="2">
        <f t="shared" si="0"/>
        <v>3.1400000000000006</v>
      </c>
      <c r="AE33" s="138">
        <f t="shared" si="1"/>
        <v>8.787878787878789E-2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10">
        <v>24.3</v>
      </c>
      <c r="Y34" s="10">
        <v>26.59</v>
      </c>
      <c r="Z34" s="10">
        <v>24.3</v>
      </c>
      <c r="AA34" s="10">
        <v>26.4</v>
      </c>
      <c r="AB34" s="95">
        <v>6457600</v>
      </c>
      <c r="AC34" s="10">
        <v>26.4</v>
      </c>
      <c r="AD34" s="2">
        <f t="shared" si="0"/>
        <v>2.2899999999999991</v>
      </c>
      <c r="AE34" s="138">
        <f t="shared" si="1"/>
        <v>5.2631578947368363E-2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10">
        <v>25.54</v>
      </c>
      <c r="Y35" s="10">
        <v>26.41</v>
      </c>
      <c r="Z35" s="10">
        <v>24.89</v>
      </c>
      <c r="AA35" s="10">
        <v>25.08</v>
      </c>
      <c r="AB35" s="95">
        <v>8377000</v>
      </c>
      <c r="AC35" s="10">
        <v>25.08</v>
      </c>
      <c r="AD35" s="2">
        <f t="shared" si="0"/>
        <v>1.5199999999999996</v>
      </c>
      <c r="AE35" s="138">
        <f t="shared" si="1"/>
        <v>-4.761904761904856E-3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42678</v>
      </c>
      <c r="X36" s="10">
        <v>23.82</v>
      </c>
      <c r="Y36" s="10">
        <v>25.5</v>
      </c>
      <c r="Z36" s="10">
        <v>23.56</v>
      </c>
      <c r="AA36" s="10">
        <v>25.2</v>
      </c>
      <c r="AB36" s="95">
        <v>6878700</v>
      </c>
      <c r="AC36" s="10">
        <v>25.2</v>
      </c>
      <c r="AD36" s="2">
        <f t="shared" si="0"/>
        <v>1.9400000000000013</v>
      </c>
      <c r="AE36" s="138">
        <f t="shared" si="1"/>
        <v>4.3478260869565188E-2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42677</v>
      </c>
      <c r="X37" s="10">
        <v>22.96</v>
      </c>
      <c r="Y37" s="10">
        <v>24.35</v>
      </c>
      <c r="Z37" s="10">
        <v>22.94</v>
      </c>
      <c r="AA37" s="10">
        <v>24.15</v>
      </c>
      <c r="AB37" s="95">
        <v>8084200</v>
      </c>
      <c r="AC37" s="10">
        <v>24.15</v>
      </c>
      <c r="AD37" s="2">
        <f t="shared" si="0"/>
        <v>1.4100000000000001</v>
      </c>
      <c r="AE37" s="138">
        <f t="shared" si="1"/>
        <v>5.4124836316019165E-2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42676</v>
      </c>
      <c r="X38" s="10">
        <v>22.67</v>
      </c>
      <c r="Y38" s="10">
        <v>23.26</v>
      </c>
      <c r="Z38" s="10">
        <v>22.64</v>
      </c>
      <c r="AA38" s="10">
        <v>22.91</v>
      </c>
      <c r="AB38" s="95">
        <v>10755300</v>
      </c>
      <c r="AC38" s="10">
        <v>22.91</v>
      </c>
      <c r="AD38" s="2">
        <f t="shared" si="0"/>
        <v>0.62000000000000099</v>
      </c>
      <c r="AE38" s="138" t="e">
        <f t="shared" si="1"/>
        <v>#DIV/0!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42676</v>
      </c>
      <c r="X39" s="10" t="s">
        <v>355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31.713000000000001</v>
      </c>
      <c r="R40" s="34"/>
      <c r="T40" s="87" t="s">
        <v>98</v>
      </c>
      <c r="U40" s="88">
        <v>29.71</v>
      </c>
      <c r="W40" s="94">
        <v>42675</v>
      </c>
      <c r="X40" s="10">
        <v>22.1</v>
      </c>
      <c r="Y40" s="10">
        <v>23.55</v>
      </c>
      <c r="Z40" s="10">
        <v>21.78</v>
      </c>
      <c r="AA40" s="10">
        <v>23</v>
      </c>
      <c r="AB40" s="95">
        <v>32216900</v>
      </c>
      <c r="AC40" s="10">
        <v>22.91</v>
      </c>
      <c r="AD40" s="2">
        <f t="shared" si="0"/>
        <v>1.7699999999999996</v>
      </c>
      <c r="AE40" s="138" t="e">
        <f>AC40/AC51-1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31.424700000000001</v>
      </c>
      <c r="R41" s="34"/>
      <c r="T41" s="87" t="s">
        <v>99</v>
      </c>
      <c r="U41" s="88">
        <v>29.58</v>
      </c>
      <c r="W41" s="94">
        <v>42674</v>
      </c>
      <c r="X41" s="10">
        <v>21.29</v>
      </c>
      <c r="Y41" s="10">
        <v>22.1</v>
      </c>
      <c r="Z41" s="10">
        <v>20.81</v>
      </c>
      <c r="AA41" s="10">
        <v>21.44</v>
      </c>
      <c r="AB41" s="95">
        <v>1937000</v>
      </c>
      <c r="AC41" s="10">
        <v>21.36</v>
      </c>
      <c r="AD41" s="2">
        <f>Y51-Z51</f>
        <v>0</v>
      </c>
      <c r="AE41" s="138" t="e">
        <f>AC51/AC52-1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31.136400000000002</v>
      </c>
      <c r="R42" s="34"/>
      <c r="T42" s="87" t="s">
        <v>100</v>
      </c>
      <c r="U42" s="88" t="s">
        <v>129</v>
      </c>
      <c r="W42" s="94">
        <v>42671</v>
      </c>
      <c r="X42" s="10">
        <v>22</v>
      </c>
      <c r="Y42" s="10">
        <v>22</v>
      </c>
      <c r="Z42" s="10">
        <v>20.76</v>
      </c>
      <c r="AA42" s="10">
        <v>21.4</v>
      </c>
      <c r="AB42" s="95">
        <v>616800</v>
      </c>
      <c r="AC42" s="10">
        <v>21.32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30.848099999999999</v>
      </c>
      <c r="R43" s="83"/>
      <c r="T43" s="87" t="s">
        <v>101</v>
      </c>
      <c r="U43" s="88" t="s">
        <v>129</v>
      </c>
      <c r="W43" s="94">
        <v>42670</v>
      </c>
      <c r="X43" s="10">
        <v>21</v>
      </c>
      <c r="Y43" s="10">
        <v>21.75</v>
      </c>
      <c r="Z43" s="10">
        <v>20.71</v>
      </c>
      <c r="AA43" s="10">
        <v>21.2</v>
      </c>
      <c r="AB43" s="95">
        <v>71900</v>
      </c>
      <c r="AC43" s="10">
        <v>21.12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30.559799999999999</v>
      </c>
      <c r="R44" s="83"/>
      <c r="T44" s="87" t="s">
        <v>102</v>
      </c>
      <c r="U44" s="88">
        <v>32.130000000000003</v>
      </c>
      <c r="W44" s="94">
        <v>42669</v>
      </c>
      <c r="X44" s="10">
        <v>21</v>
      </c>
      <c r="Y44" s="10">
        <v>21</v>
      </c>
      <c r="Z44" s="10">
        <v>20</v>
      </c>
      <c r="AA44" s="10">
        <v>21</v>
      </c>
      <c r="AB44" s="95">
        <v>117500</v>
      </c>
      <c r="AC44" s="10">
        <v>20.92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30.2715</v>
      </c>
      <c r="R45" s="83"/>
      <c r="T45" s="87" t="s">
        <v>103</v>
      </c>
      <c r="U45" s="88">
        <v>0.69392299999999996</v>
      </c>
      <c r="W45" s="94">
        <v>42668</v>
      </c>
      <c r="X45" s="10">
        <v>22.16</v>
      </c>
      <c r="Y45" s="10">
        <v>22.5</v>
      </c>
      <c r="Z45" s="10">
        <v>20.64</v>
      </c>
      <c r="AA45" s="10">
        <v>21.25</v>
      </c>
      <c r="AB45" s="95">
        <v>165200</v>
      </c>
      <c r="AC45" s="10">
        <v>21.17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29.9832</v>
      </c>
      <c r="R46" s="83"/>
      <c r="T46" s="87" t="s">
        <v>122</v>
      </c>
      <c r="U46" s="89" t="s">
        <v>331</v>
      </c>
      <c r="W46" s="94">
        <v>42667</v>
      </c>
      <c r="X46" s="10">
        <v>21</v>
      </c>
      <c r="Y46" s="10">
        <v>21</v>
      </c>
      <c r="Z46" s="10">
        <v>20.98</v>
      </c>
      <c r="AA46" s="10">
        <v>21</v>
      </c>
      <c r="AB46" s="95">
        <v>5900</v>
      </c>
      <c r="AC46" s="10">
        <v>20.92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29.694900000000001</v>
      </c>
      <c r="R47" s="83"/>
      <c r="T47" s="87"/>
      <c r="U47" s="88"/>
      <c r="W47" s="94">
        <v>42664</v>
      </c>
      <c r="X47" s="10">
        <v>21.2</v>
      </c>
      <c r="Y47" s="10">
        <v>21.2</v>
      </c>
      <c r="Z47" s="10">
        <v>20.89</v>
      </c>
      <c r="AA47" s="10">
        <v>21</v>
      </c>
      <c r="AB47" s="95">
        <v>11000</v>
      </c>
      <c r="AC47" s="10">
        <v>20.92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29.406599999999997</v>
      </c>
      <c r="R48" s="83"/>
      <c r="T48" s="87" t="s">
        <v>105</v>
      </c>
      <c r="U48" s="88" t="s">
        <v>570</v>
      </c>
      <c r="W48" s="94">
        <v>42663</v>
      </c>
      <c r="X48" s="10">
        <v>22.5</v>
      </c>
      <c r="Y48" s="10">
        <v>22.5</v>
      </c>
      <c r="Z48" s="10">
        <v>22.5</v>
      </c>
      <c r="AA48" s="10">
        <v>22.5</v>
      </c>
      <c r="AB48" s="95">
        <v>0</v>
      </c>
      <c r="AC48" s="10">
        <v>22.41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29.118299999999998</v>
      </c>
      <c r="R49" s="83"/>
      <c r="T49" s="87" t="s">
        <v>106</v>
      </c>
      <c r="U49" s="88" t="s">
        <v>409</v>
      </c>
      <c r="W49" s="94">
        <v>42662</v>
      </c>
      <c r="X49" s="10">
        <v>22.5</v>
      </c>
      <c r="Y49" s="10">
        <v>22.5</v>
      </c>
      <c r="Z49" s="10">
        <v>22.5</v>
      </c>
      <c r="AA49" s="10">
        <v>22.5</v>
      </c>
      <c r="AB49" s="95">
        <v>0</v>
      </c>
      <c r="AC49" s="10">
        <v>22.41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28.83</v>
      </c>
      <c r="R50" s="83"/>
      <c r="T50" s="87" t="s">
        <v>107</v>
      </c>
      <c r="U50" s="90">
        <v>1708938</v>
      </c>
      <c r="W50" s="94">
        <v>42661</v>
      </c>
      <c r="X50" s="10">
        <v>22.5</v>
      </c>
      <c r="Y50" s="10">
        <v>22.5</v>
      </c>
      <c r="Z50" s="10">
        <v>22.5</v>
      </c>
      <c r="AA50" s="10">
        <v>22.5</v>
      </c>
      <c r="AB50" s="95">
        <v>1000</v>
      </c>
      <c r="AC50" s="10">
        <v>22.41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28.541699999999999</v>
      </c>
      <c r="R51" s="83"/>
      <c r="T51" s="87" t="s">
        <v>110</v>
      </c>
      <c r="U51" s="90">
        <v>4655440</v>
      </c>
      <c r="W51" s="94" t="s">
        <v>121</v>
      </c>
      <c r="X51" s="10"/>
      <c r="Y51" s="10"/>
      <c r="Z51" s="10"/>
      <c r="AA51" s="10"/>
      <c r="AB51" s="95"/>
      <c r="AC51" s="10"/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28.253399999999999</v>
      </c>
      <c r="R52" s="83"/>
      <c r="T52" s="87" t="s">
        <v>108</v>
      </c>
      <c r="U52" s="88" t="s">
        <v>571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27.965099999999996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27.676799999999997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27.388499999999997</v>
      </c>
      <c r="R55" s="83"/>
      <c r="T55" s="87" t="s">
        <v>109</v>
      </c>
      <c r="U55" s="88" t="s">
        <v>356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27.100199999999997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26.811900000000001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26.523599999999998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26.235299999999999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25.946999999999999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42727</v>
      </c>
      <c r="X2" s="10">
        <v>14.18</v>
      </c>
      <c r="Y2" s="10">
        <v>14.43</v>
      </c>
      <c r="Z2" s="10">
        <v>14.1</v>
      </c>
      <c r="AA2" s="10">
        <v>14.15</v>
      </c>
      <c r="AB2" s="95">
        <v>1691000</v>
      </c>
      <c r="AC2" s="10">
        <v>14.15</v>
      </c>
      <c r="AD2" s="2">
        <f>Y2-Z2</f>
        <v>0.33000000000000007</v>
      </c>
      <c r="AE2" s="138">
        <f>AC2/AC3-1</f>
        <v>9.2724679029958512E-3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17.84</v>
      </c>
      <c r="W3" s="133">
        <v>42726</v>
      </c>
      <c r="X3" s="10">
        <v>14.55</v>
      </c>
      <c r="Y3" s="10">
        <v>14.59</v>
      </c>
      <c r="Z3" s="10">
        <v>14.02</v>
      </c>
      <c r="AA3" s="10">
        <v>14.02</v>
      </c>
      <c r="AB3" s="95">
        <v>2546400</v>
      </c>
      <c r="AC3" s="10">
        <v>14.02</v>
      </c>
      <c r="AD3" s="2">
        <f t="shared" ref="AD3:AD66" si="0">Y3-Z3</f>
        <v>0.57000000000000028</v>
      </c>
      <c r="AE3" s="138">
        <f t="shared" ref="AE3:AE66" si="1">AC3/AC4-1</f>
        <v>-3.9726027397260277E-2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17.84</v>
      </c>
      <c r="R4" s="505">
        <v>-4.4499999999999998E-2</v>
      </c>
      <c r="W4" s="133">
        <v>42725</v>
      </c>
      <c r="X4" s="10">
        <v>14.6</v>
      </c>
      <c r="Y4" s="10">
        <v>14.69</v>
      </c>
      <c r="Z4" s="10">
        <v>14.46</v>
      </c>
      <c r="AA4" s="10">
        <v>14.6</v>
      </c>
      <c r="AB4" s="95">
        <v>1676000</v>
      </c>
      <c r="AC4" s="10">
        <v>14.6</v>
      </c>
      <c r="AD4" s="2">
        <f t="shared" si="0"/>
        <v>0.22999999999999865</v>
      </c>
      <c r="AE4" s="138">
        <f t="shared" si="1"/>
        <v>-6.8027210884353817E-3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14.52</v>
      </c>
      <c r="Y5" s="10">
        <v>14.79</v>
      </c>
      <c r="Z5" s="10">
        <v>14.43</v>
      </c>
      <c r="AA5" s="10">
        <v>14.7</v>
      </c>
      <c r="AB5" s="95">
        <v>3427100</v>
      </c>
      <c r="AC5" s="10">
        <v>14.7</v>
      </c>
      <c r="AD5" s="2">
        <f t="shared" si="0"/>
        <v>0.35999999999999943</v>
      </c>
      <c r="AE5" s="138">
        <f t="shared" si="1"/>
        <v>1.5193370165745845E-2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14.64</v>
      </c>
      <c r="Y6" s="10">
        <v>14.74</v>
      </c>
      <c r="Z6" s="10">
        <v>14.4</v>
      </c>
      <c r="AA6" s="10">
        <v>14.48</v>
      </c>
      <c r="AB6" s="95">
        <v>2036500</v>
      </c>
      <c r="AC6" s="10">
        <v>14.48</v>
      </c>
      <c r="AD6" s="2">
        <f t="shared" si="0"/>
        <v>0.33999999999999986</v>
      </c>
      <c r="AE6" s="138">
        <f t="shared" si="1"/>
        <v>-6.1770761839395893E-3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42720</v>
      </c>
      <c r="X7" s="10">
        <v>14.9</v>
      </c>
      <c r="Y7" s="10">
        <v>14.95</v>
      </c>
      <c r="Z7" s="10">
        <v>14.41</v>
      </c>
      <c r="AA7" s="10">
        <v>14.57</v>
      </c>
      <c r="AB7" s="95">
        <v>3440000</v>
      </c>
      <c r="AC7" s="10">
        <v>14.57</v>
      </c>
      <c r="AD7" s="2">
        <f t="shared" si="0"/>
        <v>0.53999999999999915</v>
      </c>
      <c r="AE7" s="138">
        <f t="shared" si="1"/>
        <v>-2.2147651006711455E-2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15.3</v>
      </c>
      <c r="Y8" s="10">
        <v>15.33</v>
      </c>
      <c r="Z8" s="10">
        <v>14.74</v>
      </c>
      <c r="AA8" s="10">
        <v>14.9</v>
      </c>
      <c r="AB8" s="95">
        <v>2771000</v>
      </c>
      <c r="AC8" s="10">
        <v>14.9</v>
      </c>
      <c r="AD8" s="2">
        <f t="shared" si="0"/>
        <v>0.58999999999999986</v>
      </c>
      <c r="AE8" s="138">
        <f t="shared" si="1"/>
        <v>-2.550686723348583E-2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15.48</v>
      </c>
      <c r="Y9" s="10">
        <v>15.57</v>
      </c>
      <c r="Z9" s="10">
        <v>14.85</v>
      </c>
      <c r="AA9" s="10">
        <v>15.29</v>
      </c>
      <c r="AB9" s="95">
        <v>3704700</v>
      </c>
      <c r="AC9" s="10">
        <v>15.29</v>
      </c>
      <c r="AD9" s="2">
        <f t="shared" si="0"/>
        <v>0.72000000000000064</v>
      </c>
      <c r="AE9" s="138">
        <f t="shared" si="1"/>
        <v>-1.4184397163120588E-2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42717</v>
      </c>
      <c r="X10" s="10">
        <v>15.68</v>
      </c>
      <c r="Y10" s="10">
        <v>15.74</v>
      </c>
      <c r="Z10" s="10">
        <v>15.23</v>
      </c>
      <c r="AA10" s="10">
        <v>15.51</v>
      </c>
      <c r="AB10" s="95">
        <v>2175900</v>
      </c>
      <c r="AC10" s="10">
        <v>15.51</v>
      </c>
      <c r="AD10" s="2">
        <f t="shared" si="0"/>
        <v>0.50999999999999979</v>
      </c>
      <c r="AE10" s="138">
        <f t="shared" si="1"/>
        <v>-4.49293966623876E-3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16.64</v>
      </c>
      <c r="Y11" s="10">
        <v>16.690000000000001</v>
      </c>
      <c r="Z11" s="10">
        <v>15.56</v>
      </c>
      <c r="AA11" s="10">
        <v>15.58</v>
      </c>
      <c r="AB11" s="95">
        <v>2799900</v>
      </c>
      <c r="AC11" s="10">
        <v>15.58</v>
      </c>
      <c r="AD11" s="2">
        <f t="shared" si="0"/>
        <v>1.1300000000000008</v>
      </c>
      <c r="AE11" s="138">
        <f t="shared" si="1"/>
        <v>-6.8181818181818121E-2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42713</v>
      </c>
      <c r="X12" s="10">
        <v>17.010000000000002</v>
      </c>
      <c r="Y12" s="10">
        <v>17.100000000000001</v>
      </c>
      <c r="Z12" s="10">
        <v>16.559999999999999</v>
      </c>
      <c r="AA12" s="10">
        <v>16.72</v>
      </c>
      <c r="AB12" s="95">
        <v>2752100</v>
      </c>
      <c r="AC12" s="10">
        <v>16.72</v>
      </c>
      <c r="AD12" s="2">
        <f t="shared" si="0"/>
        <v>0.5400000000000027</v>
      </c>
      <c r="AE12" s="138">
        <f t="shared" si="1"/>
        <v>-1.7048794826572733E-2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42712</v>
      </c>
      <c r="X13" s="10">
        <v>15.84</v>
      </c>
      <c r="Y13" s="10">
        <v>17.28</v>
      </c>
      <c r="Z13" s="10">
        <v>15.75</v>
      </c>
      <c r="AA13" s="10">
        <v>17.010000000000002</v>
      </c>
      <c r="AB13" s="95">
        <v>5686000</v>
      </c>
      <c r="AC13" s="10">
        <v>17.010000000000002</v>
      </c>
      <c r="AD13" s="2">
        <f t="shared" si="0"/>
        <v>1.5300000000000011</v>
      </c>
      <c r="AE13" s="138">
        <f t="shared" si="1"/>
        <v>8.2749840865690594E-2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42711</v>
      </c>
      <c r="X14" s="10">
        <v>15.44</v>
      </c>
      <c r="Y14" s="10">
        <v>15.71</v>
      </c>
      <c r="Z14" s="10">
        <v>15.39</v>
      </c>
      <c r="AA14" s="10">
        <v>15.71</v>
      </c>
      <c r="AB14" s="95">
        <v>2124300</v>
      </c>
      <c r="AC14" s="10">
        <v>15.71</v>
      </c>
      <c r="AD14" s="2">
        <f t="shared" si="0"/>
        <v>0.32000000000000028</v>
      </c>
      <c r="AE14" s="138">
        <f t="shared" si="1"/>
        <v>2.012987012987022E-2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42710</v>
      </c>
      <c r="X15" s="10">
        <v>15.35</v>
      </c>
      <c r="Y15" s="10">
        <v>15.49</v>
      </c>
      <c r="Z15" s="10">
        <v>15.21</v>
      </c>
      <c r="AA15" s="10">
        <v>15.4</v>
      </c>
      <c r="AB15" s="95">
        <v>1654300</v>
      </c>
      <c r="AC15" s="10">
        <v>15.4</v>
      </c>
      <c r="AD15" s="2">
        <f t="shared" si="0"/>
        <v>0.27999999999999936</v>
      </c>
      <c r="AE15" s="138">
        <f t="shared" si="1"/>
        <v>7.1942446043167241E-3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42709</v>
      </c>
      <c r="X16" s="10">
        <v>14.88</v>
      </c>
      <c r="Y16" s="10">
        <v>15.49</v>
      </c>
      <c r="Z16" s="10">
        <v>14.87</v>
      </c>
      <c r="AA16" s="10">
        <v>15.29</v>
      </c>
      <c r="AB16" s="95">
        <v>2324000</v>
      </c>
      <c r="AC16" s="10">
        <v>15.29</v>
      </c>
      <c r="AD16" s="2">
        <f t="shared" si="0"/>
        <v>0.62000000000000099</v>
      </c>
      <c r="AE16" s="138">
        <f t="shared" si="1"/>
        <v>2.9629629629629672E-2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42706</v>
      </c>
      <c r="X17" s="10">
        <v>14.45</v>
      </c>
      <c r="Y17" s="10">
        <v>15.1</v>
      </c>
      <c r="Z17" s="10">
        <v>14.4</v>
      </c>
      <c r="AA17" s="10">
        <v>14.85</v>
      </c>
      <c r="AB17" s="95">
        <v>2958400</v>
      </c>
      <c r="AC17" s="10">
        <v>14.85</v>
      </c>
      <c r="AD17" s="2">
        <f t="shared" si="0"/>
        <v>0.69999999999999929</v>
      </c>
      <c r="AE17" s="138">
        <f t="shared" si="1"/>
        <v>3.125E-2</v>
      </c>
    </row>
    <row r="18" spans="1:31" x14ac:dyDescent="0.25">
      <c r="W18" s="133">
        <v>42705</v>
      </c>
      <c r="X18" s="10">
        <v>14.94</v>
      </c>
      <c r="Y18" s="10">
        <v>15.13</v>
      </c>
      <c r="Z18" s="10">
        <v>14.34</v>
      </c>
      <c r="AA18" s="10">
        <v>14.4</v>
      </c>
      <c r="AB18" s="95">
        <v>3414000</v>
      </c>
      <c r="AC18" s="10">
        <v>14.4</v>
      </c>
      <c r="AD18" s="2">
        <f t="shared" si="0"/>
        <v>0.79000000000000092</v>
      </c>
      <c r="AE18" s="138">
        <f t="shared" si="1"/>
        <v>-3.0303030303030276E-2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42704</v>
      </c>
      <c r="X19" s="10">
        <v>15.39</v>
      </c>
      <c r="Y19" s="10">
        <v>15.49</v>
      </c>
      <c r="Z19" s="10">
        <v>14.75</v>
      </c>
      <c r="AA19" s="10">
        <v>14.85</v>
      </c>
      <c r="AB19" s="95">
        <v>3447000</v>
      </c>
      <c r="AC19" s="10">
        <v>14.85</v>
      </c>
      <c r="AD19" s="2">
        <f t="shared" si="0"/>
        <v>0.74000000000000021</v>
      </c>
      <c r="AE19" s="138">
        <f t="shared" si="1"/>
        <v>-3.2573289902280145E-2</v>
      </c>
    </row>
    <row r="20" spans="1:31" x14ac:dyDescent="0.25">
      <c r="W20" s="133">
        <v>42703</v>
      </c>
      <c r="X20" s="10">
        <v>15.82</v>
      </c>
      <c r="Y20" s="10">
        <v>15.89</v>
      </c>
      <c r="Z20" s="10">
        <v>15.32</v>
      </c>
      <c r="AA20" s="10">
        <v>15.35</v>
      </c>
      <c r="AB20" s="95">
        <v>4580900</v>
      </c>
      <c r="AC20" s="10">
        <v>15.35</v>
      </c>
      <c r="AD20" s="2">
        <f t="shared" si="0"/>
        <v>0.57000000000000028</v>
      </c>
      <c r="AE20" s="138">
        <f t="shared" si="1"/>
        <v>-2.4777636594663366E-2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42702</v>
      </c>
      <c r="X21" s="10">
        <v>16</v>
      </c>
      <c r="Y21" s="10">
        <v>16.09</v>
      </c>
      <c r="Z21" s="10">
        <v>15.69</v>
      </c>
      <c r="AA21" s="10">
        <v>15.74</v>
      </c>
      <c r="AB21" s="95">
        <v>1932000</v>
      </c>
      <c r="AC21" s="10">
        <v>15.74</v>
      </c>
      <c r="AD21" s="2">
        <f t="shared" si="0"/>
        <v>0.40000000000000036</v>
      </c>
      <c r="AE21" s="138">
        <f t="shared" si="1"/>
        <v>-1.7478152309612915E-2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42699</v>
      </c>
      <c r="X22" s="10">
        <v>16.52</v>
      </c>
      <c r="Y22" s="10">
        <v>16.54</v>
      </c>
      <c r="Z22" s="10">
        <v>15.94</v>
      </c>
      <c r="AA22" s="10">
        <v>16.02</v>
      </c>
      <c r="AB22" s="95">
        <v>1080300</v>
      </c>
      <c r="AC22" s="10">
        <v>16.02</v>
      </c>
      <c r="AD22" s="2">
        <f t="shared" si="0"/>
        <v>0.59999999999999964</v>
      </c>
      <c r="AE22" s="138">
        <f t="shared" si="1"/>
        <v>-2.0183486238532167E-2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42697</v>
      </c>
      <c r="X23" s="10">
        <v>16.3</v>
      </c>
      <c r="Y23" s="10">
        <v>16.579999999999998</v>
      </c>
      <c r="Z23" s="10">
        <v>16.149999999999999</v>
      </c>
      <c r="AA23" s="10">
        <v>16.350000000000001</v>
      </c>
      <c r="AB23" s="95">
        <v>2245800</v>
      </c>
      <c r="AC23" s="10">
        <v>16.350000000000001</v>
      </c>
      <c r="AD23" s="2">
        <f t="shared" si="0"/>
        <v>0.42999999999999972</v>
      </c>
      <c r="AE23" s="138">
        <f t="shared" si="1"/>
        <v>-2.1543985637342833E-2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42696</v>
      </c>
      <c r="X24" s="10">
        <v>16.05</v>
      </c>
      <c r="Y24" s="10">
        <v>16.73</v>
      </c>
      <c r="Z24" s="10">
        <v>15.94</v>
      </c>
      <c r="AA24" s="10">
        <v>16.71</v>
      </c>
      <c r="AB24" s="95">
        <v>2671000</v>
      </c>
      <c r="AC24" s="10">
        <v>16.71</v>
      </c>
      <c r="AD24" s="2">
        <f t="shared" si="0"/>
        <v>0.79000000000000092</v>
      </c>
      <c r="AE24" s="138">
        <f t="shared" si="1"/>
        <v>2.5782688766114337E-2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42695</v>
      </c>
      <c r="X25" s="10">
        <v>16.399999999999999</v>
      </c>
      <c r="Y25" s="10">
        <v>16.55</v>
      </c>
      <c r="Z25" s="10">
        <v>16.22</v>
      </c>
      <c r="AA25" s="10">
        <v>16.29</v>
      </c>
      <c r="AB25" s="95">
        <v>2564700</v>
      </c>
      <c r="AC25" s="10">
        <v>16.29</v>
      </c>
      <c r="AD25" s="2">
        <f t="shared" si="0"/>
        <v>0.33000000000000185</v>
      </c>
      <c r="AE25" s="138">
        <f t="shared" si="1"/>
        <v>-6.1012812690666163E-3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42692</v>
      </c>
      <c r="X26" s="10">
        <v>16.91</v>
      </c>
      <c r="Y26" s="10">
        <v>16.96</v>
      </c>
      <c r="Z26" s="10">
        <v>16.350000000000001</v>
      </c>
      <c r="AA26" s="10">
        <v>16.39</v>
      </c>
      <c r="AB26" s="95">
        <v>3246400</v>
      </c>
      <c r="AC26" s="10">
        <v>16.39</v>
      </c>
      <c r="AD26" s="2">
        <f t="shared" si="0"/>
        <v>0.60999999999999943</v>
      </c>
      <c r="AE26" s="138">
        <f t="shared" si="1"/>
        <v>-3.4177961107837218E-2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42691</v>
      </c>
      <c r="X27" s="10">
        <v>17.309999999999999</v>
      </c>
      <c r="Y27" s="10">
        <v>17.45</v>
      </c>
      <c r="Z27" s="10">
        <v>16.809999999999999</v>
      </c>
      <c r="AA27" s="10">
        <v>16.97</v>
      </c>
      <c r="AB27" s="95">
        <v>3535300</v>
      </c>
      <c r="AC27" s="10">
        <v>16.97</v>
      </c>
      <c r="AD27" s="2">
        <f t="shared" si="0"/>
        <v>0.64000000000000057</v>
      </c>
      <c r="AE27" s="138">
        <f t="shared" si="1"/>
        <v>-1.5089959373186357E-2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42690</v>
      </c>
      <c r="X28" s="10">
        <v>17.350000000000001</v>
      </c>
      <c r="Y28" s="10">
        <v>17.440000000000001</v>
      </c>
      <c r="Z28" s="10">
        <v>17.2</v>
      </c>
      <c r="AA28" s="10">
        <v>17.23</v>
      </c>
      <c r="AB28" s="95">
        <v>1062900</v>
      </c>
      <c r="AC28" s="10">
        <v>17.23</v>
      </c>
      <c r="AD28" s="2">
        <f t="shared" si="0"/>
        <v>0.24000000000000199</v>
      </c>
      <c r="AE28" s="138">
        <f t="shared" si="1"/>
        <v>-9.7701149425286626E-3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42689</v>
      </c>
      <c r="X29" s="10">
        <v>17.829999999999998</v>
      </c>
      <c r="Y29" s="10">
        <v>17.93</v>
      </c>
      <c r="Z29" s="10">
        <v>17.07</v>
      </c>
      <c r="AA29" s="10">
        <v>17.399999999999999</v>
      </c>
      <c r="AB29" s="95">
        <v>2279300</v>
      </c>
      <c r="AC29" s="10">
        <v>17.399999999999999</v>
      </c>
      <c r="AD29" s="2">
        <f t="shared" si="0"/>
        <v>0.85999999999999943</v>
      </c>
      <c r="AE29" s="138">
        <f t="shared" si="1"/>
        <v>-2.9559397657557218E-2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17.170000000000002</v>
      </c>
      <c r="Y30" s="10">
        <v>18.34</v>
      </c>
      <c r="Z30" s="10">
        <v>16.899999999999999</v>
      </c>
      <c r="AA30" s="10">
        <v>17.93</v>
      </c>
      <c r="AB30" s="95">
        <v>8302200</v>
      </c>
      <c r="AC30" s="10">
        <v>17.93</v>
      </c>
      <c r="AD30" s="2">
        <f t="shared" si="0"/>
        <v>1.4400000000000013</v>
      </c>
      <c r="AE30" s="138">
        <f t="shared" si="1"/>
        <v>7.8820697954271823E-2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16.48</v>
      </c>
      <c r="Y31" s="10">
        <v>16.73</v>
      </c>
      <c r="Z31" s="10">
        <v>16.32</v>
      </c>
      <c r="AA31" s="10">
        <v>16.62</v>
      </c>
      <c r="AB31" s="95">
        <v>4147000</v>
      </c>
      <c r="AC31" s="10">
        <v>16.62</v>
      </c>
      <c r="AD31" s="2">
        <f t="shared" si="0"/>
        <v>0.41000000000000014</v>
      </c>
      <c r="AE31" s="138">
        <f t="shared" si="1"/>
        <v>4.229607250755274E-3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16.36</v>
      </c>
      <c r="Y32" s="10">
        <v>17</v>
      </c>
      <c r="Z32" s="10">
        <v>16.09</v>
      </c>
      <c r="AA32" s="10">
        <v>16.55</v>
      </c>
      <c r="AB32" s="95">
        <v>3068200</v>
      </c>
      <c r="AC32" s="10">
        <v>16.55</v>
      </c>
      <c r="AD32" s="2">
        <f t="shared" si="0"/>
        <v>0.91000000000000014</v>
      </c>
      <c r="AE32" s="138">
        <f t="shared" si="1"/>
        <v>3.2439176543979986E-2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42683</v>
      </c>
      <c r="X33" s="10">
        <v>15.36</v>
      </c>
      <c r="Y33" s="10">
        <v>16.12</v>
      </c>
      <c r="Z33" s="10">
        <v>15.03</v>
      </c>
      <c r="AA33" s="10">
        <v>16.03</v>
      </c>
      <c r="AB33" s="95">
        <v>4814400</v>
      </c>
      <c r="AC33" s="10">
        <v>16.03</v>
      </c>
      <c r="AD33" s="2">
        <f t="shared" si="0"/>
        <v>1.0900000000000016</v>
      </c>
      <c r="AE33" s="138">
        <f t="shared" si="1"/>
        <v>2.1019108280254883E-2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15.9</v>
      </c>
      <c r="Y34" s="10">
        <v>15.9</v>
      </c>
      <c r="Z34" s="10">
        <v>15.38</v>
      </c>
      <c r="AA34" s="10">
        <v>15.7</v>
      </c>
      <c r="AB34" s="95">
        <v>2976700</v>
      </c>
      <c r="AC34" s="10">
        <v>15.7</v>
      </c>
      <c r="AD34" s="2">
        <f t="shared" si="0"/>
        <v>0.51999999999999957</v>
      </c>
      <c r="AE34" s="138">
        <f t="shared" si="1"/>
        <v>-1.3819095477387022E-2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15.88</v>
      </c>
      <c r="Y35" s="10">
        <v>16.190000000000001</v>
      </c>
      <c r="Z35" s="10">
        <v>15.74</v>
      </c>
      <c r="AA35" s="10">
        <v>15.92</v>
      </c>
      <c r="AB35" s="95">
        <v>3187300</v>
      </c>
      <c r="AC35" s="10">
        <v>15.92</v>
      </c>
      <c r="AD35" s="2">
        <f t="shared" si="0"/>
        <v>0.45000000000000107</v>
      </c>
      <c r="AE35" s="138">
        <f t="shared" si="1"/>
        <v>2.2479126525369209E-2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15.02</v>
      </c>
      <c r="Y36" s="10">
        <v>16.16</v>
      </c>
      <c r="Z36" s="10">
        <v>15</v>
      </c>
      <c r="AA36" s="10">
        <v>15.57</v>
      </c>
      <c r="AB36" s="95">
        <v>4563600</v>
      </c>
      <c r="AC36" s="10">
        <v>15.57</v>
      </c>
      <c r="AD36" s="2">
        <f t="shared" si="0"/>
        <v>1.1600000000000001</v>
      </c>
      <c r="AE36" s="138">
        <f t="shared" si="1"/>
        <v>2.7722772277227747E-2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14.71</v>
      </c>
      <c r="Y37" s="10">
        <v>15.24</v>
      </c>
      <c r="Z37" s="10">
        <v>14.26</v>
      </c>
      <c r="AA37" s="10">
        <v>15.15</v>
      </c>
      <c r="AB37" s="95">
        <v>6556200</v>
      </c>
      <c r="AC37" s="10">
        <v>15.15</v>
      </c>
      <c r="AD37" s="2">
        <f t="shared" si="0"/>
        <v>0.98000000000000043</v>
      </c>
      <c r="AE37" s="138">
        <f t="shared" si="1"/>
        <v>3.2719836400818103E-2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14.75</v>
      </c>
      <c r="Y38" s="10">
        <v>16.100000000000001</v>
      </c>
      <c r="Z38" s="10">
        <v>14.32</v>
      </c>
      <c r="AA38" s="10">
        <v>14.67</v>
      </c>
      <c r="AB38" s="95">
        <v>11904300</v>
      </c>
      <c r="AC38" s="10">
        <v>14.67</v>
      </c>
      <c r="AD38" s="2">
        <f t="shared" si="0"/>
        <v>1.7800000000000011</v>
      </c>
      <c r="AE38" s="138">
        <f t="shared" si="1"/>
        <v>-0.10165339865278622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16.920000000000002</v>
      </c>
      <c r="Y39" s="10">
        <v>17.28</v>
      </c>
      <c r="Z39" s="10">
        <v>16.07</v>
      </c>
      <c r="AA39" s="10">
        <v>16.329999999999998</v>
      </c>
      <c r="AB39" s="95">
        <v>4818000</v>
      </c>
      <c r="AC39" s="10">
        <v>16.329999999999998</v>
      </c>
      <c r="AD39" s="2">
        <f t="shared" si="0"/>
        <v>1.2100000000000009</v>
      </c>
      <c r="AE39" s="138">
        <f t="shared" si="1"/>
        <v>-2.5074626865671745E-2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42674</v>
      </c>
      <c r="X40" s="10">
        <v>16.27</v>
      </c>
      <c r="Y40" s="10">
        <v>16.87</v>
      </c>
      <c r="Z40" s="10">
        <v>16.059999999999999</v>
      </c>
      <c r="AA40" s="10">
        <v>16.75</v>
      </c>
      <c r="AB40" s="95">
        <v>4636000</v>
      </c>
      <c r="AC40" s="10">
        <v>16.75</v>
      </c>
      <c r="AD40" s="2">
        <f t="shared" si="0"/>
        <v>0.81000000000000227</v>
      </c>
      <c r="AE40" s="138">
        <f t="shared" si="1"/>
        <v>2.6977314530962637E-2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42671</v>
      </c>
      <c r="X41" s="10">
        <v>16.25</v>
      </c>
      <c r="Y41" s="10">
        <v>16.54</v>
      </c>
      <c r="Z41" s="10">
        <v>16.21</v>
      </c>
      <c r="AA41" s="10">
        <v>16.309999999999999</v>
      </c>
      <c r="AB41" s="95">
        <v>2861300</v>
      </c>
      <c r="AC41" s="10">
        <v>16.309999999999999</v>
      </c>
      <c r="AD41" s="2">
        <f t="shared" si="0"/>
        <v>0.32999999999999829</v>
      </c>
      <c r="AE41" s="138">
        <f t="shared" si="1"/>
        <v>-3.6652412950520796E-3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42670</v>
      </c>
      <c r="X42" s="10">
        <v>16.73</v>
      </c>
      <c r="Y42" s="10">
        <v>16.78</v>
      </c>
      <c r="Z42" s="10">
        <v>16.23</v>
      </c>
      <c r="AA42" s="10">
        <v>16.37</v>
      </c>
      <c r="AB42" s="95">
        <v>2904900</v>
      </c>
      <c r="AC42" s="10">
        <v>16.37</v>
      </c>
      <c r="AD42" s="2">
        <f t="shared" si="0"/>
        <v>0.55000000000000071</v>
      </c>
      <c r="AE42" s="138">
        <f t="shared" si="1"/>
        <v>-2.0933014354066914E-2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14.15</v>
      </c>
      <c r="W43" s="133">
        <v>42669</v>
      </c>
      <c r="X43" s="10">
        <v>16.52</v>
      </c>
      <c r="Y43" s="10">
        <v>17.13</v>
      </c>
      <c r="Z43" s="10">
        <v>16.440000000000001</v>
      </c>
      <c r="AA43" s="10">
        <v>16.72</v>
      </c>
      <c r="AB43" s="95">
        <v>2051100</v>
      </c>
      <c r="AC43" s="10">
        <v>16.72</v>
      </c>
      <c r="AD43" s="2">
        <f t="shared" si="0"/>
        <v>0.68999999999999773</v>
      </c>
      <c r="AE43" s="138">
        <f t="shared" si="1"/>
        <v>6.0168471720816186E-3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14.17</v>
      </c>
      <c r="W44" s="133">
        <v>42668</v>
      </c>
      <c r="X44" s="10">
        <v>16.96</v>
      </c>
      <c r="Y44" s="10">
        <v>17.170000000000002</v>
      </c>
      <c r="Z44" s="10">
        <v>16.57</v>
      </c>
      <c r="AA44" s="10">
        <v>16.62</v>
      </c>
      <c r="AB44" s="95">
        <v>3096800</v>
      </c>
      <c r="AC44" s="10">
        <v>16.62</v>
      </c>
      <c r="AD44" s="2">
        <f t="shared" si="0"/>
        <v>0.60000000000000142</v>
      </c>
      <c r="AE44" s="138">
        <f t="shared" si="1"/>
        <v>-3.3720930232558066E-2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19.624000000000002</v>
      </c>
      <c r="Q45" s="2"/>
      <c r="T45" s="93" t="s">
        <v>100</v>
      </c>
      <c r="U45" s="88" t="s">
        <v>129</v>
      </c>
      <c r="W45" s="133">
        <v>42667</v>
      </c>
      <c r="X45" s="10">
        <v>17.649999999999999</v>
      </c>
      <c r="Y45" s="10">
        <v>17.649999999999999</v>
      </c>
      <c r="Z45" s="10">
        <v>17.02</v>
      </c>
      <c r="AA45" s="10">
        <v>17.2</v>
      </c>
      <c r="AB45" s="95">
        <v>1940300</v>
      </c>
      <c r="AC45" s="10">
        <v>17.2</v>
      </c>
      <c r="AD45" s="2">
        <f t="shared" si="0"/>
        <v>0.62999999999999901</v>
      </c>
      <c r="AE45" s="138">
        <f t="shared" si="1"/>
        <v>-1.0356731875719172E-2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19.445600000000002</v>
      </c>
      <c r="Q46" s="2"/>
      <c r="T46" s="93" t="s">
        <v>101</v>
      </c>
      <c r="U46" s="88" t="s">
        <v>129</v>
      </c>
      <c r="W46" s="133">
        <v>42664</v>
      </c>
      <c r="X46" s="10">
        <v>17.57</v>
      </c>
      <c r="Y46" s="10">
        <v>17.61</v>
      </c>
      <c r="Z46" s="10">
        <v>17.170000000000002</v>
      </c>
      <c r="AA46" s="10">
        <v>17.38</v>
      </c>
      <c r="AB46" s="95">
        <v>2475800</v>
      </c>
      <c r="AC46" s="10">
        <v>17.38</v>
      </c>
      <c r="AD46" s="2">
        <f t="shared" si="0"/>
        <v>0.43999999999999773</v>
      </c>
      <c r="AE46" s="138">
        <f t="shared" si="1"/>
        <v>-1.3620885357548351E-2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19.267200000000003</v>
      </c>
      <c r="Q47" s="2"/>
      <c r="T47" s="93" t="s">
        <v>102</v>
      </c>
      <c r="U47" s="88">
        <v>19.27</v>
      </c>
      <c r="W47" s="133">
        <v>42663</v>
      </c>
      <c r="X47" s="10">
        <v>17.829999999999998</v>
      </c>
      <c r="Y47" s="10">
        <v>17.89</v>
      </c>
      <c r="Z47" s="10">
        <v>17.440000000000001</v>
      </c>
      <c r="AA47" s="10">
        <v>17.62</v>
      </c>
      <c r="AB47" s="95">
        <v>1514000</v>
      </c>
      <c r="AC47" s="10">
        <v>17.62</v>
      </c>
      <c r="AD47" s="2">
        <f t="shared" si="0"/>
        <v>0.44999999999999929</v>
      </c>
      <c r="AE47" s="138">
        <f t="shared" si="1"/>
        <v>-1.8384401114206028E-2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19.088800000000003</v>
      </c>
      <c r="Q48" s="2"/>
      <c r="T48" s="93" t="s">
        <v>103</v>
      </c>
      <c r="U48" s="88">
        <v>1.1916800000000001</v>
      </c>
      <c r="W48" s="133">
        <v>42662</v>
      </c>
      <c r="X48" s="10">
        <v>17.61</v>
      </c>
      <c r="Y48" s="10">
        <v>18.07</v>
      </c>
      <c r="Z48" s="10">
        <v>17.579999999999998</v>
      </c>
      <c r="AA48" s="10">
        <v>17.95</v>
      </c>
      <c r="AB48" s="95">
        <v>1494900</v>
      </c>
      <c r="AC48" s="10">
        <v>17.95</v>
      </c>
      <c r="AD48" s="2">
        <f t="shared" si="0"/>
        <v>0.49000000000000199</v>
      </c>
      <c r="AE48" s="138">
        <f t="shared" si="1"/>
        <v>1.930721181147077E-2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18.910399999999999</v>
      </c>
      <c r="Q49" s="2"/>
      <c r="T49" s="93" t="s">
        <v>104</v>
      </c>
      <c r="U49" s="88" t="s">
        <v>366</v>
      </c>
      <c r="W49" s="133">
        <v>42661</v>
      </c>
      <c r="X49" s="10">
        <v>17.48</v>
      </c>
      <c r="Y49" s="10">
        <v>17.72</v>
      </c>
      <c r="Z49" s="10">
        <v>17.48</v>
      </c>
      <c r="AA49" s="10">
        <v>17.61</v>
      </c>
      <c r="AB49" s="95">
        <v>1524900</v>
      </c>
      <c r="AC49" s="10">
        <v>17.61</v>
      </c>
      <c r="AD49" s="2">
        <f t="shared" si="0"/>
        <v>0.23999999999999844</v>
      </c>
      <c r="AE49" s="138">
        <f t="shared" si="1"/>
        <v>2.2054556006964487E-2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18.731999999999999</v>
      </c>
      <c r="Q50" s="2"/>
      <c r="T50" s="93"/>
      <c r="U50" s="88"/>
      <c r="W50" s="133">
        <v>42660</v>
      </c>
      <c r="X50" s="10">
        <v>17.579999999999998</v>
      </c>
      <c r="Y50" s="10">
        <v>17.77</v>
      </c>
      <c r="Z50" s="10">
        <v>17.21</v>
      </c>
      <c r="AA50" s="10">
        <v>17.23</v>
      </c>
      <c r="AB50" s="95">
        <v>1102700</v>
      </c>
      <c r="AC50" s="10">
        <v>17.23</v>
      </c>
      <c r="AD50" s="2">
        <f t="shared" si="0"/>
        <v>0.55999999999999872</v>
      </c>
      <c r="AE50" s="138">
        <f t="shared" si="1"/>
        <v>-2.1578648495173103E-2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18.553599999999999</v>
      </c>
      <c r="Q51" s="2"/>
      <c r="T51" s="93" t="s">
        <v>105</v>
      </c>
      <c r="U51" s="88" t="s">
        <v>572</v>
      </c>
      <c r="W51" s="133">
        <v>42657</v>
      </c>
      <c r="X51" s="10">
        <v>17.73</v>
      </c>
      <c r="Y51" s="10">
        <v>17.920000000000002</v>
      </c>
      <c r="Z51" s="10">
        <v>17.54</v>
      </c>
      <c r="AA51" s="10">
        <v>17.61</v>
      </c>
      <c r="AB51" s="95">
        <v>819600</v>
      </c>
      <c r="AC51" s="10">
        <v>17.61</v>
      </c>
      <c r="AD51" s="2">
        <f t="shared" si="0"/>
        <v>0.38000000000000256</v>
      </c>
      <c r="AE51" s="138">
        <f t="shared" si="1"/>
        <v>-5.6753688989796824E-4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18.3752</v>
      </c>
      <c r="Q52" s="2"/>
      <c r="T52" s="93" t="s">
        <v>106</v>
      </c>
      <c r="U52" s="88" t="s">
        <v>449</v>
      </c>
      <c r="W52" s="133">
        <v>42656</v>
      </c>
      <c r="X52" s="10">
        <v>17.52</v>
      </c>
      <c r="Y52" s="10">
        <v>17.71</v>
      </c>
      <c r="Z52" s="10">
        <v>17.059999999999999</v>
      </c>
      <c r="AA52" s="10">
        <v>17.62</v>
      </c>
      <c r="AB52" s="95">
        <v>1776500</v>
      </c>
      <c r="AC52" s="10">
        <v>17.62</v>
      </c>
      <c r="AD52" s="2">
        <f t="shared" si="0"/>
        <v>0.65000000000000213</v>
      </c>
      <c r="AE52" s="138">
        <f t="shared" si="1"/>
        <v>-3.3936651583709176E-3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18.1968</v>
      </c>
      <c r="Q53" s="2"/>
      <c r="T53" s="93" t="s">
        <v>107</v>
      </c>
      <c r="U53" s="90">
        <v>2270273</v>
      </c>
      <c r="W53" s="133">
        <v>42655</v>
      </c>
      <c r="X53" s="10">
        <v>17.75</v>
      </c>
      <c r="Y53" s="10">
        <v>17.86</v>
      </c>
      <c r="Z53" s="10">
        <v>17.61</v>
      </c>
      <c r="AA53" s="10">
        <v>17.68</v>
      </c>
      <c r="AB53" s="95">
        <v>1385800</v>
      </c>
      <c r="AC53" s="10">
        <v>17.68</v>
      </c>
      <c r="AD53" s="2">
        <f t="shared" si="0"/>
        <v>0.25</v>
      </c>
      <c r="AE53" s="138">
        <f t="shared" si="1"/>
        <v>-4.5045045045045695E-3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18.0184</v>
      </c>
      <c r="Q54" s="2"/>
      <c r="T54" s="93" t="s">
        <v>110</v>
      </c>
      <c r="U54" s="90">
        <v>2861160</v>
      </c>
      <c r="W54" s="133">
        <v>42654</v>
      </c>
      <c r="X54" s="10">
        <v>18.190000000000001</v>
      </c>
      <c r="Y54" s="10">
        <v>18.37</v>
      </c>
      <c r="Z54" s="10">
        <v>17.670000000000002</v>
      </c>
      <c r="AA54" s="10">
        <v>17.760000000000002</v>
      </c>
      <c r="AB54" s="95">
        <v>1448800</v>
      </c>
      <c r="AC54" s="10">
        <v>17.760000000000002</v>
      </c>
      <c r="AD54" s="2">
        <f t="shared" si="0"/>
        <v>0.69999999999999929</v>
      </c>
      <c r="AE54" s="138">
        <f t="shared" si="1"/>
        <v>-2.6849315068493085E-2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17.84</v>
      </c>
      <c r="Q55" s="2"/>
      <c r="T55" s="93" t="s">
        <v>108</v>
      </c>
      <c r="U55" s="88" t="s">
        <v>573</v>
      </c>
      <c r="W55" s="133">
        <v>42653</v>
      </c>
      <c r="X55" s="10">
        <v>18.190000000000001</v>
      </c>
      <c r="Y55" s="10">
        <v>18.399999999999999</v>
      </c>
      <c r="Z55" s="10">
        <v>18.149999999999999</v>
      </c>
      <c r="AA55" s="10">
        <v>18.25</v>
      </c>
      <c r="AB55" s="95">
        <v>1354000</v>
      </c>
      <c r="AC55" s="10">
        <v>18.25</v>
      </c>
      <c r="AD55" s="2">
        <f t="shared" si="0"/>
        <v>0.25</v>
      </c>
      <c r="AE55" s="138">
        <f t="shared" si="1"/>
        <v>1.4452473596442639E-2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17.6616</v>
      </c>
      <c r="Q56" s="2"/>
      <c r="T56" s="93" t="s">
        <v>111</v>
      </c>
      <c r="U56" s="88">
        <v>14.55</v>
      </c>
      <c r="W56" s="133">
        <v>42650</v>
      </c>
      <c r="X56" s="10">
        <v>18.059999999999999</v>
      </c>
      <c r="Y56" s="10">
        <v>18.190000000000001</v>
      </c>
      <c r="Z56" s="10">
        <v>17.79</v>
      </c>
      <c r="AA56" s="10">
        <v>17.989999999999998</v>
      </c>
      <c r="AB56" s="95">
        <v>1592700</v>
      </c>
      <c r="AC56" s="10">
        <v>17.989999999999998</v>
      </c>
      <c r="AD56" s="2">
        <f t="shared" si="0"/>
        <v>0.40000000000000213</v>
      </c>
      <c r="AE56" s="138">
        <f t="shared" si="1"/>
        <v>1.1129660545352582E-3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17.4832</v>
      </c>
      <c r="Q57" s="2"/>
      <c r="T57" s="93" t="s">
        <v>112</v>
      </c>
      <c r="U57" s="88">
        <v>1</v>
      </c>
      <c r="W57" s="133">
        <v>42649</v>
      </c>
      <c r="X57" s="10">
        <v>17.91</v>
      </c>
      <c r="Y57" s="10">
        <v>18.079999999999998</v>
      </c>
      <c r="Z57" s="10">
        <v>17.809999999999999</v>
      </c>
      <c r="AA57" s="10">
        <v>17.97</v>
      </c>
      <c r="AB57" s="95">
        <v>1177000</v>
      </c>
      <c r="AC57" s="10">
        <v>17.97</v>
      </c>
      <c r="AD57" s="2">
        <f t="shared" si="0"/>
        <v>0.26999999999999957</v>
      </c>
      <c r="AE57" s="138">
        <f t="shared" si="1"/>
        <v>-3.8802660753880502E-3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17.3048</v>
      </c>
      <c r="T58" s="93" t="s">
        <v>109</v>
      </c>
      <c r="U58" s="88" t="s">
        <v>123</v>
      </c>
      <c r="W58" s="133">
        <v>42648</v>
      </c>
      <c r="X58" s="10">
        <v>17.93</v>
      </c>
      <c r="Y58" s="10">
        <v>18.29</v>
      </c>
      <c r="Z58" s="10">
        <v>17.89</v>
      </c>
      <c r="AA58" s="10">
        <v>18.04</v>
      </c>
      <c r="AB58" s="95">
        <v>2073500</v>
      </c>
      <c r="AC58" s="10">
        <v>18.04</v>
      </c>
      <c r="AD58" s="2">
        <f t="shared" si="0"/>
        <v>0.39999999999999858</v>
      </c>
      <c r="AE58" s="138">
        <f t="shared" si="1"/>
        <v>9.5131505316170539E-3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17.1264</v>
      </c>
      <c r="W59" s="133">
        <v>42647</v>
      </c>
      <c r="X59" s="10">
        <v>17.29</v>
      </c>
      <c r="Y59" s="10">
        <v>17.920000000000002</v>
      </c>
      <c r="Z59" s="10">
        <v>17.170000000000002</v>
      </c>
      <c r="AA59" s="10">
        <v>17.87</v>
      </c>
      <c r="AB59" s="95">
        <v>2755700</v>
      </c>
      <c r="AC59" s="10">
        <v>17.87</v>
      </c>
      <c r="AD59" s="2">
        <f t="shared" si="0"/>
        <v>0.75</v>
      </c>
      <c r="AE59" s="138">
        <f t="shared" si="1"/>
        <v>3.4742327735958423E-2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16.948</v>
      </c>
      <c r="W60" s="133">
        <v>42646</v>
      </c>
      <c r="X60" s="10">
        <v>17.04</v>
      </c>
      <c r="Y60" s="10">
        <v>17.45</v>
      </c>
      <c r="Z60" s="10">
        <v>17</v>
      </c>
      <c r="AA60" s="10">
        <v>17.27</v>
      </c>
      <c r="AB60" s="95">
        <v>1862600</v>
      </c>
      <c r="AC60" s="10">
        <v>17.27</v>
      </c>
      <c r="AD60" s="2">
        <f t="shared" si="0"/>
        <v>0.44999999999999929</v>
      </c>
      <c r="AE60" s="138">
        <f t="shared" si="1"/>
        <v>8.17279626386469E-3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16.769600000000001</v>
      </c>
      <c r="W61" s="133">
        <v>42643</v>
      </c>
      <c r="X61" s="10">
        <v>17.52</v>
      </c>
      <c r="Y61" s="10">
        <v>17.53</v>
      </c>
      <c r="Z61" s="10">
        <v>17.059999999999999</v>
      </c>
      <c r="AA61" s="10">
        <v>17.13</v>
      </c>
      <c r="AB61" s="95">
        <v>2508100</v>
      </c>
      <c r="AC61" s="10">
        <v>17.13</v>
      </c>
      <c r="AD61" s="2">
        <f t="shared" si="0"/>
        <v>0.47000000000000242</v>
      </c>
      <c r="AE61" s="138">
        <f t="shared" si="1"/>
        <v>-1.211072664359869E-2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16.591200000000001</v>
      </c>
      <c r="W62" s="133">
        <v>42642</v>
      </c>
      <c r="X62" s="10">
        <v>17.68</v>
      </c>
      <c r="Y62" s="10">
        <v>18.07</v>
      </c>
      <c r="Z62" s="10">
        <v>17.329999999999998</v>
      </c>
      <c r="AA62" s="10">
        <v>17.34</v>
      </c>
      <c r="AB62" s="95">
        <v>1537400</v>
      </c>
      <c r="AC62" s="10">
        <v>17.34</v>
      </c>
      <c r="AD62" s="2">
        <f t="shared" si="0"/>
        <v>0.74000000000000199</v>
      </c>
      <c r="AE62" s="138">
        <f t="shared" si="1"/>
        <v>-1.7563739376770471E-2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16.412800000000001</v>
      </c>
      <c r="W63" s="133">
        <v>42641</v>
      </c>
      <c r="X63" s="10">
        <v>18.09</v>
      </c>
      <c r="Y63" s="10">
        <v>18.100000000000001</v>
      </c>
      <c r="Z63" s="10">
        <v>17.39</v>
      </c>
      <c r="AA63" s="10">
        <v>17.649999999999999</v>
      </c>
      <c r="AB63" s="95">
        <v>2119100</v>
      </c>
      <c r="AC63" s="10">
        <v>17.649999999999999</v>
      </c>
      <c r="AD63" s="2">
        <f t="shared" si="0"/>
        <v>0.71000000000000085</v>
      </c>
      <c r="AE63" s="138">
        <f t="shared" si="1"/>
        <v>-2.3242944106253605E-2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16.234400000000001</v>
      </c>
      <c r="W64" s="133">
        <v>42640</v>
      </c>
      <c r="X64" s="10">
        <v>17.600000000000001</v>
      </c>
      <c r="Y64" s="10">
        <v>18.07</v>
      </c>
      <c r="Z64" s="10">
        <v>17.48</v>
      </c>
      <c r="AA64" s="10">
        <v>18.07</v>
      </c>
      <c r="AB64" s="95">
        <v>1827900</v>
      </c>
      <c r="AC64" s="10">
        <v>18.07</v>
      </c>
      <c r="AD64" s="2">
        <f t="shared" si="0"/>
        <v>0.58999999999999986</v>
      </c>
      <c r="AE64" s="138">
        <f t="shared" si="1"/>
        <v>2.9043280182232456E-2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16.056000000000001</v>
      </c>
      <c r="W65" s="133">
        <v>42639</v>
      </c>
      <c r="X65" s="10">
        <v>18.329999999999998</v>
      </c>
      <c r="Y65" s="10">
        <v>18.399999999999999</v>
      </c>
      <c r="Z65" s="10">
        <v>17.5</v>
      </c>
      <c r="AA65" s="10">
        <v>17.559999999999999</v>
      </c>
      <c r="AB65" s="95">
        <v>2068200</v>
      </c>
      <c r="AC65" s="10">
        <v>17.559999999999999</v>
      </c>
      <c r="AD65" s="2">
        <f t="shared" si="0"/>
        <v>0.89999999999999858</v>
      </c>
      <c r="AE65" s="138">
        <f t="shared" si="1"/>
        <v>-4.6170559478544315E-2</v>
      </c>
    </row>
    <row r="66" spans="1:31" x14ac:dyDescent="0.25">
      <c r="O66" s="34"/>
      <c r="W66" s="133">
        <v>42636</v>
      </c>
      <c r="X66" s="10">
        <v>18.45</v>
      </c>
      <c r="Y66" s="10">
        <v>18.68</v>
      </c>
      <c r="Z66" s="10">
        <v>18.36</v>
      </c>
      <c r="AA66" s="10">
        <v>18.41</v>
      </c>
      <c r="AB66" s="95">
        <v>1402300</v>
      </c>
      <c r="AC66" s="10">
        <v>18.41</v>
      </c>
      <c r="AD66" s="2">
        <f t="shared" si="0"/>
        <v>0.32000000000000028</v>
      </c>
      <c r="AE66" s="138">
        <f t="shared" si="1"/>
        <v>-3.2485110990795318E-3</v>
      </c>
    </row>
    <row r="67" spans="1:31" x14ac:dyDescent="0.25">
      <c r="W67" s="133">
        <v>42635</v>
      </c>
      <c r="X67" s="10">
        <v>18.57</v>
      </c>
      <c r="Y67" s="10">
        <v>18.670000000000002</v>
      </c>
      <c r="Z67" s="10">
        <v>18.38</v>
      </c>
      <c r="AA67" s="10">
        <v>18.47</v>
      </c>
      <c r="AB67" s="95">
        <v>1716900</v>
      </c>
      <c r="AC67" s="10">
        <v>18.47</v>
      </c>
      <c r="AD67" s="2">
        <f>Y67-Z67</f>
        <v>0.2900000000000027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42727</v>
      </c>
      <c r="X2" s="10">
        <v>45.56</v>
      </c>
      <c r="Y2" s="10">
        <v>45.66</v>
      </c>
      <c r="Z2" s="10">
        <v>45.2</v>
      </c>
      <c r="AA2" s="10">
        <v>45.39</v>
      </c>
      <c r="AB2" s="95">
        <v>1808700</v>
      </c>
      <c r="AC2" s="10">
        <v>45.39</v>
      </c>
      <c r="AD2" s="2">
        <f>Y2-Z2</f>
        <v>0.45999999999999375</v>
      </c>
      <c r="AE2" s="138">
        <f>AC2/AC3-1</f>
        <v>-3.2938076416336726E-3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44.92</v>
      </c>
      <c r="T3" s="1">
        <v>42312</v>
      </c>
      <c r="U3" t="s">
        <v>149</v>
      </c>
      <c r="W3" s="133">
        <v>42726</v>
      </c>
      <c r="X3" s="10">
        <v>46.15</v>
      </c>
      <c r="Y3" s="10">
        <v>46.36</v>
      </c>
      <c r="Z3" s="10">
        <v>45.51</v>
      </c>
      <c r="AA3" s="10">
        <v>45.54</v>
      </c>
      <c r="AB3" s="95">
        <v>2591900</v>
      </c>
      <c r="AC3" s="10">
        <v>45.54</v>
      </c>
      <c r="AD3" s="2">
        <f t="shared" ref="AD3:AD66" si="0">Y3-Z3</f>
        <v>0.85000000000000142</v>
      </c>
      <c r="AE3" s="138">
        <f t="shared" ref="AE3:AE66" si="1">AC3/AC4-1</f>
        <v>-1.3645224171540016E-2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44.92</v>
      </c>
      <c r="R4" s="505">
        <v>6.0000000000000001E-3</v>
      </c>
      <c r="W4" s="133">
        <v>42725</v>
      </c>
      <c r="X4" s="10">
        <v>45.89</v>
      </c>
      <c r="Y4" s="10">
        <v>46.47</v>
      </c>
      <c r="Z4" s="10">
        <v>45.81</v>
      </c>
      <c r="AA4" s="10">
        <v>46.17</v>
      </c>
      <c r="AB4" s="95">
        <v>3422100</v>
      </c>
      <c r="AC4" s="10">
        <v>46.17</v>
      </c>
      <c r="AD4" s="2">
        <f t="shared" si="0"/>
        <v>0.65999999999999659</v>
      </c>
      <c r="AE4" s="138">
        <f t="shared" si="1"/>
        <v>1.2278009208506857E-2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45.78</v>
      </c>
      <c r="Y5" s="10">
        <v>46.08</v>
      </c>
      <c r="Z5" s="10">
        <v>45.47</v>
      </c>
      <c r="AA5" s="10">
        <v>45.61</v>
      </c>
      <c r="AB5" s="95">
        <v>4513900</v>
      </c>
      <c r="AC5" s="10">
        <v>45.61</v>
      </c>
      <c r="AD5" s="2">
        <f t="shared" si="0"/>
        <v>0.60999999999999943</v>
      </c>
      <c r="AE5" s="138">
        <f t="shared" si="1"/>
        <v>-1.9693654266959015E-3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46.16</v>
      </c>
      <c r="Y6" s="10">
        <v>46.39</v>
      </c>
      <c r="Z6" s="10">
        <v>45.49</v>
      </c>
      <c r="AA6" s="10">
        <v>45.7</v>
      </c>
      <c r="AB6" s="95">
        <v>3584700</v>
      </c>
      <c r="AC6" s="10">
        <v>45.7</v>
      </c>
      <c r="AD6" s="2">
        <f t="shared" si="0"/>
        <v>0.89999999999999858</v>
      </c>
      <c r="AE6" s="138">
        <f t="shared" si="1"/>
        <v>-1.039411000433077E-2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42720</v>
      </c>
      <c r="X7" s="10">
        <v>46.68</v>
      </c>
      <c r="Y7" s="10">
        <v>46.98</v>
      </c>
      <c r="Z7" s="10">
        <v>45.94</v>
      </c>
      <c r="AA7" s="10">
        <v>46.18</v>
      </c>
      <c r="AB7" s="95">
        <v>6415200</v>
      </c>
      <c r="AC7" s="10">
        <v>46.18</v>
      </c>
      <c r="AD7" s="2">
        <f t="shared" si="0"/>
        <v>1.0399999999999991</v>
      </c>
      <c r="AE7" s="138">
        <f t="shared" si="1"/>
        <v>-1.0711225364181676E-2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46.54</v>
      </c>
      <c r="Y8" s="10">
        <v>46.83</v>
      </c>
      <c r="Z8" s="10">
        <v>46.02</v>
      </c>
      <c r="AA8" s="10">
        <v>46.68</v>
      </c>
      <c r="AB8" s="95">
        <v>5862000</v>
      </c>
      <c r="AC8" s="10">
        <v>46.68</v>
      </c>
      <c r="AD8" s="2">
        <f t="shared" si="0"/>
        <v>0.80999999999999517</v>
      </c>
      <c r="AE8" s="138">
        <f t="shared" si="1"/>
        <v>8.5763293310470168E-4</v>
      </c>
    </row>
    <row r="9" spans="1:41" x14ac:dyDescent="0.25">
      <c r="O9" s="11" t="s">
        <v>216</v>
      </c>
      <c r="Q9" s="138">
        <f>IF(Q2=0, 0, Q8/Q6)</f>
        <v>0</v>
      </c>
      <c r="W9" s="133">
        <v>42718</v>
      </c>
      <c r="X9" s="10">
        <v>47.36</v>
      </c>
      <c r="Y9" s="10">
        <v>47.62</v>
      </c>
      <c r="Z9" s="10">
        <v>46.56</v>
      </c>
      <c r="AA9" s="10">
        <v>46.64</v>
      </c>
      <c r="AB9" s="95">
        <v>5930500</v>
      </c>
      <c r="AC9" s="10">
        <v>46.64</v>
      </c>
      <c r="AD9" s="2">
        <f t="shared" si="0"/>
        <v>1.0599999999999952</v>
      </c>
      <c r="AE9" s="138">
        <f t="shared" si="1"/>
        <v>-1.3953488372092981E-2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42717</v>
      </c>
      <c r="X10" s="10">
        <v>47.65</v>
      </c>
      <c r="Y10" s="10">
        <v>48.02</v>
      </c>
      <c r="Z10" s="10">
        <v>47.05</v>
      </c>
      <c r="AA10" s="10">
        <v>47.3</v>
      </c>
      <c r="AB10" s="95">
        <v>6162400</v>
      </c>
      <c r="AC10" s="10">
        <v>47.3</v>
      </c>
      <c r="AD10" s="2">
        <f t="shared" si="0"/>
        <v>0.97000000000000597</v>
      </c>
      <c r="AE10" s="138">
        <f t="shared" si="1"/>
        <v>1.7641996557659301E-2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1.67E-2</v>
      </c>
      <c r="W11" s="133">
        <v>42716</v>
      </c>
      <c r="X11" s="10">
        <v>45.75</v>
      </c>
      <c r="Y11" s="10">
        <v>46.49</v>
      </c>
      <c r="Z11" s="10">
        <v>45.29</v>
      </c>
      <c r="AA11" s="10">
        <v>46.48</v>
      </c>
      <c r="AB11" s="95">
        <v>3654100</v>
      </c>
      <c r="AC11" s="10">
        <v>46.48</v>
      </c>
      <c r="AD11" s="2">
        <f t="shared" si="0"/>
        <v>1.2000000000000028</v>
      </c>
      <c r="AE11" s="138">
        <f t="shared" si="1"/>
        <v>2.0865363496595624E-2</v>
      </c>
    </row>
    <row r="12" spans="1:41" x14ac:dyDescent="0.25">
      <c r="W12" s="133">
        <v>42713</v>
      </c>
      <c r="X12" s="10">
        <v>45.16</v>
      </c>
      <c r="Y12" s="10">
        <v>45.83</v>
      </c>
      <c r="Z12" s="10">
        <v>45.08</v>
      </c>
      <c r="AA12" s="10">
        <v>45.53</v>
      </c>
      <c r="AB12" s="95">
        <v>5157600</v>
      </c>
      <c r="AC12" s="10">
        <v>45.53</v>
      </c>
      <c r="AD12" s="2">
        <f t="shared" si="0"/>
        <v>0.75</v>
      </c>
      <c r="AE12" s="138">
        <f t="shared" si="1"/>
        <v>7.5237884487719953E-3</v>
      </c>
    </row>
    <row r="13" spans="1:41" x14ac:dyDescent="0.25">
      <c r="W13" s="133">
        <v>42712</v>
      </c>
      <c r="X13" s="10">
        <v>45.62</v>
      </c>
      <c r="Y13" s="10">
        <v>45.65</v>
      </c>
      <c r="Z13" s="10">
        <v>44.71</v>
      </c>
      <c r="AA13" s="10">
        <v>45.19</v>
      </c>
      <c r="AB13" s="95">
        <v>6359800</v>
      </c>
      <c r="AC13" s="10">
        <v>45.19</v>
      </c>
      <c r="AD13" s="2">
        <f t="shared" si="0"/>
        <v>0.93999999999999773</v>
      </c>
      <c r="AE13" s="138">
        <f t="shared" si="1"/>
        <v>-1.0076670317634151E-2</v>
      </c>
    </row>
    <row r="14" spans="1:41" x14ac:dyDescent="0.25">
      <c r="W14" s="133">
        <v>42711</v>
      </c>
      <c r="X14" s="10">
        <v>45.51</v>
      </c>
      <c r="Y14" s="10">
        <v>45.92</v>
      </c>
      <c r="Z14" s="10">
        <v>44.24</v>
      </c>
      <c r="AA14" s="10">
        <v>45.65</v>
      </c>
      <c r="AB14" s="95">
        <v>5169100</v>
      </c>
      <c r="AC14" s="10">
        <v>45.65</v>
      </c>
      <c r="AD14" s="2">
        <f t="shared" si="0"/>
        <v>1.6799999999999997</v>
      </c>
      <c r="AE14" s="138">
        <f t="shared" si="1"/>
        <v>-6.567425569177221E-4</v>
      </c>
    </row>
    <row r="15" spans="1:41" x14ac:dyDescent="0.25">
      <c r="W15" s="133">
        <v>42710</v>
      </c>
      <c r="X15" s="10">
        <v>45.65</v>
      </c>
      <c r="Y15" s="10">
        <v>45.96</v>
      </c>
      <c r="Z15" s="10">
        <v>45.56</v>
      </c>
      <c r="AA15" s="10">
        <v>45.68</v>
      </c>
      <c r="AB15" s="95">
        <v>2854000</v>
      </c>
      <c r="AC15" s="10">
        <v>45.68</v>
      </c>
      <c r="AD15" s="2">
        <f t="shared" si="0"/>
        <v>0.39999999999999858</v>
      </c>
      <c r="AE15" s="138">
        <f t="shared" si="1"/>
        <v>-4.3763676148800279E-4</v>
      </c>
    </row>
    <row r="16" spans="1:41" x14ac:dyDescent="0.25">
      <c r="W16" s="133">
        <v>42709</v>
      </c>
      <c r="X16" s="10">
        <v>45.95</v>
      </c>
      <c r="Y16" s="10">
        <v>46.15</v>
      </c>
      <c r="Z16" s="10">
        <v>45.57</v>
      </c>
      <c r="AA16" s="10">
        <v>45.7</v>
      </c>
      <c r="AB16" s="95">
        <v>3109100</v>
      </c>
      <c r="AC16" s="10">
        <v>45.7</v>
      </c>
      <c r="AD16" s="2">
        <f t="shared" si="0"/>
        <v>0.57999999999999829</v>
      </c>
      <c r="AE16" s="138">
        <f t="shared" si="1"/>
        <v>4.378283712784814E-4</v>
      </c>
    </row>
    <row r="17" spans="1:31" x14ac:dyDescent="0.25">
      <c r="W17" s="133">
        <v>42706</v>
      </c>
      <c r="X17" s="10">
        <v>45.44</v>
      </c>
      <c r="Y17" s="10">
        <v>46.08</v>
      </c>
      <c r="Z17" s="10">
        <v>45.37</v>
      </c>
      <c r="AA17" s="10">
        <v>45.68</v>
      </c>
      <c r="AB17" s="95">
        <v>3020700</v>
      </c>
      <c r="AC17" s="10">
        <v>45.68</v>
      </c>
      <c r="AD17" s="2">
        <f t="shared" si="0"/>
        <v>0.71000000000000085</v>
      </c>
      <c r="AE17" s="138">
        <f t="shared" si="1"/>
        <v>5.2816901408450079E-3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42705</v>
      </c>
      <c r="X18" s="10">
        <v>46.87</v>
      </c>
      <c r="Y18" s="10">
        <v>46.99</v>
      </c>
      <c r="Z18" s="10">
        <v>45.26</v>
      </c>
      <c r="AA18" s="10">
        <v>45.44</v>
      </c>
      <c r="AB18" s="95">
        <v>5975700</v>
      </c>
      <c r="AC18" s="10">
        <v>45.44</v>
      </c>
      <c r="AD18" s="2">
        <f t="shared" si="0"/>
        <v>1.730000000000004</v>
      </c>
      <c r="AE18" s="138">
        <f t="shared" si="1"/>
        <v>-3.3397149542650495E-2</v>
      </c>
    </row>
    <row r="19" spans="1:31" x14ac:dyDescent="0.25">
      <c r="G19" s="2"/>
      <c r="W19" s="133">
        <v>42704</v>
      </c>
      <c r="X19" s="10">
        <v>47.54</v>
      </c>
      <c r="Y19" s="10">
        <v>48.02</v>
      </c>
      <c r="Z19" s="10">
        <v>46.47</v>
      </c>
      <c r="AA19" s="10">
        <v>47.01</v>
      </c>
      <c r="AB19" s="95">
        <v>9100600</v>
      </c>
      <c r="AC19" s="10">
        <v>47.01</v>
      </c>
      <c r="AD19" s="2">
        <f t="shared" si="0"/>
        <v>1.5500000000000043</v>
      </c>
      <c r="AE19" s="138">
        <f t="shared" si="1"/>
        <v>-9.6903307352012025E-3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47.63</v>
      </c>
      <c r="Y20" s="10">
        <v>48.05</v>
      </c>
      <c r="Z20" s="10">
        <v>47.31</v>
      </c>
      <c r="AA20" s="10">
        <v>47.47</v>
      </c>
      <c r="AB20" s="95">
        <v>2614100</v>
      </c>
      <c r="AC20" s="10">
        <v>47.47</v>
      </c>
      <c r="AD20" s="2">
        <f t="shared" si="0"/>
        <v>0.73999999999999488</v>
      </c>
      <c r="AE20" s="138">
        <f t="shared" si="1"/>
        <v>-2.5215381382643898E-3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42702</v>
      </c>
      <c r="X21" s="10">
        <v>48.08</v>
      </c>
      <c r="Y21" s="10">
        <v>48.45</v>
      </c>
      <c r="Z21" s="10">
        <v>47.54</v>
      </c>
      <c r="AA21" s="10">
        <v>47.59</v>
      </c>
      <c r="AB21" s="95">
        <v>3355200</v>
      </c>
      <c r="AC21" s="10">
        <v>47.59</v>
      </c>
      <c r="AD21" s="2">
        <f t="shared" si="0"/>
        <v>0.91000000000000369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42702</v>
      </c>
      <c r="X22" s="10" t="s">
        <v>181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42699</v>
      </c>
      <c r="X23" s="10">
        <v>48.21</v>
      </c>
      <c r="Y23" s="10">
        <v>48.6</v>
      </c>
      <c r="Z23" s="10">
        <v>48.07</v>
      </c>
      <c r="AA23" s="10">
        <v>48.46</v>
      </c>
      <c r="AB23" s="95">
        <v>1151200</v>
      </c>
      <c r="AC23" s="10">
        <v>48.27</v>
      </c>
      <c r="AD23" s="2">
        <f t="shared" si="0"/>
        <v>0.53000000000000114</v>
      </c>
      <c r="AE23" s="138">
        <f t="shared" si="1"/>
        <v>6.0441850771155714E-3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42697</v>
      </c>
      <c r="X24" s="10">
        <v>48.09</v>
      </c>
      <c r="Y24" s="10">
        <v>48.35</v>
      </c>
      <c r="Z24" s="10">
        <v>47.97</v>
      </c>
      <c r="AA24" s="10">
        <v>48.17</v>
      </c>
      <c r="AB24" s="95">
        <v>2619600</v>
      </c>
      <c r="AC24" s="10">
        <v>47.98</v>
      </c>
      <c r="AD24" s="2">
        <f t="shared" si="0"/>
        <v>0.38000000000000256</v>
      </c>
      <c r="AE24" s="138">
        <f t="shared" si="1"/>
        <v>1.461072844917588E-3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42696</v>
      </c>
      <c r="X25" s="10">
        <v>47.76</v>
      </c>
      <c r="Y25" s="10">
        <v>48.4</v>
      </c>
      <c r="Z25" s="10">
        <v>47.76</v>
      </c>
      <c r="AA25" s="10">
        <v>48.1</v>
      </c>
      <c r="AB25" s="95">
        <v>3347300</v>
      </c>
      <c r="AC25" s="10">
        <v>47.91</v>
      </c>
      <c r="AD25" s="2">
        <f t="shared" si="0"/>
        <v>0.64000000000000057</v>
      </c>
      <c r="AE25" s="138">
        <f t="shared" si="1"/>
        <v>1.1186154495567591E-2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42695</v>
      </c>
      <c r="X26" s="10">
        <v>46.88</v>
      </c>
      <c r="Y26" s="10">
        <v>47.61</v>
      </c>
      <c r="Z26" s="10">
        <v>46.84</v>
      </c>
      <c r="AA26" s="10">
        <v>47.57</v>
      </c>
      <c r="AB26" s="95">
        <v>2827900</v>
      </c>
      <c r="AC26" s="10">
        <v>47.38</v>
      </c>
      <c r="AD26" s="2">
        <f t="shared" si="0"/>
        <v>0.76999999999999602</v>
      </c>
      <c r="AE26" s="138">
        <f t="shared" si="1"/>
        <v>1.7611683848797188E-2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42692</v>
      </c>
      <c r="X27" s="10">
        <v>47.56</v>
      </c>
      <c r="Y27" s="10">
        <v>47.75</v>
      </c>
      <c r="Z27" s="10">
        <v>46.51</v>
      </c>
      <c r="AA27" s="10">
        <v>46.74</v>
      </c>
      <c r="AB27" s="95">
        <v>2975300</v>
      </c>
      <c r="AC27" s="10">
        <v>46.56</v>
      </c>
      <c r="AD27" s="2">
        <f t="shared" si="0"/>
        <v>1.240000000000002</v>
      </c>
      <c r="AE27" s="138">
        <f t="shared" si="1"/>
        <v>-1.7099430018999273E-2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42691</v>
      </c>
      <c r="X28" s="10">
        <v>47.1</v>
      </c>
      <c r="Y28" s="10">
        <v>47.71</v>
      </c>
      <c r="Z28" s="10">
        <v>46.78</v>
      </c>
      <c r="AA28" s="10">
        <v>47.56</v>
      </c>
      <c r="AB28" s="95">
        <v>3926700</v>
      </c>
      <c r="AC28" s="10">
        <v>47.37</v>
      </c>
      <c r="AD28" s="2">
        <f t="shared" si="0"/>
        <v>0.92999999999999972</v>
      </c>
      <c r="AE28" s="138">
        <f t="shared" si="1"/>
        <v>1.3262032085561426E-2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42690</v>
      </c>
      <c r="X29" s="10">
        <v>46.99</v>
      </c>
      <c r="Y29" s="10">
        <v>47.21</v>
      </c>
      <c r="Z29" s="10">
        <v>46.66</v>
      </c>
      <c r="AA29" s="10">
        <v>46.93</v>
      </c>
      <c r="AB29" s="95">
        <v>3884100</v>
      </c>
      <c r="AC29" s="10">
        <v>46.75</v>
      </c>
      <c r="AD29" s="2">
        <f t="shared" si="0"/>
        <v>0.55000000000000426</v>
      </c>
      <c r="AE29" s="138">
        <f t="shared" si="1"/>
        <v>-2.5602730957968722E-3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42689</v>
      </c>
      <c r="X30" s="10">
        <v>46.72</v>
      </c>
      <c r="Y30" s="10">
        <v>47.57</v>
      </c>
      <c r="Z30" s="10">
        <v>46.57</v>
      </c>
      <c r="AA30" s="10">
        <v>47.05</v>
      </c>
      <c r="AB30" s="95">
        <v>6100700</v>
      </c>
      <c r="AC30" s="10">
        <v>46.87</v>
      </c>
      <c r="AD30" s="2">
        <f t="shared" si="0"/>
        <v>1</v>
      </c>
      <c r="AE30" s="138">
        <f t="shared" si="1"/>
        <v>1.1655514785236409E-2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42688</v>
      </c>
      <c r="X31" s="10">
        <v>47.6</v>
      </c>
      <c r="Y31" s="10">
        <v>47.78</v>
      </c>
      <c r="Z31" s="10">
        <v>45.95</v>
      </c>
      <c r="AA31" s="10">
        <v>46.51</v>
      </c>
      <c r="AB31" s="95">
        <v>6925700</v>
      </c>
      <c r="AC31" s="10">
        <v>46.33</v>
      </c>
      <c r="AD31" s="2">
        <f t="shared" si="0"/>
        <v>1.8299999999999983</v>
      </c>
      <c r="AE31" s="138">
        <f t="shared" si="1"/>
        <v>-1.9678374947101118E-2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42685</v>
      </c>
      <c r="X32" s="10">
        <v>47.52</v>
      </c>
      <c r="Y32" s="10">
        <v>48.33</v>
      </c>
      <c r="Z32" s="10">
        <v>47.24</v>
      </c>
      <c r="AA32" s="10">
        <v>47.45</v>
      </c>
      <c r="AB32" s="95">
        <v>7718600</v>
      </c>
      <c r="AC32" s="10">
        <v>47.26</v>
      </c>
      <c r="AD32" s="2">
        <f t="shared" si="0"/>
        <v>1.0899999999999963</v>
      </c>
      <c r="AE32" s="138">
        <f t="shared" si="1"/>
        <v>-4.4238466399831866E-3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42684</v>
      </c>
      <c r="X33" s="10">
        <v>49.99</v>
      </c>
      <c r="Y33" s="10">
        <v>50.31</v>
      </c>
      <c r="Z33" s="10">
        <v>47.43</v>
      </c>
      <c r="AA33" s="10">
        <v>47.66</v>
      </c>
      <c r="AB33" s="95">
        <v>8381800</v>
      </c>
      <c r="AC33" s="10">
        <v>47.47</v>
      </c>
      <c r="AD33" s="2">
        <f t="shared" si="0"/>
        <v>2.8800000000000026</v>
      </c>
      <c r="AE33" s="138">
        <f t="shared" si="1"/>
        <v>-3.9263307022869842E-2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42683</v>
      </c>
      <c r="X34" s="10">
        <v>49.24</v>
      </c>
      <c r="Y34" s="10">
        <v>50.26</v>
      </c>
      <c r="Z34" s="10">
        <v>49</v>
      </c>
      <c r="AA34" s="10">
        <v>49.6</v>
      </c>
      <c r="AB34" s="95">
        <v>5966500</v>
      </c>
      <c r="AC34" s="10">
        <v>49.41</v>
      </c>
      <c r="AD34" s="2">
        <f t="shared" si="0"/>
        <v>1.259999999999998</v>
      </c>
      <c r="AE34" s="138">
        <f t="shared" si="1"/>
        <v>-1.5933081059549936E-2</v>
      </c>
    </row>
    <row r="35" spans="1:31" x14ac:dyDescent="0.25">
      <c r="W35" s="133">
        <v>42682</v>
      </c>
      <c r="X35" s="10">
        <v>49.72</v>
      </c>
      <c r="Y35" s="10">
        <v>50.7</v>
      </c>
      <c r="Z35" s="10">
        <v>49.46</v>
      </c>
      <c r="AA35" s="10">
        <v>50.41</v>
      </c>
      <c r="AB35" s="95">
        <v>4206200</v>
      </c>
      <c r="AC35" s="10">
        <v>50.21</v>
      </c>
      <c r="AD35" s="2">
        <f t="shared" si="0"/>
        <v>1.240000000000002</v>
      </c>
      <c r="AE35" s="138">
        <f t="shared" si="1"/>
        <v>2.532162548499084E-2</v>
      </c>
    </row>
    <row r="36" spans="1:31" x14ac:dyDescent="0.25">
      <c r="L36" t="s">
        <v>217</v>
      </c>
      <c r="M36" s="2">
        <f>M50+K50-F50</f>
        <v>75.019999999999982</v>
      </c>
      <c r="W36" s="133">
        <v>42681</v>
      </c>
      <c r="X36" s="10">
        <v>48.2</v>
      </c>
      <c r="Y36" s="10">
        <v>49.25</v>
      </c>
      <c r="Z36" s="10">
        <v>48.2</v>
      </c>
      <c r="AA36" s="10">
        <v>49.16</v>
      </c>
      <c r="AB36" s="95">
        <v>3923300</v>
      </c>
      <c r="AC36" s="10">
        <v>48.97</v>
      </c>
      <c r="AD36" s="2">
        <f t="shared" si="0"/>
        <v>1.0499999999999972</v>
      </c>
      <c r="AE36" s="138">
        <f t="shared" si="1"/>
        <v>3.4213305174234376E-2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42678</v>
      </c>
      <c r="X37" s="10">
        <v>47.65</v>
      </c>
      <c r="Y37" s="10">
        <v>48.09</v>
      </c>
      <c r="Z37" s="10">
        <v>47.47</v>
      </c>
      <c r="AA37" s="10">
        <v>47.54</v>
      </c>
      <c r="AB37" s="95">
        <v>3917700</v>
      </c>
      <c r="AC37" s="10">
        <v>47.35</v>
      </c>
      <c r="AD37" s="2">
        <f t="shared" si="0"/>
        <v>0.62000000000000455</v>
      </c>
      <c r="AE37" s="138">
        <f t="shared" si="1"/>
        <v>-1.476170392239573E-3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42677</v>
      </c>
      <c r="X38" s="10">
        <v>47.78</v>
      </c>
      <c r="Y38" s="10">
        <v>48.06</v>
      </c>
      <c r="Z38" s="10">
        <v>47.4</v>
      </c>
      <c r="AA38" s="10">
        <v>47.61</v>
      </c>
      <c r="AB38" s="95">
        <v>4203500</v>
      </c>
      <c r="AC38" s="10">
        <v>47.42</v>
      </c>
      <c r="AD38" s="2">
        <f t="shared" si="0"/>
        <v>0.66000000000000369</v>
      </c>
      <c r="AE38" s="138">
        <f t="shared" si="1"/>
        <v>-8.4281500210703353E-4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42676</v>
      </c>
      <c r="X39" s="10">
        <v>48.16</v>
      </c>
      <c r="Y39" s="10">
        <v>48.23</v>
      </c>
      <c r="Z39" s="10">
        <v>47.65</v>
      </c>
      <c r="AA39" s="10">
        <v>47.65</v>
      </c>
      <c r="AB39" s="95">
        <v>4623700</v>
      </c>
      <c r="AC39" s="10">
        <v>47.46</v>
      </c>
      <c r="AD39" s="2">
        <f t="shared" si="0"/>
        <v>0.57999999999999829</v>
      </c>
      <c r="AE39" s="138">
        <f t="shared" si="1"/>
        <v>-1.0631644777986171E-2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42675</v>
      </c>
      <c r="X40" s="10">
        <v>48.56</v>
      </c>
      <c r="Y40" s="10">
        <v>49.44</v>
      </c>
      <c r="Z40" s="10">
        <v>47.63</v>
      </c>
      <c r="AA40" s="10">
        <v>48.16</v>
      </c>
      <c r="AB40" s="95">
        <v>6953500</v>
      </c>
      <c r="AC40" s="10">
        <v>47.97</v>
      </c>
      <c r="AD40" s="2">
        <f t="shared" si="0"/>
        <v>1.8099999999999952</v>
      </c>
      <c r="AE40" s="138">
        <f t="shared" si="1"/>
        <v>2.927033242734689E-3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42674</v>
      </c>
      <c r="X41" s="10">
        <v>49.68</v>
      </c>
      <c r="Y41" s="10">
        <v>49.89</v>
      </c>
      <c r="Z41" s="10">
        <v>47.86</v>
      </c>
      <c r="AA41" s="10">
        <v>48.02</v>
      </c>
      <c r="AB41" s="95">
        <v>7580600</v>
      </c>
      <c r="AC41" s="10">
        <v>47.83</v>
      </c>
      <c r="AD41" s="2">
        <f t="shared" si="0"/>
        <v>2.0300000000000011</v>
      </c>
      <c r="AE41" s="138">
        <f t="shared" si="1"/>
        <v>-2.8043080674659659E-2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42671</v>
      </c>
      <c r="X42" s="10">
        <v>49.06</v>
      </c>
      <c r="Y42" s="10">
        <v>50.32</v>
      </c>
      <c r="Z42" s="10">
        <v>48.75</v>
      </c>
      <c r="AA42" s="10">
        <v>49.4</v>
      </c>
      <c r="AB42" s="95">
        <v>10896400</v>
      </c>
      <c r="AC42" s="10">
        <v>49.21</v>
      </c>
      <c r="AD42" s="2">
        <f t="shared" si="0"/>
        <v>1.5700000000000003</v>
      </c>
      <c r="AE42" s="138">
        <f t="shared" si="1"/>
        <v>-1.5800000000000036E-2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49.412000000000006</v>
      </c>
      <c r="Q43" s="34"/>
      <c r="R43" s="34"/>
      <c r="T43" s="128" t="s">
        <v>98</v>
      </c>
      <c r="U43" s="98">
        <v>45.39</v>
      </c>
      <c r="W43" s="133">
        <v>42670</v>
      </c>
      <c r="X43" s="10">
        <v>51</v>
      </c>
      <c r="Y43" s="10">
        <v>51.48</v>
      </c>
      <c r="Z43" s="10">
        <v>50.03</v>
      </c>
      <c r="AA43" s="10">
        <v>50.2</v>
      </c>
      <c r="AB43" s="95">
        <v>4225500</v>
      </c>
      <c r="AC43" s="10">
        <v>50</v>
      </c>
      <c r="AD43" s="2">
        <f t="shared" si="0"/>
        <v>1.4499999999999957</v>
      </c>
      <c r="AE43" s="138">
        <f t="shared" si="1"/>
        <v>-1.302803000394781E-2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48.962800000000009</v>
      </c>
      <c r="Q44" s="34"/>
      <c r="R44" s="34"/>
      <c r="T44" s="93" t="s">
        <v>99</v>
      </c>
      <c r="U44" s="88">
        <v>45.55</v>
      </c>
      <c r="W44" s="133">
        <v>42669</v>
      </c>
      <c r="X44" s="10">
        <v>51.52</v>
      </c>
      <c r="Y44" s="10">
        <v>51.6</v>
      </c>
      <c r="Z44" s="10">
        <v>50.82</v>
      </c>
      <c r="AA44" s="10">
        <v>50.86</v>
      </c>
      <c r="AB44" s="95">
        <v>3797900</v>
      </c>
      <c r="AC44" s="10">
        <v>50.66</v>
      </c>
      <c r="AD44" s="2">
        <f t="shared" si="0"/>
        <v>0.78000000000000114</v>
      </c>
      <c r="AE44" s="138">
        <f t="shared" si="1"/>
        <v>-1.4971806338712867E-2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48.513600000000004</v>
      </c>
      <c r="Q45" s="34"/>
      <c r="R45" s="34"/>
      <c r="T45" s="93" t="s">
        <v>100</v>
      </c>
      <c r="U45" s="88" t="s">
        <v>129</v>
      </c>
      <c r="W45" s="133">
        <v>42668</v>
      </c>
      <c r="X45" s="10">
        <v>52.22</v>
      </c>
      <c r="Y45" s="10">
        <v>52.4</v>
      </c>
      <c r="Z45" s="10">
        <v>51.52</v>
      </c>
      <c r="AA45" s="10">
        <v>51.63</v>
      </c>
      <c r="AB45" s="95">
        <v>2280800</v>
      </c>
      <c r="AC45" s="10">
        <v>51.43</v>
      </c>
      <c r="AD45" s="2">
        <f t="shared" si="0"/>
        <v>0.87999999999999545</v>
      </c>
      <c r="AE45" s="138">
        <f t="shared" si="1"/>
        <v>-1.6070403673235201E-2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48.064400000000006</v>
      </c>
      <c r="Q46" s="83"/>
      <c r="R46" s="34"/>
      <c r="T46" s="93" t="s">
        <v>101</v>
      </c>
      <c r="U46" s="88" t="s">
        <v>129</v>
      </c>
      <c r="W46" s="133">
        <v>42667</v>
      </c>
      <c r="X46" s="10">
        <v>52.86</v>
      </c>
      <c r="Y46" s="10">
        <v>53.22</v>
      </c>
      <c r="Z46" s="10">
        <v>52.37</v>
      </c>
      <c r="AA46" s="10">
        <v>52.48</v>
      </c>
      <c r="AB46" s="95">
        <v>2804600</v>
      </c>
      <c r="AC46" s="10">
        <v>52.27</v>
      </c>
      <c r="AD46" s="2">
        <f t="shared" si="0"/>
        <v>0.85000000000000142</v>
      </c>
      <c r="AE46" s="138">
        <f t="shared" si="1"/>
        <v>-3.8248231019311074E-4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47.615200000000002</v>
      </c>
      <c r="Q47" s="83"/>
      <c r="R47" s="34"/>
      <c r="T47" s="93" t="s">
        <v>102</v>
      </c>
      <c r="U47" s="88">
        <v>58</v>
      </c>
      <c r="W47" s="133">
        <v>42664</v>
      </c>
      <c r="X47" s="10">
        <v>52.13</v>
      </c>
      <c r="Y47" s="10">
        <v>52.7</v>
      </c>
      <c r="Z47" s="10">
        <v>51.98</v>
      </c>
      <c r="AA47" s="10">
        <v>52.5</v>
      </c>
      <c r="AB47" s="95">
        <v>2486000</v>
      </c>
      <c r="AC47" s="10">
        <v>52.29</v>
      </c>
      <c r="AD47" s="2">
        <f t="shared" si="0"/>
        <v>0.72000000000000597</v>
      </c>
      <c r="AE47" s="138">
        <f t="shared" si="1"/>
        <v>5.7405281285882737E-4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47.166000000000004</v>
      </c>
      <c r="Q48" s="83"/>
      <c r="R48" s="34"/>
      <c r="T48" s="93" t="s">
        <v>103</v>
      </c>
      <c r="U48" s="88">
        <v>1.19224</v>
      </c>
      <c r="W48" s="133">
        <v>42663</v>
      </c>
      <c r="X48" s="10">
        <v>52.65</v>
      </c>
      <c r="Y48" s="10">
        <v>52.7</v>
      </c>
      <c r="Z48" s="10">
        <v>52.08</v>
      </c>
      <c r="AA48" s="10">
        <v>52.47</v>
      </c>
      <c r="AB48" s="95">
        <v>1943300</v>
      </c>
      <c r="AC48" s="10">
        <v>52.26</v>
      </c>
      <c r="AD48" s="2">
        <f t="shared" si="0"/>
        <v>0.62000000000000455</v>
      </c>
      <c r="AE48" s="138">
        <f t="shared" si="1"/>
        <v>-2.6717557251908497E-3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46.716800000000006</v>
      </c>
      <c r="Q49" s="83"/>
      <c r="R49" s="34"/>
      <c r="T49" s="93" t="s">
        <v>122</v>
      </c>
      <c r="U49" s="88" t="s">
        <v>346</v>
      </c>
      <c r="W49" s="133">
        <v>42662</v>
      </c>
      <c r="X49" s="10">
        <v>52.85</v>
      </c>
      <c r="Y49" s="10">
        <v>52.98</v>
      </c>
      <c r="Z49" s="10">
        <v>52.37</v>
      </c>
      <c r="AA49" s="10">
        <v>52.61</v>
      </c>
      <c r="AB49" s="95">
        <v>1988800</v>
      </c>
      <c r="AC49" s="10">
        <v>52.4</v>
      </c>
      <c r="AD49" s="2">
        <f t="shared" si="0"/>
        <v>0.60999999999999943</v>
      </c>
      <c r="AE49" s="138">
        <f t="shared" si="1"/>
        <v>-1.3340956737183385E-3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46.267600000000002</v>
      </c>
      <c r="Q50" s="83"/>
      <c r="R50" s="34"/>
      <c r="T50" s="93"/>
      <c r="U50" s="88"/>
      <c r="W50" s="133">
        <v>42661</v>
      </c>
      <c r="X50" s="10">
        <v>52.9</v>
      </c>
      <c r="Y50" s="10">
        <v>53.01</v>
      </c>
      <c r="Z50" s="10">
        <v>52.27</v>
      </c>
      <c r="AA50" s="10">
        <v>52.68</v>
      </c>
      <c r="AB50" s="95">
        <v>2645500</v>
      </c>
      <c r="AC50" s="10">
        <v>52.47</v>
      </c>
      <c r="AD50" s="2">
        <f t="shared" si="0"/>
        <v>0.73999999999999488</v>
      </c>
      <c r="AE50" s="138">
        <f t="shared" si="1"/>
        <v>5.1724137931032921E-3</v>
      </c>
    </row>
    <row r="51" spans="1:31" x14ac:dyDescent="0.25">
      <c r="G51" s="2"/>
      <c r="O51" s="83">
        <v>1.02</v>
      </c>
      <c r="P51" s="83">
        <f t="shared" si="5"/>
        <v>45.818400000000004</v>
      </c>
      <c r="Q51" s="83"/>
      <c r="R51" s="34"/>
      <c r="T51" s="93" t="s">
        <v>105</v>
      </c>
      <c r="U51" s="88" t="s">
        <v>574</v>
      </c>
      <c r="W51" s="133">
        <v>42660</v>
      </c>
      <c r="X51" s="10">
        <v>52.25</v>
      </c>
      <c r="Y51" s="10">
        <v>52.49</v>
      </c>
      <c r="Z51" s="10">
        <v>51.97</v>
      </c>
      <c r="AA51" s="10">
        <v>52.41</v>
      </c>
      <c r="AB51" s="95">
        <v>2958000</v>
      </c>
      <c r="AC51" s="10">
        <v>52.2</v>
      </c>
      <c r="AD51" s="2">
        <f t="shared" si="0"/>
        <v>0.52000000000000313</v>
      </c>
      <c r="AE51" s="138">
        <f t="shared" si="1"/>
        <v>2.8818443804035088E-3</v>
      </c>
    </row>
    <row r="52" spans="1:31" x14ac:dyDescent="0.25">
      <c r="O52" s="83">
        <v>1.01</v>
      </c>
      <c r="P52" s="83">
        <f t="shared" si="5"/>
        <v>45.369199999999999</v>
      </c>
      <c r="Q52" s="83"/>
      <c r="R52" s="34"/>
      <c r="T52" s="93" t="s">
        <v>106</v>
      </c>
      <c r="U52" s="88" t="s">
        <v>278</v>
      </c>
      <c r="W52" s="133">
        <v>42657</v>
      </c>
      <c r="X52" s="10">
        <v>52.44</v>
      </c>
      <c r="Y52" s="10">
        <v>52.92</v>
      </c>
      <c r="Z52" s="10">
        <v>52.23</v>
      </c>
      <c r="AA52" s="10">
        <v>52.25</v>
      </c>
      <c r="AB52" s="95">
        <v>2889100</v>
      </c>
      <c r="AC52" s="10">
        <v>52.05</v>
      </c>
      <c r="AD52" s="2">
        <f t="shared" si="0"/>
        <v>0.69000000000000483</v>
      </c>
      <c r="AE52" s="138">
        <f t="shared" si="1"/>
        <v>2.50385208012327E-3</v>
      </c>
    </row>
    <row r="53" spans="1:31" x14ac:dyDescent="0.25">
      <c r="O53" s="83">
        <v>1</v>
      </c>
      <c r="P53" s="83">
        <f t="shared" si="5"/>
        <v>44.92</v>
      </c>
      <c r="Q53" s="83"/>
      <c r="R53" s="34"/>
      <c r="T53" s="93" t="s">
        <v>107</v>
      </c>
      <c r="U53" s="90">
        <v>1522360</v>
      </c>
      <c r="W53" s="133">
        <v>42656</v>
      </c>
      <c r="X53" s="10">
        <v>50.91</v>
      </c>
      <c r="Y53" s="10">
        <v>52.26</v>
      </c>
      <c r="Z53" s="10">
        <v>50.52</v>
      </c>
      <c r="AA53" s="10">
        <v>52.12</v>
      </c>
      <c r="AB53" s="95">
        <v>4108800</v>
      </c>
      <c r="AC53" s="10">
        <v>51.92</v>
      </c>
      <c r="AD53" s="2">
        <f t="shared" si="0"/>
        <v>1.7399999999999949</v>
      </c>
      <c r="AE53" s="138">
        <f t="shared" si="1"/>
        <v>1.3666536509176153E-2</v>
      </c>
    </row>
    <row r="54" spans="1:31" x14ac:dyDescent="0.25">
      <c r="O54" s="83">
        <v>0.99</v>
      </c>
      <c r="P54" s="83">
        <f t="shared" si="5"/>
        <v>44.470800000000004</v>
      </c>
      <c r="Q54" s="83"/>
      <c r="R54" s="34"/>
      <c r="T54" s="93" t="s">
        <v>110</v>
      </c>
      <c r="U54" s="90">
        <v>4246310</v>
      </c>
      <c r="W54" s="133">
        <v>42655</v>
      </c>
      <c r="X54" s="10">
        <v>50.74</v>
      </c>
      <c r="Y54" s="10">
        <v>51.73</v>
      </c>
      <c r="Z54" s="10">
        <v>50.35</v>
      </c>
      <c r="AA54" s="10">
        <v>51.42</v>
      </c>
      <c r="AB54" s="95">
        <v>4709400</v>
      </c>
      <c r="AC54" s="10">
        <v>51.22</v>
      </c>
      <c r="AD54" s="2">
        <f t="shared" si="0"/>
        <v>1.3799999999999955</v>
      </c>
      <c r="AE54" s="138">
        <f t="shared" si="1"/>
        <v>2.1539688871160756E-2</v>
      </c>
    </row>
    <row r="55" spans="1:31" x14ac:dyDescent="0.25">
      <c r="O55" s="83">
        <v>0.98</v>
      </c>
      <c r="P55" s="83">
        <f t="shared" si="5"/>
        <v>44.021599999999999</v>
      </c>
      <c r="Q55" s="83"/>
      <c r="T55" s="93" t="s">
        <v>108</v>
      </c>
      <c r="U55" s="88" t="s">
        <v>575</v>
      </c>
      <c r="W55" s="133">
        <v>42654</v>
      </c>
      <c r="X55" s="10">
        <v>51.25</v>
      </c>
      <c r="Y55" s="10">
        <v>51.38</v>
      </c>
      <c r="Z55" s="10">
        <v>50.25</v>
      </c>
      <c r="AA55" s="10">
        <v>50.34</v>
      </c>
      <c r="AB55" s="95">
        <v>5147600</v>
      </c>
      <c r="AC55" s="10">
        <v>50.14</v>
      </c>
      <c r="AD55" s="2">
        <f t="shared" si="0"/>
        <v>1.1300000000000026</v>
      </c>
      <c r="AE55" s="138">
        <f t="shared" si="1"/>
        <v>-1.9554165037152904E-2</v>
      </c>
    </row>
    <row r="56" spans="1:31" x14ac:dyDescent="0.25">
      <c r="O56" s="83">
        <v>0.97</v>
      </c>
      <c r="P56" s="83">
        <f t="shared" si="5"/>
        <v>43.572400000000002</v>
      </c>
      <c r="Q56" s="83"/>
      <c r="T56" s="93" t="s">
        <v>111</v>
      </c>
      <c r="U56" s="88">
        <v>44.34</v>
      </c>
      <c r="W56" s="133">
        <v>42653</v>
      </c>
      <c r="X56" s="10">
        <v>52.24</v>
      </c>
      <c r="Y56" s="10">
        <v>52.43</v>
      </c>
      <c r="Z56" s="10">
        <v>51.32</v>
      </c>
      <c r="AA56" s="10">
        <v>51.34</v>
      </c>
      <c r="AB56" s="95">
        <v>3129900</v>
      </c>
      <c r="AC56" s="10">
        <v>51.14</v>
      </c>
      <c r="AD56" s="2">
        <f t="shared" si="0"/>
        <v>1.1099999999999994</v>
      </c>
      <c r="AE56" s="138">
        <f t="shared" si="1"/>
        <v>-1.1023012956874911E-2</v>
      </c>
    </row>
    <row r="57" spans="1:31" x14ac:dyDescent="0.25">
      <c r="O57" s="83">
        <v>0.96</v>
      </c>
      <c r="P57" s="83">
        <f t="shared" si="5"/>
        <v>43.123199999999997</v>
      </c>
      <c r="Q57" s="83"/>
      <c r="T57" s="93" t="s">
        <v>112</v>
      </c>
      <c r="U57" s="88">
        <v>1.03</v>
      </c>
      <c r="W57" s="133">
        <v>42650</v>
      </c>
      <c r="X57" s="10">
        <v>52.5</v>
      </c>
      <c r="Y57" s="10">
        <v>52.5</v>
      </c>
      <c r="Z57" s="10">
        <v>51.64</v>
      </c>
      <c r="AA57" s="10">
        <v>51.91</v>
      </c>
      <c r="AB57" s="95">
        <v>2903500</v>
      </c>
      <c r="AC57" s="10">
        <v>51.71</v>
      </c>
      <c r="AD57" s="2">
        <f t="shared" si="0"/>
        <v>0.85999999999999943</v>
      </c>
      <c r="AE57" s="138">
        <f t="shared" si="1"/>
        <v>-7.6760698522356785E-3</v>
      </c>
    </row>
    <row r="58" spans="1:31" x14ac:dyDescent="0.25">
      <c r="O58" s="83">
        <v>0.95</v>
      </c>
      <c r="P58" s="83">
        <f t="shared" si="5"/>
        <v>42.673999999999999</v>
      </c>
      <c r="Q58" s="83"/>
      <c r="T58" s="93" t="s">
        <v>109</v>
      </c>
      <c r="U58" s="88" t="s">
        <v>576</v>
      </c>
      <c r="W58" s="133">
        <v>42649</v>
      </c>
      <c r="X58" s="10">
        <v>52.54</v>
      </c>
      <c r="Y58" s="10">
        <v>52.65</v>
      </c>
      <c r="Z58" s="10">
        <v>51.89</v>
      </c>
      <c r="AA58" s="10">
        <v>52.32</v>
      </c>
      <c r="AB58" s="95">
        <v>2649500</v>
      </c>
      <c r="AC58" s="10">
        <v>52.11</v>
      </c>
      <c r="AD58" s="2">
        <f t="shared" si="0"/>
        <v>0.75999999999999801</v>
      </c>
      <c r="AE58" s="138">
        <f t="shared" si="1"/>
        <v>-4.7746371275783073E-3</v>
      </c>
    </row>
    <row r="59" spans="1:31" x14ac:dyDescent="0.25">
      <c r="O59" s="83">
        <v>0.94</v>
      </c>
      <c r="P59" s="83">
        <f t="shared" si="5"/>
        <v>42.224800000000002</v>
      </c>
      <c r="Q59" s="83"/>
      <c r="W59" s="133">
        <v>42648</v>
      </c>
      <c r="X59" s="10">
        <v>52.03</v>
      </c>
      <c r="Y59" s="10">
        <v>52.79</v>
      </c>
      <c r="Z59" s="10">
        <v>51.82</v>
      </c>
      <c r="AA59" s="10">
        <v>52.57</v>
      </c>
      <c r="AB59" s="95">
        <v>3949700</v>
      </c>
      <c r="AC59" s="10">
        <v>52.36</v>
      </c>
      <c r="AD59" s="2">
        <f t="shared" si="0"/>
        <v>0.96999999999999886</v>
      </c>
      <c r="AE59" s="138">
        <f t="shared" si="1"/>
        <v>1.8677042801556354E-2</v>
      </c>
    </row>
    <row r="60" spans="1:31" x14ac:dyDescent="0.25">
      <c r="O60" s="83">
        <v>0.93</v>
      </c>
      <c r="P60" s="83">
        <f t="shared" si="5"/>
        <v>41.775600000000004</v>
      </c>
      <c r="Q60" s="83"/>
      <c r="W60" s="133">
        <v>42647</v>
      </c>
      <c r="X60" s="10">
        <v>52.24</v>
      </c>
      <c r="Y60" s="10">
        <v>52.51</v>
      </c>
      <c r="Z60" s="10">
        <v>51.47</v>
      </c>
      <c r="AA60" s="10">
        <v>51.6</v>
      </c>
      <c r="AB60" s="95">
        <v>3375100</v>
      </c>
      <c r="AC60" s="10">
        <v>51.4</v>
      </c>
      <c r="AD60" s="2">
        <f t="shared" si="0"/>
        <v>1.0399999999999991</v>
      </c>
      <c r="AE60" s="138">
        <f t="shared" si="1"/>
        <v>-1.2487992315081575E-2</v>
      </c>
    </row>
    <row r="61" spans="1:31" x14ac:dyDescent="0.25">
      <c r="O61" s="83">
        <v>0.92</v>
      </c>
      <c r="P61" s="83">
        <f t="shared" si="5"/>
        <v>41.326400000000007</v>
      </c>
      <c r="Q61" s="83"/>
      <c r="W61" s="133">
        <v>42646</v>
      </c>
      <c r="X61" s="10">
        <v>52.44</v>
      </c>
      <c r="Y61" s="10">
        <v>53.02</v>
      </c>
      <c r="Z61" s="10">
        <v>52.15</v>
      </c>
      <c r="AA61" s="10">
        <v>52.25</v>
      </c>
      <c r="AB61" s="95">
        <v>2941000</v>
      </c>
      <c r="AC61" s="10">
        <v>52.05</v>
      </c>
      <c r="AD61" s="2">
        <f t="shared" si="0"/>
        <v>0.87000000000000455</v>
      </c>
      <c r="AE61" s="138">
        <f t="shared" si="1"/>
        <v>-7.6263107721640244E-3</v>
      </c>
    </row>
    <row r="62" spans="1:31" x14ac:dyDescent="0.25">
      <c r="O62" s="83">
        <v>0.91</v>
      </c>
      <c r="P62" s="83">
        <f t="shared" si="5"/>
        <v>40.877200000000002</v>
      </c>
      <c r="Q62" s="83"/>
      <c r="W62" s="133">
        <v>42643</v>
      </c>
      <c r="X62" s="10">
        <v>52.24</v>
      </c>
      <c r="Y62" s="10">
        <v>53.01</v>
      </c>
      <c r="Z62" s="10">
        <v>52</v>
      </c>
      <c r="AA62" s="10">
        <v>52.66</v>
      </c>
      <c r="AB62" s="95">
        <v>2738100</v>
      </c>
      <c r="AC62" s="10">
        <v>52.45</v>
      </c>
      <c r="AD62" s="2">
        <f t="shared" si="0"/>
        <v>1.009999999999998</v>
      </c>
      <c r="AE62" s="138">
        <f t="shared" si="1"/>
        <v>1.235282763945178E-2</v>
      </c>
    </row>
    <row r="63" spans="1:31" x14ac:dyDescent="0.25">
      <c r="O63" s="83">
        <v>0.9</v>
      </c>
      <c r="P63" s="83">
        <f t="shared" si="5"/>
        <v>40.428000000000004</v>
      </c>
      <c r="Q63" s="83"/>
      <c r="W63" s="133">
        <v>42642</v>
      </c>
      <c r="X63" s="10">
        <v>52.19</v>
      </c>
      <c r="Y63" s="10">
        <v>52.61</v>
      </c>
      <c r="Z63" s="10">
        <v>51.75</v>
      </c>
      <c r="AA63" s="10">
        <v>52.01</v>
      </c>
      <c r="AB63" s="95">
        <v>3706000</v>
      </c>
      <c r="AC63" s="10">
        <v>51.81</v>
      </c>
      <c r="AD63" s="2">
        <f t="shared" si="0"/>
        <v>0.85999999999999943</v>
      </c>
      <c r="AE63" s="138">
        <f t="shared" si="1"/>
        <v>-2.50288794763176E-3</v>
      </c>
    </row>
    <row r="64" spans="1:31" x14ac:dyDescent="0.25">
      <c r="O64" s="34"/>
      <c r="W64" s="133">
        <v>42641</v>
      </c>
      <c r="X64" s="10">
        <v>52.35</v>
      </c>
      <c r="Y64" s="10">
        <v>52.5</v>
      </c>
      <c r="Z64" s="10">
        <v>51.75</v>
      </c>
      <c r="AA64" s="10">
        <v>52.14</v>
      </c>
      <c r="AB64" s="95">
        <v>3478900</v>
      </c>
      <c r="AC64" s="10">
        <v>51.94</v>
      </c>
      <c r="AD64" s="2">
        <f t="shared" si="0"/>
        <v>0.75</v>
      </c>
      <c r="AE64" s="138">
        <f t="shared" si="1"/>
        <v>-4.7901896915117925E-3</v>
      </c>
    </row>
    <row r="65" spans="15:31" x14ac:dyDescent="0.25">
      <c r="W65" s="133">
        <v>42640</v>
      </c>
      <c r="X65" s="10">
        <v>51.47</v>
      </c>
      <c r="Y65" s="10">
        <v>52.48</v>
      </c>
      <c r="Z65" s="10">
        <v>51.28</v>
      </c>
      <c r="AA65" s="10">
        <v>52.4</v>
      </c>
      <c r="AB65" s="95">
        <v>3972700</v>
      </c>
      <c r="AC65" s="10">
        <v>52.19</v>
      </c>
      <c r="AD65" s="2">
        <f t="shared" si="0"/>
        <v>1.1999999999999957</v>
      </c>
      <c r="AE65" s="138">
        <f t="shared" si="1"/>
        <v>2.0332355816226722E-2</v>
      </c>
    </row>
    <row r="66" spans="15:31" x14ac:dyDescent="0.25">
      <c r="W66" s="133">
        <v>42639</v>
      </c>
      <c r="X66" s="10">
        <v>51.67</v>
      </c>
      <c r="Y66" s="10">
        <v>51.72</v>
      </c>
      <c r="Z66" s="10">
        <v>51.32</v>
      </c>
      <c r="AA66" s="10">
        <v>51.35</v>
      </c>
      <c r="AB66" s="95">
        <v>2759800</v>
      </c>
      <c r="AC66" s="10">
        <v>51.15</v>
      </c>
      <c r="AD66" s="2">
        <f t="shared" si="0"/>
        <v>0.39999999999999858</v>
      </c>
      <c r="AE66" s="138">
        <f t="shared" si="1"/>
        <v>-1.1976047904191711E-2</v>
      </c>
    </row>
    <row r="67" spans="15:31" x14ac:dyDescent="0.25">
      <c r="W67" s="133">
        <v>42636</v>
      </c>
      <c r="X67" s="10">
        <v>52.51</v>
      </c>
      <c r="Y67" s="10">
        <v>52.61</v>
      </c>
      <c r="Z67" s="10">
        <v>51.97</v>
      </c>
      <c r="AA67" s="10">
        <v>51.97</v>
      </c>
      <c r="AB67" s="95">
        <v>2482700</v>
      </c>
      <c r="AC67" s="10">
        <v>51.77</v>
      </c>
      <c r="AD67" s="2">
        <f>Y67-Z67</f>
        <v>0.64000000000000057</v>
      </c>
      <c r="AE67" s="138">
        <f>AC67/AC68-1</f>
        <v>-7.2866730584850714E-3</v>
      </c>
    </row>
    <row r="68" spans="15:31" x14ac:dyDescent="0.25">
      <c r="W68" s="133">
        <v>42635</v>
      </c>
      <c r="X68" s="10">
        <v>52.92</v>
      </c>
      <c r="Y68" s="10">
        <v>53.5</v>
      </c>
      <c r="Z68" s="10">
        <v>51.87</v>
      </c>
      <c r="AA68" s="10">
        <v>52.36</v>
      </c>
      <c r="AB68" s="95">
        <v>4083200</v>
      </c>
      <c r="AC68" s="10">
        <v>52.15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42727</v>
      </c>
      <c r="X2" s="10">
        <v>42.81</v>
      </c>
      <c r="Y2" s="10">
        <v>43.56</v>
      </c>
      <c r="Z2" s="10">
        <v>42.59</v>
      </c>
      <c r="AA2" s="10">
        <v>42.84</v>
      </c>
      <c r="AB2" s="95">
        <v>1407700</v>
      </c>
      <c r="AC2" s="10">
        <v>42.84</v>
      </c>
      <c r="AD2" s="2">
        <f>Y2-Z2</f>
        <v>0.96999999999999886</v>
      </c>
      <c r="AE2" s="138">
        <f>AC2/AC3-1</f>
        <v>2.1052631578948322E-3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43.08</v>
      </c>
      <c r="T3" s="1">
        <v>42312</v>
      </c>
      <c r="U3" t="s">
        <v>149</v>
      </c>
      <c r="W3" s="133">
        <v>42726</v>
      </c>
      <c r="X3" s="10">
        <v>44.02</v>
      </c>
      <c r="Y3" s="10">
        <v>44.25</v>
      </c>
      <c r="Z3" s="10">
        <v>42.64</v>
      </c>
      <c r="AA3" s="10">
        <v>42.75</v>
      </c>
      <c r="AB3" s="95">
        <v>3058600</v>
      </c>
      <c r="AC3" s="10">
        <v>42.75</v>
      </c>
      <c r="AD3" s="2">
        <f t="shared" ref="AD3:AD66" si="0">Y3-Z3</f>
        <v>1.6099999999999994</v>
      </c>
      <c r="AE3" s="138">
        <f t="shared" ref="AE3:AE66" si="1">AC3/AC4-1</f>
        <v>-3.3024202669079461E-2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43.08</v>
      </c>
      <c r="R4" s="505">
        <v>2.3E-3</v>
      </c>
      <c r="W4" s="133">
        <v>42725</v>
      </c>
      <c r="X4" s="10">
        <v>44.37</v>
      </c>
      <c r="Y4" s="10">
        <v>44.4</v>
      </c>
      <c r="Z4" s="10">
        <v>43.55</v>
      </c>
      <c r="AA4" s="10">
        <v>44.21</v>
      </c>
      <c r="AB4" s="95">
        <v>1932200</v>
      </c>
      <c r="AC4" s="10">
        <v>44.21</v>
      </c>
      <c r="AD4" s="2">
        <f t="shared" si="0"/>
        <v>0.85000000000000142</v>
      </c>
      <c r="AE4" s="138">
        <f t="shared" si="1"/>
        <v>-1.1296882060550795E-3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44.94</v>
      </c>
      <c r="Y5" s="10">
        <v>45</v>
      </c>
      <c r="Z5" s="10">
        <v>43.87</v>
      </c>
      <c r="AA5" s="10">
        <v>44.26</v>
      </c>
      <c r="AB5" s="95">
        <v>2391300</v>
      </c>
      <c r="AC5" s="10">
        <v>44.26</v>
      </c>
      <c r="AD5" s="2">
        <f t="shared" si="0"/>
        <v>1.1300000000000026</v>
      </c>
      <c r="AE5" s="138">
        <f t="shared" si="1"/>
        <v>-1.3154960981047958E-2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45.22</v>
      </c>
      <c r="Y6" s="10">
        <v>45.83</v>
      </c>
      <c r="Z6" s="10">
        <v>44.64</v>
      </c>
      <c r="AA6" s="10">
        <v>44.85</v>
      </c>
      <c r="AB6" s="95">
        <v>2028900</v>
      </c>
      <c r="AC6" s="10">
        <v>44.85</v>
      </c>
      <c r="AD6" s="2">
        <f t="shared" si="0"/>
        <v>1.1899999999999977</v>
      </c>
      <c r="AE6" s="138">
        <f t="shared" si="1"/>
        <v>-7.9628400796284415E-3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42720</v>
      </c>
      <c r="X7" s="10">
        <v>46.13</v>
      </c>
      <c r="Y7" s="10">
        <v>46.43</v>
      </c>
      <c r="Z7" s="10">
        <v>45.04</v>
      </c>
      <c r="AA7" s="10">
        <v>45.21</v>
      </c>
      <c r="AB7" s="95">
        <v>3697500</v>
      </c>
      <c r="AC7" s="10">
        <v>45.21</v>
      </c>
      <c r="AD7" s="2">
        <f t="shared" si="0"/>
        <v>1.3900000000000006</v>
      </c>
      <c r="AE7" s="138">
        <f t="shared" si="1"/>
        <v>-1.7387524451206171E-2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47.3</v>
      </c>
      <c r="Y8" s="10">
        <v>47.36</v>
      </c>
      <c r="Z8" s="10">
        <v>45.51</v>
      </c>
      <c r="AA8" s="10">
        <v>46.01</v>
      </c>
      <c r="AB8" s="95">
        <v>2902300</v>
      </c>
      <c r="AC8" s="10">
        <v>46.01</v>
      </c>
      <c r="AD8" s="2">
        <f t="shared" si="0"/>
        <v>1.8500000000000014</v>
      </c>
      <c r="AE8" s="138">
        <f t="shared" si="1"/>
        <v>-2.7272727272727226E-2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47.85</v>
      </c>
      <c r="Y9" s="10">
        <v>48.95</v>
      </c>
      <c r="Z9" s="10">
        <v>47.21</v>
      </c>
      <c r="AA9" s="10">
        <v>47.3</v>
      </c>
      <c r="AB9" s="95">
        <v>1753200</v>
      </c>
      <c r="AC9" s="10">
        <v>47.3</v>
      </c>
      <c r="AD9" s="2">
        <f t="shared" si="0"/>
        <v>1.740000000000002</v>
      </c>
      <c r="AE9" s="138">
        <f t="shared" si="1"/>
        <v>-1.211361737677541E-2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42717</v>
      </c>
      <c r="X10" s="10">
        <v>47.93</v>
      </c>
      <c r="Y10" s="10">
        <v>48.44</v>
      </c>
      <c r="Z10" s="10">
        <v>47.55</v>
      </c>
      <c r="AA10" s="10">
        <v>47.88</v>
      </c>
      <c r="AB10" s="95">
        <v>1664200</v>
      </c>
      <c r="AC10" s="10">
        <v>47.88</v>
      </c>
      <c r="AD10" s="2">
        <f t="shared" si="0"/>
        <v>0.89000000000000057</v>
      </c>
      <c r="AE10" s="138">
        <f t="shared" si="1"/>
        <v>2.0889910173393922E-4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49.17</v>
      </c>
      <c r="Y11" s="10">
        <v>49.25</v>
      </c>
      <c r="Z11" s="10">
        <v>47.49</v>
      </c>
      <c r="AA11" s="10">
        <v>47.87</v>
      </c>
      <c r="AB11" s="95">
        <v>2493500</v>
      </c>
      <c r="AC11" s="10">
        <v>47.87</v>
      </c>
      <c r="AD11" s="2">
        <f t="shared" si="0"/>
        <v>1.759999999999998</v>
      </c>
      <c r="AE11" s="138">
        <f t="shared" si="1"/>
        <v>-3.0186385737439259E-2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50.8</v>
      </c>
      <c r="Y12" s="10">
        <v>51.42</v>
      </c>
      <c r="Z12" s="10">
        <v>49.19</v>
      </c>
      <c r="AA12" s="10">
        <v>49.36</v>
      </c>
      <c r="AB12" s="95">
        <v>1868800</v>
      </c>
      <c r="AC12" s="10">
        <v>49.36</v>
      </c>
      <c r="AD12" s="2">
        <f t="shared" si="0"/>
        <v>2.230000000000004</v>
      </c>
      <c r="AE12" s="138">
        <f t="shared" si="1"/>
        <v>-2.4698676150958332E-2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49.11</v>
      </c>
      <c r="Y13" s="10">
        <v>51.06</v>
      </c>
      <c r="Z13" s="10">
        <v>48.99</v>
      </c>
      <c r="AA13" s="10">
        <v>50.61</v>
      </c>
      <c r="AB13" s="95">
        <v>3628700</v>
      </c>
      <c r="AC13" s="10">
        <v>50.61</v>
      </c>
      <c r="AD13" s="2">
        <f t="shared" si="0"/>
        <v>2.0700000000000003</v>
      </c>
      <c r="AE13" s="138">
        <f t="shared" si="1"/>
        <v>3.4757718258024983E-2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42711</v>
      </c>
      <c r="X14" s="10">
        <v>48.06</v>
      </c>
      <c r="Y14" s="10">
        <v>48.94</v>
      </c>
      <c r="Z14" s="10">
        <v>47.84</v>
      </c>
      <c r="AA14" s="10">
        <v>48.91</v>
      </c>
      <c r="AB14" s="95">
        <v>2036900</v>
      </c>
      <c r="AC14" s="10">
        <v>48.91</v>
      </c>
      <c r="AD14" s="2">
        <f t="shared" si="0"/>
        <v>1.0999999999999943</v>
      </c>
      <c r="AE14" s="138">
        <f t="shared" si="1"/>
        <v>1.1163944593756359E-2</v>
      </c>
    </row>
    <row r="15" spans="1:43" x14ac:dyDescent="0.25">
      <c r="W15" s="133">
        <v>42710</v>
      </c>
      <c r="X15" s="10">
        <v>48.3</v>
      </c>
      <c r="Y15" s="10">
        <v>48.53</v>
      </c>
      <c r="Z15" s="10">
        <v>47.91</v>
      </c>
      <c r="AA15" s="10">
        <v>48.37</v>
      </c>
      <c r="AB15" s="95">
        <v>1975800</v>
      </c>
      <c r="AC15" s="10">
        <v>48.37</v>
      </c>
      <c r="AD15" s="2">
        <f t="shared" si="0"/>
        <v>0.62000000000000455</v>
      </c>
      <c r="AE15" s="138">
        <f t="shared" si="1"/>
        <v>-2.06313183412421E-3</v>
      </c>
    </row>
    <row r="16" spans="1:43" x14ac:dyDescent="0.25">
      <c r="W16" s="133">
        <v>42709</v>
      </c>
      <c r="X16" s="10">
        <v>46.55</v>
      </c>
      <c r="Y16" s="10">
        <v>48.5</v>
      </c>
      <c r="Z16" s="10">
        <v>46.31</v>
      </c>
      <c r="AA16" s="10">
        <v>48.47</v>
      </c>
      <c r="AB16" s="95">
        <v>3010800</v>
      </c>
      <c r="AC16" s="10">
        <v>48.47</v>
      </c>
      <c r="AD16" s="2">
        <f t="shared" si="0"/>
        <v>2.1899999999999977</v>
      </c>
      <c r="AE16" s="138">
        <f t="shared" si="1"/>
        <v>4.9134199134199141E-2</v>
      </c>
    </row>
    <row r="17" spans="1:31" x14ac:dyDescent="0.25">
      <c r="B17" s="1"/>
      <c r="C17" s="4"/>
      <c r="W17" s="133">
        <v>42706</v>
      </c>
      <c r="X17" s="10">
        <v>46.32</v>
      </c>
      <c r="Y17" s="10">
        <v>46.53</v>
      </c>
      <c r="Z17" s="10">
        <v>46.03</v>
      </c>
      <c r="AA17" s="10">
        <v>46.2</v>
      </c>
      <c r="AB17" s="95">
        <v>1951200</v>
      </c>
      <c r="AC17" s="10">
        <v>46.2</v>
      </c>
      <c r="AD17" s="2">
        <f t="shared" si="0"/>
        <v>0.5</v>
      </c>
      <c r="AE17" s="138">
        <f t="shared" si="1"/>
        <v>-6.4892926670978568E-4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42705</v>
      </c>
      <c r="X18" s="10">
        <v>46.5</v>
      </c>
      <c r="Y18" s="10">
        <v>47.2</v>
      </c>
      <c r="Z18" s="10">
        <v>45.8</v>
      </c>
      <c r="AA18" s="10">
        <v>46.23</v>
      </c>
      <c r="AB18" s="95">
        <v>2461500</v>
      </c>
      <c r="AC18" s="10">
        <v>46.23</v>
      </c>
      <c r="AD18" s="2">
        <f t="shared" si="0"/>
        <v>1.4000000000000057</v>
      </c>
      <c r="AE18" s="138">
        <f t="shared" si="1"/>
        <v>-5.5926005592601413E-3</v>
      </c>
    </row>
    <row r="19" spans="1:31" x14ac:dyDescent="0.25">
      <c r="G19" s="2"/>
      <c r="W19" s="133">
        <v>42704</v>
      </c>
      <c r="X19" s="10">
        <v>47.56</v>
      </c>
      <c r="Y19" s="10">
        <v>47.74</v>
      </c>
      <c r="Z19" s="10">
        <v>46.4</v>
      </c>
      <c r="AA19" s="10">
        <v>46.49</v>
      </c>
      <c r="AB19" s="95">
        <v>3004400</v>
      </c>
      <c r="AC19" s="10">
        <v>46.49</v>
      </c>
      <c r="AD19" s="2">
        <f t="shared" si="0"/>
        <v>1.3400000000000034</v>
      </c>
      <c r="AE19" s="138">
        <f t="shared" si="1"/>
        <v>-2.557115908614549E-2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48.29</v>
      </c>
      <c r="Y20" s="10">
        <v>48.66</v>
      </c>
      <c r="Z20" s="10">
        <v>47.67</v>
      </c>
      <c r="AA20" s="10">
        <v>47.71</v>
      </c>
      <c r="AB20" s="95">
        <v>1575500</v>
      </c>
      <c r="AC20" s="10">
        <v>47.71</v>
      </c>
      <c r="AD20" s="2">
        <f t="shared" si="0"/>
        <v>0.98999999999999488</v>
      </c>
      <c r="AE20" s="138">
        <f t="shared" si="1"/>
        <v>-6.662502602540088E-3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42702</v>
      </c>
      <c r="X21" s="10">
        <v>48.72</v>
      </c>
      <c r="Y21" s="10">
        <v>48.75</v>
      </c>
      <c r="Z21" s="10">
        <v>47.57</v>
      </c>
      <c r="AA21" s="10">
        <v>48.03</v>
      </c>
      <c r="AB21" s="95">
        <v>1977100</v>
      </c>
      <c r="AC21" s="10">
        <v>48.03</v>
      </c>
      <c r="AD21" s="2">
        <f t="shared" si="0"/>
        <v>1.1799999999999997</v>
      </c>
      <c r="AE21" s="138">
        <f t="shared" si="1"/>
        <v>-1.7992230627683403E-2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42699</v>
      </c>
      <c r="X22" s="10">
        <v>48.93</v>
      </c>
      <c r="Y22" s="10">
        <v>49.94</v>
      </c>
      <c r="Z22" s="10">
        <v>48.68</v>
      </c>
      <c r="AA22" s="10">
        <v>48.91</v>
      </c>
      <c r="AB22" s="95">
        <v>1095300</v>
      </c>
      <c r="AC22" s="10">
        <v>48.91</v>
      </c>
      <c r="AD22" s="2">
        <f t="shared" si="0"/>
        <v>1.259999999999998</v>
      </c>
      <c r="AE22" s="138">
        <f t="shared" si="1"/>
        <v>6.5857172257663965E-3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42697</v>
      </c>
      <c r="X23" s="10">
        <v>48.25</v>
      </c>
      <c r="Y23" s="10">
        <v>48.62</v>
      </c>
      <c r="Z23" s="10">
        <v>48.01</v>
      </c>
      <c r="AA23" s="10">
        <v>48.59</v>
      </c>
      <c r="AB23" s="95">
        <v>2047900</v>
      </c>
      <c r="AC23" s="10">
        <v>48.59</v>
      </c>
      <c r="AD23" s="2">
        <f t="shared" si="0"/>
        <v>0.60999999999999943</v>
      </c>
      <c r="AE23" s="138">
        <f t="shared" si="1"/>
        <v>6.6293764242801867E-3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42696</v>
      </c>
      <c r="X24" s="10">
        <v>48.25</v>
      </c>
      <c r="Y24" s="10">
        <v>49.56</v>
      </c>
      <c r="Z24" s="10">
        <v>48</v>
      </c>
      <c r="AA24" s="10">
        <v>48.27</v>
      </c>
      <c r="AB24" s="95">
        <v>3847000</v>
      </c>
      <c r="AC24" s="10">
        <v>48.27</v>
      </c>
      <c r="AD24" s="2">
        <f t="shared" si="0"/>
        <v>1.5600000000000023</v>
      </c>
      <c r="AE24" s="138">
        <f t="shared" si="1"/>
        <v>2.7004570004154349E-3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42695</v>
      </c>
      <c r="X25" s="10">
        <v>47.75</v>
      </c>
      <c r="Y25" s="10">
        <v>48.49</v>
      </c>
      <c r="Z25" s="10">
        <v>47.46</v>
      </c>
      <c r="AA25" s="10">
        <v>48.14</v>
      </c>
      <c r="AB25" s="95">
        <v>2355100</v>
      </c>
      <c r="AC25" s="10">
        <v>48.14</v>
      </c>
      <c r="AD25" s="2">
        <f t="shared" si="0"/>
        <v>1.0300000000000011</v>
      </c>
      <c r="AE25" s="138">
        <f t="shared" si="1"/>
        <v>1.1982341812066366E-2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42692</v>
      </c>
      <c r="X26" s="10">
        <v>48.43</v>
      </c>
      <c r="Y26" s="10">
        <v>48.46</v>
      </c>
      <c r="Z26" s="10">
        <v>47.5</v>
      </c>
      <c r="AA26" s="10">
        <v>47.57</v>
      </c>
      <c r="AB26" s="95">
        <v>2306100</v>
      </c>
      <c r="AC26" s="10">
        <v>47.57</v>
      </c>
      <c r="AD26" s="2">
        <f t="shared" si="0"/>
        <v>0.96000000000000085</v>
      </c>
      <c r="AE26" s="138">
        <f t="shared" si="1"/>
        <v>-2.0588840848260292E-2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42691</v>
      </c>
      <c r="X27" s="10">
        <v>47.68</v>
      </c>
      <c r="Y27" s="10">
        <v>48.93</v>
      </c>
      <c r="Z27" s="10">
        <v>47.52</v>
      </c>
      <c r="AA27" s="10">
        <v>48.57</v>
      </c>
      <c r="AB27" s="95">
        <v>3418500</v>
      </c>
      <c r="AC27" s="10">
        <v>48.57</v>
      </c>
      <c r="AD27" s="2">
        <f t="shared" si="0"/>
        <v>1.4099999999999966</v>
      </c>
      <c r="AE27" s="138">
        <f t="shared" si="1"/>
        <v>2.2311092401599675E-2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42690</v>
      </c>
      <c r="X28" s="10">
        <v>46.97</v>
      </c>
      <c r="Y28" s="10">
        <v>47.85</v>
      </c>
      <c r="Z28" s="10">
        <v>46.76</v>
      </c>
      <c r="AA28" s="10">
        <v>47.51</v>
      </c>
      <c r="AB28" s="95">
        <v>2639100</v>
      </c>
      <c r="AC28" s="10">
        <v>47.51</v>
      </c>
      <c r="AD28" s="2">
        <f t="shared" si="0"/>
        <v>1.0900000000000034</v>
      </c>
      <c r="AE28" s="138">
        <f t="shared" si="1"/>
        <v>1.3006396588486124E-2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42689</v>
      </c>
      <c r="X29" s="10">
        <v>47.25</v>
      </c>
      <c r="Y29" s="10">
        <v>47.46</v>
      </c>
      <c r="Z29" s="10">
        <v>46.12</v>
      </c>
      <c r="AA29" s="10">
        <v>46.9</v>
      </c>
      <c r="AB29" s="95">
        <v>4164800</v>
      </c>
      <c r="AC29" s="10">
        <v>46.9</v>
      </c>
      <c r="AD29" s="2">
        <f t="shared" si="0"/>
        <v>1.3400000000000034</v>
      </c>
      <c r="AE29" s="138">
        <f t="shared" si="1"/>
        <v>-5.5131467345207463E-3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42688</v>
      </c>
      <c r="X30" s="10">
        <v>49.43</v>
      </c>
      <c r="Y30" s="10">
        <v>50.2</v>
      </c>
      <c r="Z30" s="10">
        <v>47.01</v>
      </c>
      <c r="AA30" s="10">
        <v>47.16</v>
      </c>
      <c r="AB30" s="95">
        <v>6778200</v>
      </c>
      <c r="AC30" s="10">
        <v>47.16</v>
      </c>
      <c r="AD30" s="2">
        <f t="shared" si="0"/>
        <v>3.1900000000000048</v>
      </c>
      <c r="AE30" s="138">
        <f t="shared" si="1"/>
        <v>-5.1106639839034296E-2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42685</v>
      </c>
      <c r="X31" s="10">
        <v>49.3</v>
      </c>
      <c r="Y31" s="10">
        <v>51</v>
      </c>
      <c r="Z31" s="10">
        <v>46.57</v>
      </c>
      <c r="AA31" s="10">
        <v>49.7</v>
      </c>
      <c r="AB31" s="95">
        <v>15547100</v>
      </c>
      <c r="AC31" s="10">
        <v>49.7</v>
      </c>
      <c r="AD31" s="2">
        <f t="shared" si="0"/>
        <v>4.43</v>
      </c>
      <c r="AE31" s="138">
        <f t="shared" si="1"/>
        <v>-3.9799072642967448E-2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42684</v>
      </c>
      <c r="X32" s="10">
        <v>51.06</v>
      </c>
      <c r="Y32" s="10">
        <v>52.33</v>
      </c>
      <c r="Z32" s="10">
        <v>50.76</v>
      </c>
      <c r="AA32" s="10">
        <v>51.76</v>
      </c>
      <c r="AB32" s="95">
        <v>4559500</v>
      </c>
      <c r="AC32" s="10">
        <v>51.76</v>
      </c>
      <c r="AD32" s="2">
        <f t="shared" si="0"/>
        <v>1.5700000000000003</v>
      </c>
      <c r="AE32" s="138">
        <f t="shared" si="1"/>
        <v>3.1486648066958889E-2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42683</v>
      </c>
      <c r="X33" s="10">
        <v>49.56</v>
      </c>
      <c r="Y33" s="10">
        <v>50.82</v>
      </c>
      <c r="Z33" s="10">
        <v>48.94</v>
      </c>
      <c r="AA33" s="10">
        <v>50.18</v>
      </c>
      <c r="AB33" s="95">
        <v>2958100</v>
      </c>
      <c r="AC33" s="10">
        <v>50.18</v>
      </c>
      <c r="AD33" s="2">
        <f t="shared" si="0"/>
        <v>1.8800000000000026</v>
      </c>
      <c r="AE33" s="138">
        <f t="shared" si="1"/>
        <v>-2.782193958664525E-3</v>
      </c>
    </row>
    <row r="34" spans="1:31" x14ac:dyDescent="0.25">
      <c r="W34" s="133">
        <v>42682</v>
      </c>
      <c r="X34" s="10">
        <v>50.26</v>
      </c>
      <c r="Y34" s="10">
        <v>51.04</v>
      </c>
      <c r="Z34" s="10">
        <v>49.95</v>
      </c>
      <c r="AA34" s="10">
        <v>50.32</v>
      </c>
      <c r="AB34" s="95">
        <v>2414200</v>
      </c>
      <c r="AC34" s="10">
        <v>50.32</v>
      </c>
      <c r="AD34" s="2">
        <f t="shared" si="0"/>
        <v>1.0899999999999963</v>
      </c>
      <c r="AE34" s="138">
        <f t="shared" si="1"/>
        <v>3.9761431411533543E-4</v>
      </c>
    </row>
    <row r="35" spans="1:31" x14ac:dyDescent="0.25">
      <c r="L35" t="s">
        <v>215</v>
      </c>
      <c r="M35" s="2">
        <f>M51+K51-F51</f>
        <v>745.43999999999505</v>
      </c>
      <c r="W35" s="133">
        <v>42681</v>
      </c>
      <c r="X35" s="10">
        <v>49.87</v>
      </c>
      <c r="Y35" s="10">
        <v>51.77</v>
      </c>
      <c r="Z35" s="10">
        <v>49.64</v>
      </c>
      <c r="AA35" s="10">
        <v>50.3</v>
      </c>
      <c r="AB35" s="95">
        <v>3848600</v>
      </c>
      <c r="AC35" s="10">
        <v>50.3</v>
      </c>
      <c r="AD35" s="2">
        <f t="shared" si="0"/>
        <v>2.1300000000000026</v>
      </c>
      <c r="AE35" s="138">
        <f t="shared" si="1"/>
        <v>2.4648604603788815E-2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48.28</v>
      </c>
      <c r="Y36" s="10">
        <v>49.99</v>
      </c>
      <c r="Z36" s="10">
        <v>48.25</v>
      </c>
      <c r="AA36" s="10">
        <v>49.09</v>
      </c>
      <c r="AB36" s="95">
        <v>2533500</v>
      </c>
      <c r="AC36" s="10">
        <v>49.09</v>
      </c>
      <c r="AD36" s="2">
        <f t="shared" si="0"/>
        <v>1.740000000000002</v>
      </c>
      <c r="AE36" s="138">
        <f t="shared" si="1"/>
        <v>1.7620232172470995E-2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42677</v>
      </c>
      <c r="X37" s="10">
        <v>49.75</v>
      </c>
      <c r="Y37" s="10">
        <v>49.85</v>
      </c>
      <c r="Z37" s="10">
        <v>48.01</v>
      </c>
      <c r="AA37" s="10">
        <v>48.24</v>
      </c>
      <c r="AB37" s="95">
        <v>2962500</v>
      </c>
      <c r="AC37" s="10">
        <v>48.24</v>
      </c>
      <c r="AD37" s="2">
        <f t="shared" si="0"/>
        <v>1.8400000000000034</v>
      </c>
      <c r="AE37" s="138">
        <f t="shared" si="1"/>
        <v>-2.9961793685903793E-2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42676</v>
      </c>
      <c r="X38" s="10">
        <v>49.99</v>
      </c>
      <c r="Y38" s="10">
        <v>51.18</v>
      </c>
      <c r="Z38" s="10">
        <v>49.57</v>
      </c>
      <c r="AA38" s="10">
        <v>49.73</v>
      </c>
      <c r="AB38" s="95">
        <v>2523000</v>
      </c>
      <c r="AC38" s="10">
        <v>49.73</v>
      </c>
      <c r="AD38" s="2">
        <f t="shared" si="0"/>
        <v>1.6099999999999994</v>
      </c>
      <c r="AE38" s="138">
        <f t="shared" si="1"/>
        <v>-1.2705975779233714E-2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42675</v>
      </c>
      <c r="X39" s="10">
        <v>50.95</v>
      </c>
      <c r="Y39" s="10">
        <v>52.67</v>
      </c>
      <c r="Z39" s="10">
        <v>50.12</v>
      </c>
      <c r="AA39" s="10">
        <v>50.37</v>
      </c>
      <c r="AB39" s="95">
        <v>4161900</v>
      </c>
      <c r="AC39" s="10">
        <v>50.37</v>
      </c>
      <c r="AD39" s="2">
        <f t="shared" si="0"/>
        <v>2.5500000000000043</v>
      </c>
      <c r="AE39" s="138">
        <f t="shared" si="1"/>
        <v>-8.0740448995668679E-3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42674</v>
      </c>
      <c r="X40" s="10">
        <v>50.23</v>
      </c>
      <c r="Y40" s="10">
        <v>51.28</v>
      </c>
      <c r="Z40" s="10">
        <v>50.01</v>
      </c>
      <c r="AA40" s="10">
        <v>50.78</v>
      </c>
      <c r="AB40" s="95">
        <v>3686800</v>
      </c>
      <c r="AC40" s="10">
        <v>50.78</v>
      </c>
      <c r="AD40" s="2">
        <f t="shared" si="0"/>
        <v>1.2700000000000031</v>
      </c>
      <c r="AE40" s="138">
        <f t="shared" si="1"/>
        <v>1.3168395849960213E-2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42671</v>
      </c>
      <c r="X41" s="10">
        <v>48.21</v>
      </c>
      <c r="Y41" s="10">
        <v>50.88</v>
      </c>
      <c r="Z41" s="10">
        <v>48.15</v>
      </c>
      <c r="AA41" s="10">
        <v>50.12</v>
      </c>
      <c r="AB41" s="95">
        <v>5553100</v>
      </c>
      <c r="AC41" s="10">
        <v>50.12</v>
      </c>
      <c r="AD41" s="2">
        <f t="shared" si="0"/>
        <v>2.730000000000004</v>
      </c>
      <c r="AE41" s="138">
        <f t="shared" si="1"/>
        <v>4.0481627569026291E-2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42670</v>
      </c>
      <c r="X42" s="10">
        <v>48.77</v>
      </c>
      <c r="Y42" s="10">
        <v>49.04</v>
      </c>
      <c r="Z42" s="10">
        <v>47.97</v>
      </c>
      <c r="AA42" s="10">
        <v>48.17</v>
      </c>
      <c r="AB42" s="95">
        <v>1828600</v>
      </c>
      <c r="AC42" s="10">
        <v>48.17</v>
      </c>
      <c r="AD42" s="2">
        <f t="shared" si="0"/>
        <v>1.0700000000000003</v>
      </c>
      <c r="AE42" s="138">
        <f t="shared" si="1"/>
        <v>-8.0313014827018137E-3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47.388000000000005</v>
      </c>
      <c r="T43" s="128" t="s">
        <v>98</v>
      </c>
      <c r="U43" s="98">
        <v>42.84</v>
      </c>
      <c r="W43" s="133">
        <v>42669</v>
      </c>
      <c r="X43" s="10">
        <v>48.38</v>
      </c>
      <c r="Y43" s="10">
        <v>49.15</v>
      </c>
      <c r="Z43" s="10">
        <v>48.34</v>
      </c>
      <c r="AA43" s="10">
        <v>48.56</v>
      </c>
      <c r="AB43" s="95">
        <v>1427400</v>
      </c>
      <c r="AC43" s="10">
        <v>48.56</v>
      </c>
      <c r="AD43" s="2">
        <f t="shared" si="0"/>
        <v>0.80999999999999517</v>
      </c>
      <c r="AE43" s="138">
        <f t="shared" si="1"/>
        <v>2.0597322348114844E-4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46.9572</v>
      </c>
      <c r="T44" s="93" t="s">
        <v>99</v>
      </c>
      <c r="U44" s="88">
        <v>42.48</v>
      </c>
      <c r="W44" s="133">
        <v>42668</v>
      </c>
      <c r="X44" s="10">
        <v>48.21</v>
      </c>
      <c r="Y44" s="10">
        <v>48.89</v>
      </c>
      <c r="Z44" s="10">
        <v>48.21</v>
      </c>
      <c r="AA44" s="10">
        <v>48.55</v>
      </c>
      <c r="AB44" s="95">
        <v>1495900</v>
      </c>
      <c r="AC44" s="10">
        <v>48.55</v>
      </c>
      <c r="AD44" s="2">
        <f t="shared" si="0"/>
        <v>0.67999999999999972</v>
      </c>
      <c r="AE44" s="138">
        <f t="shared" si="1"/>
        <v>-5.9377559377560285E-3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46.526400000000002</v>
      </c>
      <c r="R45" s="34"/>
      <c r="T45" s="93" t="s">
        <v>100</v>
      </c>
      <c r="U45" s="88" t="s">
        <v>129</v>
      </c>
      <c r="W45" s="133">
        <v>42667</v>
      </c>
      <c r="X45" s="10">
        <v>49.14</v>
      </c>
      <c r="Y45" s="10">
        <v>49.37</v>
      </c>
      <c r="Z45" s="10">
        <v>48.51</v>
      </c>
      <c r="AA45" s="10">
        <v>48.84</v>
      </c>
      <c r="AB45" s="95">
        <v>1395200</v>
      </c>
      <c r="AC45" s="10">
        <v>48.84</v>
      </c>
      <c r="AD45" s="2">
        <f t="shared" si="0"/>
        <v>0.85999999999999943</v>
      </c>
      <c r="AE45" s="138">
        <f t="shared" si="1"/>
        <v>-2.2471910112359383E-3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46.095599999999997</v>
      </c>
      <c r="Q46" s="34"/>
      <c r="R46" s="34"/>
      <c r="T46" s="93" t="s">
        <v>101</v>
      </c>
      <c r="U46" s="88" t="s">
        <v>129</v>
      </c>
      <c r="W46" s="133">
        <v>42664</v>
      </c>
      <c r="X46" s="10">
        <v>49.01</v>
      </c>
      <c r="Y46" s="10">
        <v>49.03</v>
      </c>
      <c r="Z46" s="10">
        <v>48.11</v>
      </c>
      <c r="AA46" s="10">
        <v>48.95</v>
      </c>
      <c r="AB46" s="95">
        <v>2440300</v>
      </c>
      <c r="AC46" s="10">
        <v>48.95</v>
      </c>
      <c r="AD46" s="2">
        <f t="shared" si="0"/>
        <v>0.92000000000000171</v>
      </c>
      <c r="AE46" s="138">
        <f t="shared" si="1"/>
        <v>-1.310483870967738E-2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45.6648</v>
      </c>
      <c r="Q47" s="34"/>
      <c r="R47" s="34"/>
      <c r="T47" s="93" t="s">
        <v>102</v>
      </c>
      <c r="U47" s="88">
        <v>53.17</v>
      </c>
      <c r="W47" s="133">
        <v>42663</v>
      </c>
      <c r="X47" s="10">
        <v>49.95</v>
      </c>
      <c r="Y47" s="10">
        <v>49.95</v>
      </c>
      <c r="Z47" s="10">
        <v>49.17</v>
      </c>
      <c r="AA47" s="10">
        <v>49.6</v>
      </c>
      <c r="AB47" s="95">
        <v>3017900</v>
      </c>
      <c r="AC47" s="10">
        <v>49.6</v>
      </c>
      <c r="AD47" s="2">
        <f t="shared" si="0"/>
        <v>0.78000000000000114</v>
      </c>
      <c r="AE47" s="138">
        <f t="shared" si="1"/>
        <v>-9.9800399201597223E-3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45.234000000000002</v>
      </c>
      <c r="Q48" s="34"/>
      <c r="R48" s="34"/>
      <c r="T48" s="93" t="s">
        <v>103</v>
      </c>
      <c r="U48" s="88">
        <v>-3.1480000000000002E-3</v>
      </c>
      <c r="W48" s="133">
        <v>42662</v>
      </c>
      <c r="X48" s="10">
        <v>47.74</v>
      </c>
      <c r="Y48" s="10">
        <v>50.33</v>
      </c>
      <c r="Z48" s="10">
        <v>47.48</v>
      </c>
      <c r="AA48" s="10">
        <v>50.1</v>
      </c>
      <c r="AB48" s="95">
        <v>6570000</v>
      </c>
      <c r="AC48" s="10">
        <v>50.1</v>
      </c>
      <c r="AD48" s="2">
        <f t="shared" si="0"/>
        <v>2.8500000000000014</v>
      </c>
      <c r="AE48" s="138">
        <f t="shared" si="1"/>
        <v>5.4292929292929282E-2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44.803199999999997</v>
      </c>
      <c r="Q49" s="34"/>
      <c r="R49" s="34"/>
      <c r="T49" s="93" t="s">
        <v>122</v>
      </c>
      <c r="U49" s="88" t="s">
        <v>351</v>
      </c>
      <c r="W49" s="133">
        <v>42661</v>
      </c>
      <c r="X49" s="10">
        <v>46.91</v>
      </c>
      <c r="Y49" s="10">
        <v>47.85</v>
      </c>
      <c r="Z49" s="10">
        <v>46.62</v>
      </c>
      <c r="AA49" s="10">
        <v>47.52</v>
      </c>
      <c r="AB49" s="95">
        <v>2491400</v>
      </c>
      <c r="AC49" s="10">
        <v>47.52</v>
      </c>
      <c r="AD49" s="2">
        <f t="shared" si="0"/>
        <v>1.230000000000004</v>
      </c>
      <c r="AE49" s="138">
        <f t="shared" si="1"/>
        <v>2.0837808807733671E-2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44.372399999999999</v>
      </c>
      <c r="Q50" s="83"/>
      <c r="R50" s="34"/>
      <c r="T50" s="93"/>
      <c r="U50" s="88"/>
      <c r="W50" s="133">
        <v>42660</v>
      </c>
      <c r="X50" s="10">
        <v>46.92</v>
      </c>
      <c r="Y50" s="10">
        <v>47.36</v>
      </c>
      <c r="Z50" s="10">
        <v>46.52</v>
      </c>
      <c r="AA50" s="10">
        <v>46.55</v>
      </c>
      <c r="AB50" s="95">
        <v>1641700</v>
      </c>
      <c r="AC50" s="10">
        <v>46.55</v>
      </c>
      <c r="AD50" s="2">
        <f t="shared" si="0"/>
        <v>0.83999999999999631</v>
      </c>
      <c r="AE50" s="138">
        <f t="shared" si="1"/>
        <v>-2.143622722400873E-3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43.941600000000001</v>
      </c>
      <c r="Q51" s="83"/>
      <c r="R51" s="34"/>
      <c r="T51" s="93" t="s">
        <v>105</v>
      </c>
      <c r="U51" s="88" t="s">
        <v>577</v>
      </c>
      <c r="W51" s="133">
        <v>42657</v>
      </c>
      <c r="X51" s="10">
        <v>46.91</v>
      </c>
      <c r="Y51" s="10">
        <v>47.21</v>
      </c>
      <c r="Z51" s="10">
        <v>46.64</v>
      </c>
      <c r="AA51" s="10">
        <v>46.65</v>
      </c>
      <c r="AB51" s="95">
        <v>2434200</v>
      </c>
      <c r="AC51" s="10">
        <v>46.65</v>
      </c>
      <c r="AD51" s="2">
        <f t="shared" si="0"/>
        <v>0.57000000000000028</v>
      </c>
      <c r="AE51" s="138">
        <f t="shared" si="1"/>
        <v>4.2890842805043405E-4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43.510799999999996</v>
      </c>
      <c r="Q52" s="83"/>
      <c r="R52" s="34"/>
      <c r="T52" s="93" t="s">
        <v>106</v>
      </c>
      <c r="U52" s="88" t="s">
        <v>221</v>
      </c>
      <c r="W52" s="133">
        <v>42656</v>
      </c>
      <c r="X52" s="10">
        <v>46.32</v>
      </c>
      <c r="Y52" s="10">
        <v>46.79</v>
      </c>
      <c r="Z52" s="10">
        <v>45.18</v>
      </c>
      <c r="AA52" s="10">
        <v>46.63</v>
      </c>
      <c r="AB52" s="95">
        <v>3130000</v>
      </c>
      <c r="AC52" s="10">
        <v>46.63</v>
      </c>
      <c r="AD52" s="2">
        <f t="shared" si="0"/>
        <v>1.6099999999999994</v>
      </c>
      <c r="AE52" s="138">
        <f t="shared" si="1"/>
        <v>-2.9933718195424008E-3</v>
      </c>
    </row>
    <row r="53" spans="1:31" x14ac:dyDescent="0.25">
      <c r="O53" s="83">
        <v>1</v>
      </c>
      <c r="P53" s="83">
        <f t="shared" si="7"/>
        <v>43.08</v>
      </c>
      <c r="Q53" s="83"/>
      <c r="R53" s="34"/>
      <c r="T53" s="93" t="s">
        <v>107</v>
      </c>
      <c r="U53" s="90">
        <v>1204722</v>
      </c>
      <c r="W53" s="133">
        <v>42655</v>
      </c>
      <c r="X53" s="10">
        <v>45.65</v>
      </c>
      <c r="Y53" s="10">
        <v>47</v>
      </c>
      <c r="Z53" s="10">
        <v>45.45</v>
      </c>
      <c r="AA53" s="10">
        <v>46.77</v>
      </c>
      <c r="AB53" s="95">
        <v>3131000</v>
      </c>
      <c r="AC53" s="10">
        <v>46.77</v>
      </c>
      <c r="AD53" s="2">
        <f t="shared" si="0"/>
        <v>1.5499999999999972</v>
      </c>
      <c r="AE53" s="138">
        <f t="shared" si="1"/>
        <v>2.4534501642935469E-2</v>
      </c>
    </row>
    <row r="54" spans="1:31" x14ac:dyDescent="0.25">
      <c r="O54" s="83">
        <v>0.99</v>
      </c>
      <c r="P54" s="83">
        <f t="shared" si="7"/>
        <v>42.6492</v>
      </c>
      <c r="Q54" s="83"/>
      <c r="R54" s="34"/>
      <c r="T54" s="93" t="s">
        <v>110</v>
      </c>
      <c r="U54" s="90">
        <v>2920930</v>
      </c>
      <c r="W54" s="133">
        <v>42654</v>
      </c>
      <c r="X54" s="10">
        <v>46.44</v>
      </c>
      <c r="Y54" s="10">
        <v>46.77</v>
      </c>
      <c r="Z54" s="10">
        <v>45.47</v>
      </c>
      <c r="AA54" s="10">
        <v>45.65</v>
      </c>
      <c r="AB54" s="95">
        <v>3237400</v>
      </c>
      <c r="AC54" s="10">
        <v>45.65</v>
      </c>
      <c r="AD54" s="2">
        <f t="shared" si="0"/>
        <v>1.3000000000000043</v>
      </c>
      <c r="AE54" s="138">
        <f t="shared" si="1"/>
        <v>-1.6587677725118599E-2</v>
      </c>
    </row>
    <row r="55" spans="1:31" x14ac:dyDescent="0.25">
      <c r="O55" s="83">
        <v>0.98</v>
      </c>
      <c r="P55" s="83">
        <f t="shared" si="7"/>
        <v>42.218399999999995</v>
      </c>
      <c r="Q55" s="83"/>
      <c r="R55" s="34"/>
      <c r="T55" s="93" t="s">
        <v>108</v>
      </c>
      <c r="U55" s="88" t="s">
        <v>578</v>
      </c>
      <c r="W55" s="133">
        <v>42653</v>
      </c>
      <c r="X55" s="10">
        <v>47.24</v>
      </c>
      <c r="Y55" s="10">
        <v>47.61</v>
      </c>
      <c r="Z55" s="10">
        <v>46.39</v>
      </c>
      <c r="AA55" s="10">
        <v>46.42</v>
      </c>
      <c r="AB55" s="95">
        <v>2204000</v>
      </c>
      <c r="AC55" s="10">
        <v>46.42</v>
      </c>
      <c r="AD55" s="2">
        <f t="shared" si="0"/>
        <v>1.2199999999999989</v>
      </c>
      <c r="AE55" s="138">
        <f t="shared" si="1"/>
        <v>-1.1499148211243648E-2</v>
      </c>
    </row>
    <row r="56" spans="1:31" x14ac:dyDescent="0.25">
      <c r="O56" s="83">
        <v>0.97</v>
      </c>
      <c r="P56" s="83">
        <f t="shared" si="7"/>
        <v>41.787599999999998</v>
      </c>
      <c r="Q56" s="83"/>
      <c r="R56" s="34"/>
      <c r="T56" s="93" t="s">
        <v>111</v>
      </c>
      <c r="U56" s="88">
        <v>9.7799999999999994</v>
      </c>
      <c r="W56" s="133">
        <v>42650</v>
      </c>
      <c r="X56" s="10">
        <v>47.7</v>
      </c>
      <c r="Y56" s="10">
        <v>47.78</v>
      </c>
      <c r="Z56" s="10">
        <v>46.86</v>
      </c>
      <c r="AA56" s="10">
        <v>46.96</v>
      </c>
      <c r="AB56" s="95">
        <v>2154100</v>
      </c>
      <c r="AC56" s="10">
        <v>46.96</v>
      </c>
      <c r="AD56" s="2">
        <f t="shared" si="0"/>
        <v>0.92000000000000171</v>
      </c>
      <c r="AE56" s="138">
        <f t="shared" si="1"/>
        <v>-1.1784511784511786E-2</v>
      </c>
    </row>
    <row r="57" spans="1:31" x14ac:dyDescent="0.25">
      <c r="O57" s="83">
        <v>0.96</v>
      </c>
      <c r="P57" s="83">
        <f t="shared" si="7"/>
        <v>41.3568</v>
      </c>
      <c r="Q57" s="83"/>
      <c r="R57" s="34"/>
      <c r="T57" s="93" t="s">
        <v>112</v>
      </c>
      <c r="U57" s="88">
        <v>4.3899999999999997</v>
      </c>
      <c r="W57" s="133">
        <v>42649</v>
      </c>
      <c r="X57" s="10">
        <v>47.01</v>
      </c>
      <c r="Y57" s="10">
        <v>47.73</v>
      </c>
      <c r="Z57" s="10">
        <v>46.68</v>
      </c>
      <c r="AA57" s="10">
        <v>47.52</v>
      </c>
      <c r="AB57" s="95">
        <v>3012200</v>
      </c>
      <c r="AC57" s="10">
        <v>47.52</v>
      </c>
      <c r="AD57" s="2">
        <f t="shared" si="0"/>
        <v>1.0499999999999972</v>
      </c>
      <c r="AE57" s="138">
        <f t="shared" si="1"/>
        <v>1.0848755583918512E-2</v>
      </c>
    </row>
    <row r="58" spans="1:31" x14ac:dyDescent="0.25">
      <c r="O58" s="83">
        <v>0.95</v>
      </c>
      <c r="P58" s="83">
        <f t="shared" si="7"/>
        <v>40.925999999999995</v>
      </c>
      <c r="Q58" s="83"/>
      <c r="R58" s="34"/>
      <c r="T58" s="93" t="s">
        <v>109</v>
      </c>
      <c r="U58" s="88" t="s">
        <v>123</v>
      </c>
      <c r="W58" s="133">
        <v>42648</v>
      </c>
      <c r="X58" s="10">
        <v>47.38</v>
      </c>
      <c r="Y58" s="10">
        <v>47.44</v>
      </c>
      <c r="Z58" s="10">
        <v>47</v>
      </c>
      <c r="AA58" s="10">
        <v>47.01</v>
      </c>
      <c r="AB58" s="95">
        <v>1834100</v>
      </c>
      <c r="AC58" s="10">
        <v>47.01</v>
      </c>
      <c r="AD58" s="2">
        <f t="shared" si="0"/>
        <v>0.43999999999999773</v>
      </c>
      <c r="AE58" s="138">
        <f t="shared" si="1"/>
        <v>-7.1805702217530021E-3</v>
      </c>
    </row>
    <row r="59" spans="1:31" x14ac:dyDescent="0.25">
      <c r="O59" s="83">
        <v>0.94</v>
      </c>
      <c r="P59" s="83">
        <f t="shared" si="7"/>
        <v>40.495199999999997</v>
      </c>
      <c r="Q59" s="83"/>
      <c r="W59" s="133">
        <v>42647</v>
      </c>
      <c r="X59" s="10">
        <v>46.6</v>
      </c>
      <c r="Y59" s="10">
        <v>47.5</v>
      </c>
      <c r="Z59" s="10">
        <v>46.05</v>
      </c>
      <c r="AA59" s="10">
        <v>47.35</v>
      </c>
      <c r="AB59" s="95">
        <v>2397600</v>
      </c>
      <c r="AC59" s="10">
        <v>47.35</v>
      </c>
      <c r="AD59" s="2">
        <f t="shared" si="0"/>
        <v>1.4500000000000028</v>
      </c>
      <c r="AE59" s="138">
        <f t="shared" si="1"/>
        <v>1.9595176571920891E-2</v>
      </c>
    </row>
    <row r="60" spans="1:31" x14ac:dyDescent="0.25">
      <c r="O60" s="83">
        <v>0.93</v>
      </c>
      <c r="P60" s="83">
        <f t="shared" si="7"/>
        <v>40.064399999999999</v>
      </c>
      <c r="Q60" s="83"/>
      <c r="W60" s="133">
        <v>42646</v>
      </c>
      <c r="X60" s="10">
        <v>46.61</v>
      </c>
      <c r="Y60" s="10">
        <v>46.88</v>
      </c>
      <c r="Z60" s="10">
        <v>46.1</v>
      </c>
      <c r="AA60" s="10">
        <v>46.44</v>
      </c>
      <c r="AB60" s="95">
        <v>1746400</v>
      </c>
      <c r="AC60" s="10">
        <v>46.44</v>
      </c>
      <c r="AD60" s="2">
        <f t="shared" si="0"/>
        <v>0.78000000000000114</v>
      </c>
      <c r="AE60" s="138">
        <f t="shared" si="1"/>
        <v>-7.4802308185509814E-3</v>
      </c>
    </row>
    <row r="61" spans="1:31" x14ac:dyDescent="0.25">
      <c r="O61" s="83">
        <v>0.92</v>
      </c>
      <c r="P61" s="83">
        <f t="shared" si="7"/>
        <v>39.633600000000001</v>
      </c>
      <c r="Q61" s="83"/>
      <c r="W61" s="133">
        <v>42643</v>
      </c>
      <c r="X61" s="10">
        <v>46.99</v>
      </c>
      <c r="Y61" s="10">
        <v>47.32</v>
      </c>
      <c r="Z61" s="10">
        <v>46.44</v>
      </c>
      <c r="AA61" s="10">
        <v>46.79</v>
      </c>
      <c r="AB61" s="95">
        <v>2852300</v>
      </c>
      <c r="AC61" s="10">
        <v>46.79</v>
      </c>
      <c r="AD61" s="2">
        <f t="shared" si="0"/>
        <v>0.88000000000000256</v>
      </c>
      <c r="AE61" s="138">
        <f t="shared" si="1"/>
        <v>-1.7068487305311741E-3</v>
      </c>
    </row>
    <row r="62" spans="1:31" x14ac:dyDescent="0.25">
      <c r="O62" s="83">
        <v>0.91</v>
      </c>
      <c r="P62" s="83">
        <f t="shared" si="7"/>
        <v>39.202799999999996</v>
      </c>
      <c r="Q62" s="83"/>
      <c r="W62" s="133">
        <v>42642</v>
      </c>
      <c r="X62" s="10">
        <v>47.98</v>
      </c>
      <c r="Y62" s="10">
        <v>48.29</v>
      </c>
      <c r="Z62" s="10">
        <v>46.87</v>
      </c>
      <c r="AA62" s="10">
        <v>46.87</v>
      </c>
      <c r="AB62" s="95">
        <v>1778400</v>
      </c>
      <c r="AC62" s="10">
        <v>46.87</v>
      </c>
      <c r="AD62" s="2">
        <f t="shared" si="0"/>
        <v>1.4200000000000017</v>
      </c>
      <c r="AE62" s="138">
        <f t="shared" si="1"/>
        <v>-2.8399668325041594E-2</v>
      </c>
    </row>
    <row r="63" spans="1:31" x14ac:dyDescent="0.25">
      <c r="O63" s="83">
        <v>0.9</v>
      </c>
      <c r="P63" s="83">
        <f t="shared" si="7"/>
        <v>38.771999999999998</v>
      </c>
      <c r="Q63" s="83"/>
      <c r="W63" s="133">
        <v>42641</v>
      </c>
      <c r="X63" s="10">
        <v>48.02</v>
      </c>
      <c r="Y63" s="10">
        <v>48.35</v>
      </c>
      <c r="Z63" s="10">
        <v>47.77</v>
      </c>
      <c r="AA63" s="10">
        <v>48.24</v>
      </c>
      <c r="AB63" s="95">
        <v>1888900</v>
      </c>
      <c r="AC63" s="10">
        <v>48.24</v>
      </c>
      <c r="AD63" s="2">
        <f t="shared" si="0"/>
        <v>0.57999999999999829</v>
      </c>
      <c r="AE63" s="138">
        <f t="shared" si="1"/>
        <v>1.4531866306830565E-3</v>
      </c>
    </row>
    <row r="64" spans="1:31" x14ac:dyDescent="0.25">
      <c r="Q64" s="83"/>
      <c r="W64" s="133">
        <v>42640</v>
      </c>
      <c r="X64" s="10">
        <v>47.97</v>
      </c>
      <c r="Y64" s="10">
        <v>48.22</v>
      </c>
      <c r="Z64" s="10">
        <v>47.61</v>
      </c>
      <c r="AA64" s="10">
        <v>48.17</v>
      </c>
      <c r="AB64" s="95">
        <v>1966500</v>
      </c>
      <c r="AC64" s="10">
        <v>48.17</v>
      </c>
      <c r="AD64" s="2">
        <f t="shared" si="0"/>
        <v>0.60999999999999943</v>
      </c>
      <c r="AE64" s="138">
        <f t="shared" si="1"/>
        <v>4.169272461955531E-3</v>
      </c>
    </row>
    <row r="65" spans="15:31" x14ac:dyDescent="0.25">
      <c r="Q65" s="83"/>
      <c r="W65" s="133">
        <v>42639</v>
      </c>
      <c r="X65" s="10">
        <v>50.38</v>
      </c>
      <c r="Y65" s="10">
        <v>50.44</v>
      </c>
      <c r="Z65" s="10">
        <v>47.96</v>
      </c>
      <c r="AA65" s="10">
        <v>47.97</v>
      </c>
      <c r="AB65" s="95">
        <v>4016100</v>
      </c>
      <c r="AC65" s="10">
        <v>47.97</v>
      </c>
      <c r="AD65" s="2">
        <f t="shared" si="0"/>
        <v>2.4799999999999969</v>
      </c>
      <c r="AE65" s="138">
        <f t="shared" si="1"/>
        <v>-5.0287071866957023E-2</v>
      </c>
    </row>
    <row r="66" spans="15:31" x14ac:dyDescent="0.25">
      <c r="Q66" s="83"/>
      <c r="W66" s="133">
        <v>42636</v>
      </c>
      <c r="X66" s="10">
        <v>50.07</v>
      </c>
      <c r="Y66" s="10">
        <v>51.06</v>
      </c>
      <c r="Z66" s="10">
        <v>50.07</v>
      </c>
      <c r="AA66" s="10">
        <v>50.51</v>
      </c>
      <c r="AB66" s="95">
        <v>1666500</v>
      </c>
      <c r="AC66" s="10">
        <v>50.51</v>
      </c>
      <c r="AD66" s="2">
        <f t="shared" si="0"/>
        <v>0.99000000000000199</v>
      </c>
      <c r="AE66" s="138">
        <f t="shared" si="1"/>
        <v>7.9824386350029197E-3</v>
      </c>
    </row>
    <row r="67" spans="15:31" x14ac:dyDescent="0.25">
      <c r="Q67" s="83"/>
      <c r="W67" s="133">
        <v>42635</v>
      </c>
      <c r="X67" s="10">
        <v>50.05</v>
      </c>
      <c r="Y67" s="10">
        <v>50.41</v>
      </c>
      <c r="Z67" s="10">
        <v>49.78</v>
      </c>
      <c r="AA67" s="10">
        <v>50.11</v>
      </c>
      <c r="AB67" s="95">
        <v>1552100</v>
      </c>
      <c r="AC67" s="10">
        <v>50.11</v>
      </c>
      <c r="AD67" s="2">
        <f>Y67-Z67</f>
        <v>0.62999999999999545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42727</v>
      </c>
      <c r="Y2" s="9">
        <v>74.48</v>
      </c>
      <c r="Z2" s="9">
        <v>74.77</v>
      </c>
      <c r="AA2" s="9">
        <v>74.319999999999993</v>
      </c>
      <c r="AB2" s="9">
        <v>74.58</v>
      </c>
      <c r="AC2" s="104">
        <v>1087600</v>
      </c>
      <c r="AD2" s="9">
        <v>74.58</v>
      </c>
      <c r="AE2" s="2">
        <f>Z2-AA2</f>
        <v>0.45000000000000284</v>
      </c>
      <c r="AF2" s="138">
        <f>AD2/AD3-1</f>
        <v>1.3426423200859627E-3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74.17</v>
      </c>
      <c r="T3" s="85"/>
      <c r="X3" s="110">
        <v>42726</v>
      </c>
      <c r="Y3" s="9">
        <v>74.42</v>
      </c>
      <c r="Z3" s="9">
        <v>74.650000000000006</v>
      </c>
      <c r="AA3" s="9">
        <v>74.069999999999993</v>
      </c>
      <c r="AB3" s="9">
        <v>74.48</v>
      </c>
      <c r="AC3" s="104">
        <v>1716000</v>
      </c>
      <c r="AD3" s="9">
        <v>74.48</v>
      </c>
      <c r="AE3" s="2">
        <f t="shared" ref="AE3:AE66" si="0">Z3-AA3</f>
        <v>0.58000000000001251</v>
      </c>
      <c r="AF3" s="138">
        <f t="shared" ref="AF3:AF66" si="1">AD3/AD4-1</f>
        <v>5.3734551316497736E-4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74.17</v>
      </c>
      <c r="R4" s="505">
        <v>6.9999999999999999E-4</v>
      </c>
      <c r="X4" s="110">
        <v>42725</v>
      </c>
      <c r="Y4" s="9">
        <v>74.48</v>
      </c>
      <c r="Z4" s="9">
        <v>74.66</v>
      </c>
      <c r="AA4" s="9">
        <v>74.31</v>
      </c>
      <c r="AB4" s="9">
        <v>74.44</v>
      </c>
      <c r="AC4" s="104">
        <v>1061100</v>
      </c>
      <c r="AD4" s="9">
        <v>74.44</v>
      </c>
      <c r="AE4" s="2">
        <f t="shared" si="0"/>
        <v>0.34999999999999432</v>
      </c>
      <c r="AF4" s="138">
        <f t="shared" si="1"/>
        <v>-5.370569280344073E-4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42724</v>
      </c>
      <c r="Y5" s="9">
        <v>74.59</v>
      </c>
      <c r="Z5" s="9">
        <v>74.72</v>
      </c>
      <c r="AA5" s="9">
        <v>74.31</v>
      </c>
      <c r="AB5" s="9">
        <v>74.48</v>
      </c>
      <c r="AC5" s="104">
        <v>1666500</v>
      </c>
      <c r="AD5" s="9">
        <v>74.48</v>
      </c>
      <c r="AE5" s="2">
        <f t="shared" si="0"/>
        <v>0.40999999999999659</v>
      </c>
      <c r="AF5" s="138">
        <f t="shared" si="1"/>
        <v>1.4790910313298156E-3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42723</v>
      </c>
      <c r="Y6" s="9">
        <v>74.239999999999995</v>
      </c>
      <c r="Z6" s="9">
        <v>74.569999999999993</v>
      </c>
      <c r="AA6" s="9">
        <v>74.17</v>
      </c>
      <c r="AB6" s="9">
        <v>74.37</v>
      </c>
      <c r="AC6" s="104">
        <v>1866000</v>
      </c>
      <c r="AD6" s="9">
        <v>74.37</v>
      </c>
      <c r="AE6" s="2">
        <f t="shared" si="0"/>
        <v>0.39999999999999147</v>
      </c>
      <c r="AF6" s="138">
        <f t="shared" si="1"/>
        <v>3.5082984752394797E-3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42720</v>
      </c>
      <c r="Y7" s="9">
        <v>73.78</v>
      </c>
      <c r="Z7" s="9">
        <v>74.16</v>
      </c>
      <c r="AA7" s="9">
        <v>73.540000000000006</v>
      </c>
      <c r="AB7" s="9">
        <v>74.11</v>
      </c>
      <c r="AC7" s="104">
        <v>3262500</v>
      </c>
      <c r="AD7" s="9">
        <v>74.11</v>
      </c>
      <c r="AE7" s="2">
        <f t="shared" si="0"/>
        <v>0.61999999999999034</v>
      </c>
      <c r="AF7" s="138">
        <f t="shared" si="1"/>
        <v>7.7508838727222695E-3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42719</v>
      </c>
      <c r="Y8" s="9">
        <v>72.66</v>
      </c>
      <c r="Z8" s="9">
        <v>73.75</v>
      </c>
      <c r="AA8" s="9">
        <v>72.430000000000007</v>
      </c>
      <c r="AB8" s="9">
        <v>73.540000000000006</v>
      </c>
      <c r="AC8" s="104">
        <v>2069200</v>
      </c>
      <c r="AD8" s="9">
        <v>73.540000000000006</v>
      </c>
      <c r="AE8" s="2">
        <f t="shared" si="0"/>
        <v>1.3199999999999932</v>
      </c>
      <c r="AF8" s="138">
        <f t="shared" si="1"/>
        <v>1.2808153146949497E-2</v>
      </c>
    </row>
    <row r="9" spans="1:32" x14ac:dyDescent="0.25">
      <c r="O9" s="11" t="s">
        <v>216</v>
      </c>
      <c r="Q9" s="138">
        <f>IF(Q2=0, 0, Q8/Q6)</f>
        <v>0</v>
      </c>
      <c r="X9" s="110">
        <v>42718</v>
      </c>
      <c r="Y9" s="9">
        <v>72.92</v>
      </c>
      <c r="Z9" s="9">
        <v>73.33</v>
      </c>
      <c r="AA9" s="9">
        <v>72.42</v>
      </c>
      <c r="AB9" s="9">
        <v>72.61</v>
      </c>
      <c r="AC9" s="104">
        <v>2155200</v>
      </c>
      <c r="AD9" s="9">
        <v>72.61</v>
      </c>
      <c r="AE9" s="2">
        <f t="shared" si="0"/>
        <v>0.90999999999999659</v>
      </c>
      <c r="AF9" s="138">
        <f t="shared" si="1"/>
        <v>-4.3877690936515723E-3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42717</v>
      </c>
      <c r="Y10" s="9">
        <v>72.650000000000006</v>
      </c>
      <c r="Z10" s="9">
        <v>73.13</v>
      </c>
      <c r="AA10" s="9">
        <v>72.540000000000006</v>
      </c>
      <c r="AB10" s="9">
        <v>72.930000000000007</v>
      </c>
      <c r="AC10" s="104">
        <v>2585900</v>
      </c>
      <c r="AD10" s="9">
        <v>72.930000000000007</v>
      </c>
      <c r="AE10" s="2">
        <f t="shared" si="0"/>
        <v>0.5899999999999892</v>
      </c>
      <c r="AF10" s="138">
        <f t="shared" si="1"/>
        <v>1.5105740181271532E-3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42716</v>
      </c>
      <c r="Y11" s="9">
        <v>72.44</v>
      </c>
      <c r="Z11" s="9">
        <v>72.95</v>
      </c>
      <c r="AA11" s="9">
        <v>72.3</v>
      </c>
      <c r="AB11" s="9">
        <v>72.819999999999993</v>
      </c>
      <c r="AC11" s="104">
        <v>1974400</v>
      </c>
      <c r="AD11" s="9">
        <v>72.819999999999993</v>
      </c>
      <c r="AE11" s="2">
        <f t="shared" si="0"/>
        <v>0.65000000000000568</v>
      </c>
      <c r="AF11" s="138">
        <f t="shared" si="1"/>
        <v>4.8295846557195876E-3</v>
      </c>
    </row>
    <row r="12" spans="1:32" x14ac:dyDescent="0.25">
      <c r="X12" s="110">
        <v>42713</v>
      </c>
      <c r="Y12" s="9">
        <v>71.77</v>
      </c>
      <c r="Z12" s="9">
        <v>72.5</v>
      </c>
      <c r="AA12" s="9">
        <v>71.510000000000005</v>
      </c>
      <c r="AB12" s="9">
        <v>72.47</v>
      </c>
      <c r="AC12" s="104">
        <v>2168600</v>
      </c>
      <c r="AD12" s="9">
        <v>72.47</v>
      </c>
      <c r="AE12" s="2">
        <f t="shared" si="0"/>
        <v>0.98999999999999488</v>
      </c>
      <c r="AF12" s="138">
        <f t="shared" si="1"/>
        <v>1.1162271522254796E-2</v>
      </c>
    </row>
    <row r="13" spans="1:32" x14ac:dyDescent="0.25">
      <c r="Q13" s="2"/>
      <c r="X13" s="110">
        <v>42712</v>
      </c>
      <c r="Y13" s="9">
        <v>71.77</v>
      </c>
      <c r="Z13" s="9">
        <v>71.98</v>
      </c>
      <c r="AA13" s="9">
        <v>71.17</v>
      </c>
      <c r="AB13" s="9">
        <v>71.67</v>
      </c>
      <c r="AC13" s="104">
        <v>1985200</v>
      </c>
      <c r="AD13" s="9">
        <v>71.67</v>
      </c>
      <c r="AE13" s="2">
        <f t="shared" si="0"/>
        <v>0.81000000000000227</v>
      </c>
      <c r="AF13" s="138">
        <f t="shared" si="1"/>
        <v>2.7913468248419449E-4</v>
      </c>
    </row>
    <row r="14" spans="1:32" x14ac:dyDescent="0.25">
      <c r="X14" s="110">
        <v>42711</v>
      </c>
      <c r="Y14" s="9">
        <v>71.13</v>
      </c>
      <c r="Z14" s="9">
        <v>71.75</v>
      </c>
      <c r="AA14" s="9">
        <v>70.73</v>
      </c>
      <c r="AB14" s="9">
        <v>71.650000000000006</v>
      </c>
      <c r="AC14" s="104">
        <v>1823100</v>
      </c>
      <c r="AD14" s="9">
        <v>71.650000000000006</v>
      </c>
      <c r="AE14" s="2">
        <f t="shared" si="0"/>
        <v>1.019999999999996</v>
      </c>
      <c r="AF14" s="138">
        <f t="shared" si="1"/>
        <v>9.866102889358741E-3</v>
      </c>
    </row>
    <row r="15" spans="1:32" x14ac:dyDescent="0.25">
      <c r="X15" s="110">
        <v>42710</v>
      </c>
      <c r="Y15" s="9">
        <v>70.58</v>
      </c>
      <c r="Z15" s="9">
        <v>70.97</v>
      </c>
      <c r="AA15" s="9">
        <v>70.45</v>
      </c>
      <c r="AB15" s="9">
        <v>70.95</v>
      </c>
      <c r="AC15" s="104">
        <v>2271600</v>
      </c>
      <c r="AD15" s="9">
        <v>70.95</v>
      </c>
      <c r="AE15" s="2">
        <f t="shared" si="0"/>
        <v>0.51999999999999602</v>
      </c>
      <c r="AF15" s="138">
        <f t="shared" si="1"/>
        <v>8.3854462762933402E-3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42709</v>
      </c>
      <c r="Y16" s="9">
        <v>70.84</v>
      </c>
      <c r="Z16" s="9">
        <v>70.95</v>
      </c>
      <c r="AA16" s="9">
        <v>70.22</v>
      </c>
      <c r="AB16" s="9">
        <v>70.36</v>
      </c>
      <c r="AC16" s="104">
        <v>2758700</v>
      </c>
      <c r="AD16" s="9">
        <v>70.36</v>
      </c>
      <c r="AE16" s="2">
        <f t="shared" si="0"/>
        <v>0.73000000000000398</v>
      </c>
      <c r="AF16" s="138">
        <f t="shared" si="1"/>
        <v>-3.54057498937832E-3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42706</v>
      </c>
      <c r="Y17" s="9">
        <v>70.430000000000007</v>
      </c>
      <c r="Z17" s="9">
        <v>70.78</v>
      </c>
      <c r="AA17" s="9">
        <v>70.260000000000005</v>
      </c>
      <c r="AB17" s="9">
        <v>70.61</v>
      </c>
      <c r="AC17" s="104">
        <v>1899000</v>
      </c>
      <c r="AD17" s="9">
        <v>70.61</v>
      </c>
      <c r="AE17" s="2">
        <f t="shared" si="0"/>
        <v>0.51999999999999602</v>
      </c>
      <c r="AF17" s="138">
        <f t="shared" si="1"/>
        <v>3.6958066808814305E-3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42705</v>
      </c>
      <c r="Y18" s="9">
        <v>69.95</v>
      </c>
      <c r="Z18" s="9">
        <v>70.38</v>
      </c>
      <c r="AA18" s="9">
        <v>69.760000000000005</v>
      </c>
      <c r="AB18" s="9">
        <v>70.349999999999994</v>
      </c>
      <c r="AC18" s="104">
        <v>2329000</v>
      </c>
      <c r="AD18" s="9">
        <v>70.349999999999994</v>
      </c>
      <c r="AE18" s="2">
        <f t="shared" si="0"/>
        <v>0.61999999999999034</v>
      </c>
      <c r="AF18" s="138">
        <f t="shared" si="1"/>
        <v>6.1498855835240285E-3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42704</v>
      </c>
      <c r="Y19" s="9">
        <v>70.08</v>
      </c>
      <c r="Z19" s="9">
        <v>70.58</v>
      </c>
      <c r="AA19" s="9">
        <v>69.48</v>
      </c>
      <c r="AB19" s="9">
        <v>69.92</v>
      </c>
      <c r="AC19" s="104">
        <v>5746300</v>
      </c>
      <c r="AD19" s="9">
        <v>69.92</v>
      </c>
      <c r="AE19" s="2">
        <f t="shared" si="0"/>
        <v>1.0999999999999943</v>
      </c>
      <c r="AF19" s="138">
        <f t="shared" si="1"/>
        <v>4.164871463449682E-3</v>
      </c>
    </row>
    <row r="20" spans="1:32" x14ac:dyDescent="0.25">
      <c r="X20" s="110">
        <v>42703</v>
      </c>
      <c r="Y20" s="9">
        <v>71.290000000000006</v>
      </c>
      <c r="Z20" s="9">
        <v>71.64</v>
      </c>
      <c r="AA20" s="9">
        <v>69.040000000000006</v>
      </c>
      <c r="AB20" s="9">
        <v>69.63</v>
      </c>
      <c r="AC20" s="104">
        <v>6661500</v>
      </c>
      <c r="AD20" s="9">
        <v>69.63</v>
      </c>
      <c r="AE20" s="2">
        <f t="shared" si="0"/>
        <v>2.5999999999999943</v>
      </c>
      <c r="AF20" s="138">
        <f t="shared" si="1"/>
        <v>-3.3453636868406633E-2</v>
      </c>
    </row>
    <row r="21" spans="1:32" x14ac:dyDescent="0.25">
      <c r="X21" s="110">
        <v>42702</v>
      </c>
      <c r="Y21" s="9">
        <v>71.98</v>
      </c>
      <c r="Z21" s="9">
        <v>72.22</v>
      </c>
      <c r="AA21" s="9">
        <v>71.88</v>
      </c>
      <c r="AB21" s="9">
        <v>72.040000000000006</v>
      </c>
      <c r="AC21" s="104">
        <v>2017700</v>
      </c>
      <c r="AD21" s="9">
        <v>72.040000000000006</v>
      </c>
      <c r="AE21" s="2">
        <f t="shared" si="0"/>
        <v>0.34000000000000341</v>
      </c>
      <c r="AF21" s="138" t="e">
        <f t="shared" si="1"/>
        <v>#DIV/0!</v>
      </c>
    </row>
    <row r="22" spans="1:32" x14ac:dyDescent="0.25">
      <c r="X22" s="110">
        <v>42702</v>
      </c>
      <c r="Y22" s="9" t="s">
        <v>226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42699</v>
      </c>
      <c r="Y23" s="9">
        <v>72.38</v>
      </c>
      <c r="Z23" s="9">
        <v>72.58</v>
      </c>
      <c r="AA23" s="9">
        <v>72.13</v>
      </c>
      <c r="AB23" s="9">
        <v>72.38</v>
      </c>
      <c r="AC23" s="104">
        <v>1970600</v>
      </c>
      <c r="AD23" s="9">
        <v>72.05</v>
      </c>
      <c r="AE23" s="2">
        <f t="shared" si="0"/>
        <v>0.45000000000000284</v>
      </c>
      <c r="AF23" s="138">
        <f t="shared" si="1"/>
        <v>-2.7750797835435215E-4</v>
      </c>
    </row>
    <row r="24" spans="1:32" x14ac:dyDescent="0.25">
      <c r="X24" s="110">
        <v>42697</v>
      </c>
      <c r="Y24" s="9">
        <v>72.459999999999994</v>
      </c>
      <c r="Z24" s="9">
        <v>72.72</v>
      </c>
      <c r="AA24" s="9">
        <v>72.14</v>
      </c>
      <c r="AB24" s="9">
        <v>72.400000000000006</v>
      </c>
      <c r="AC24" s="104">
        <v>1852800</v>
      </c>
      <c r="AD24" s="9">
        <v>72.069999999999993</v>
      </c>
      <c r="AE24" s="2">
        <f t="shared" si="0"/>
        <v>0.57999999999999829</v>
      </c>
      <c r="AF24" s="138">
        <f t="shared" si="1"/>
        <v>4.1643531371438058E-4</v>
      </c>
    </row>
    <row r="25" spans="1:32" x14ac:dyDescent="0.25">
      <c r="X25" s="110">
        <v>42696</v>
      </c>
      <c r="Y25" s="9">
        <v>72.19</v>
      </c>
      <c r="Z25" s="9">
        <v>72.680000000000007</v>
      </c>
      <c r="AA25" s="9">
        <v>71.92</v>
      </c>
      <c r="AB25" s="9">
        <v>72.37</v>
      </c>
      <c r="AC25" s="104">
        <v>3863800</v>
      </c>
      <c r="AD25" s="9">
        <v>72.040000000000006</v>
      </c>
      <c r="AE25" s="2">
        <f t="shared" si="0"/>
        <v>0.76000000000000512</v>
      </c>
      <c r="AF25" s="138">
        <f t="shared" si="1"/>
        <v>2.6443980514962995E-3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42695</v>
      </c>
      <c r="Y26" s="9">
        <v>72.06</v>
      </c>
      <c r="Z26" s="9">
        <v>72.39</v>
      </c>
      <c r="AA26" s="9">
        <v>71.73</v>
      </c>
      <c r="AB26" s="9">
        <v>72.180000000000007</v>
      </c>
      <c r="AC26" s="104">
        <v>2651400</v>
      </c>
      <c r="AD26" s="9">
        <v>71.849999999999994</v>
      </c>
      <c r="AE26" s="2">
        <f t="shared" si="0"/>
        <v>0.65999999999999659</v>
      </c>
      <c r="AF26" s="138">
        <f t="shared" si="1"/>
        <v>2.2318314967220143E-3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42692</v>
      </c>
      <c r="Y27" s="9">
        <v>71.8</v>
      </c>
      <c r="Z27" s="9">
        <v>72.2</v>
      </c>
      <c r="AA27" s="9">
        <v>71.41</v>
      </c>
      <c r="AB27" s="9">
        <v>72.02</v>
      </c>
      <c r="AC27" s="104">
        <v>2998300</v>
      </c>
      <c r="AD27" s="9">
        <v>71.69</v>
      </c>
      <c r="AE27" s="2">
        <f t="shared" si="0"/>
        <v>0.79000000000000625</v>
      </c>
      <c r="AF27" s="138">
        <f t="shared" si="1"/>
        <v>3.3589923023091828E-3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42691</v>
      </c>
      <c r="Y28" s="9">
        <v>70.62</v>
      </c>
      <c r="Z28" s="9">
        <v>71.790000000000006</v>
      </c>
      <c r="AA28" s="9">
        <v>70.47</v>
      </c>
      <c r="AB28" s="9">
        <v>71.78</v>
      </c>
      <c r="AC28" s="104">
        <v>2792300</v>
      </c>
      <c r="AD28" s="9">
        <v>71.45</v>
      </c>
      <c r="AE28" s="2">
        <f t="shared" si="0"/>
        <v>1.3200000000000074</v>
      </c>
      <c r="AF28" s="138">
        <f t="shared" si="1"/>
        <v>1.4914772727272707E-2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42690</v>
      </c>
      <c r="Y29" s="9">
        <v>71</v>
      </c>
      <c r="Z29" s="9">
        <v>71.08</v>
      </c>
      <c r="AA29" s="9">
        <v>70.099999999999994</v>
      </c>
      <c r="AB29" s="9">
        <v>70.72</v>
      </c>
      <c r="AC29" s="104">
        <v>2453700</v>
      </c>
      <c r="AD29" s="9">
        <v>70.400000000000006</v>
      </c>
      <c r="AE29" s="2">
        <f t="shared" si="0"/>
        <v>0.98000000000000398</v>
      </c>
      <c r="AF29" s="138">
        <f t="shared" si="1"/>
        <v>-8.0315626320979217E-3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42689</v>
      </c>
      <c r="Y30" s="9">
        <v>70.459999999999994</v>
      </c>
      <c r="Z30" s="9">
        <v>71.41</v>
      </c>
      <c r="AA30" s="9">
        <v>70.319999999999993</v>
      </c>
      <c r="AB30" s="9">
        <v>71.3</v>
      </c>
      <c r="AC30" s="104">
        <v>3334400</v>
      </c>
      <c r="AD30" s="9">
        <v>70.97</v>
      </c>
      <c r="AE30" s="2">
        <f t="shared" si="0"/>
        <v>1.0900000000000034</v>
      </c>
      <c r="AF30" s="138">
        <f t="shared" si="1"/>
        <v>8.5263606650560764E-3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42688</v>
      </c>
      <c r="Y31" s="9">
        <v>69.760000000000005</v>
      </c>
      <c r="Z31" s="9">
        <v>70.87</v>
      </c>
      <c r="AA31" s="9">
        <v>69.599999999999994</v>
      </c>
      <c r="AB31" s="9">
        <v>70.69</v>
      </c>
      <c r="AC31" s="104">
        <v>2673100</v>
      </c>
      <c r="AD31" s="9">
        <v>70.37</v>
      </c>
      <c r="AE31" s="2">
        <f t="shared" si="0"/>
        <v>1.2700000000000102</v>
      </c>
      <c r="AF31" s="138">
        <f t="shared" si="1"/>
        <v>1.5147143681477404E-2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42685</v>
      </c>
      <c r="Y32" s="9">
        <v>69.319999999999993</v>
      </c>
      <c r="Z32" s="9">
        <v>69.75</v>
      </c>
      <c r="AA32" s="9">
        <v>68.92</v>
      </c>
      <c r="AB32" s="9">
        <v>69.64</v>
      </c>
      <c r="AC32" s="104">
        <v>2270000</v>
      </c>
      <c r="AD32" s="9">
        <v>69.319999999999993</v>
      </c>
      <c r="AE32" s="2">
        <f t="shared" si="0"/>
        <v>0.82999999999999829</v>
      </c>
      <c r="AF32" s="138">
        <f t="shared" si="1"/>
        <v>2.748444958773355E-3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42684</v>
      </c>
      <c r="Y33" s="9">
        <v>68.92</v>
      </c>
      <c r="Z33" s="9">
        <v>69.459999999999994</v>
      </c>
      <c r="AA33" s="9">
        <v>68.13</v>
      </c>
      <c r="AB33" s="9">
        <v>69.45</v>
      </c>
      <c r="AC33" s="104">
        <v>3288200</v>
      </c>
      <c r="AD33" s="9">
        <v>69.13</v>
      </c>
      <c r="AE33" s="2">
        <f t="shared" si="0"/>
        <v>1.3299999999999983</v>
      </c>
      <c r="AF33" s="138">
        <f t="shared" si="1"/>
        <v>1.871500147362215E-2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42683</v>
      </c>
      <c r="Y34" s="9">
        <v>67.650000000000006</v>
      </c>
      <c r="Z34" s="9">
        <v>68.510000000000005</v>
      </c>
      <c r="AA34" s="9">
        <v>67.290000000000006</v>
      </c>
      <c r="AB34" s="9">
        <v>68.17</v>
      </c>
      <c r="AC34" s="104">
        <v>3230800</v>
      </c>
      <c r="AD34" s="9">
        <v>67.86</v>
      </c>
      <c r="AE34" s="2">
        <f t="shared" si="0"/>
        <v>1.2199999999999989</v>
      </c>
      <c r="AF34" s="138">
        <f t="shared" si="1"/>
        <v>8.7706258361825995E-3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42682</v>
      </c>
      <c r="Y35" s="9">
        <v>66.66</v>
      </c>
      <c r="Z35" s="9">
        <v>67.739999999999995</v>
      </c>
      <c r="AA35" s="9">
        <v>66.66</v>
      </c>
      <c r="AB35" s="9">
        <v>67.58</v>
      </c>
      <c r="AC35" s="104">
        <v>2373900</v>
      </c>
      <c r="AD35" s="9">
        <v>67.27</v>
      </c>
      <c r="AE35" s="2">
        <f t="shared" si="0"/>
        <v>1.0799999999999983</v>
      </c>
      <c r="AF35" s="138">
        <f t="shared" si="1"/>
        <v>1.0667067307692291E-2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81.587000000000003</v>
      </c>
      <c r="Q36" s="2"/>
      <c r="X36" s="110">
        <v>42681</v>
      </c>
      <c r="Y36" s="9">
        <v>67.41</v>
      </c>
      <c r="Z36" s="9">
        <v>67.53</v>
      </c>
      <c r="AA36" s="9">
        <v>66.55</v>
      </c>
      <c r="AB36" s="9">
        <v>66.86</v>
      </c>
      <c r="AC36" s="104">
        <v>3430600</v>
      </c>
      <c r="AD36" s="9">
        <v>66.56</v>
      </c>
      <c r="AE36" s="2">
        <f t="shared" si="0"/>
        <v>0.98000000000000398</v>
      </c>
      <c r="AF36" s="138">
        <f t="shared" si="1"/>
        <v>2.1077988557662852E-3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80.845300000000009</v>
      </c>
      <c r="Q37" s="2"/>
      <c r="X37" s="110">
        <v>42678</v>
      </c>
      <c r="Y37" s="9">
        <v>68</v>
      </c>
      <c r="Z37" s="9">
        <v>68.010000000000005</v>
      </c>
      <c r="AA37" s="9">
        <v>66.650000000000006</v>
      </c>
      <c r="AB37" s="9">
        <v>66.72</v>
      </c>
      <c r="AC37" s="104">
        <v>2981100</v>
      </c>
      <c r="AD37" s="9">
        <v>66.42</v>
      </c>
      <c r="AE37" s="2">
        <f t="shared" si="0"/>
        <v>1.3599999999999994</v>
      </c>
      <c r="AF37" s="138">
        <f t="shared" si="1"/>
        <v>-2.0064915904396519E-2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80.1036</v>
      </c>
      <c r="Q38" s="2"/>
      <c r="X38" s="110">
        <v>42677</v>
      </c>
      <c r="Y38" s="9">
        <v>67.97</v>
      </c>
      <c r="Z38" s="9">
        <v>68.989999999999995</v>
      </c>
      <c r="AA38" s="9">
        <v>67.41</v>
      </c>
      <c r="AB38" s="9">
        <v>68.09</v>
      </c>
      <c r="AC38" s="104">
        <v>4516200</v>
      </c>
      <c r="AD38" s="9">
        <v>67.78</v>
      </c>
      <c r="AE38" s="2">
        <f t="shared" si="0"/>
        <v>1.5799999999999983</v>
      </c>
      <c r="AF38" s="138">
        <f t="shared" si="1"/>
        <v>1.1189019841861825E-2</v>
      </c>
    </row>
    <row r="39" spans="1:32" ht="20.25" thickBot="1" x14ac:dyDescent="0.35">
      <c r="O39" s="83">
        <v>1.07</v>
      </c>
      <c r="P39" s="83">
        <f t="shared" si="3"/>
        <v>79.361900000000006</v>
      </c>
      <c r="Q39" s="2"/>
      <c r="T39" s="112" t="s">
        <v>92</v>
      </c>
      <c r="U39" s="2"/>
      <c r="X39" s="110">
        <v>42676</v>
      </c>
      <c r="Y39" s="9">
        <v>66.92</v>
      </c>
      <c r="Z39" s="9">
        <v>67.59</v>
      </c>
      <c r="AA39" s="9">
        <v>66.91</v>
      </c>
      <c r="AB39" s="9">
        <v>67.34</v>
      </c>
      <c r="AC39" s="104">
        <v>2867900</v>
      </c>
      <c r="AD39" s="9">
        <v>67.03</v>
      </c>
      <c r="AE39" s="2">
        <f t="shared" si="0"/>
        <v>0.68000000000000682</v>
      </c>
      <c r="AF39" s="138">
        <f t="shared" si="1"/>
        <v>1.9431988041853643E-3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78.620200000000011</v>
      </c>
      <c r="Q40" s="2"/>
      <c r="T40" s="113" t="s">
        <v>98</v>
      </c>
      <c r="U40" s="106">
        <v>74.58</v>
      </c>
      <c r="X40" s="110">
        <v>42675</v>
      </c>
      <c r="Y40" s="9">
        <v>67.849999999999994</v>
      </c>
      <c r="Z40" s="9">
        <v>67.86</v>
      </c>
      <c r="AA40" s="9">
        <v>66.819999999999993</v>
      </c>
      <c r="AB40" s="9">
        <v>67.209999999999994</v>
      </c>
      <c r="AC40" s="104">
        <v>2763700</v>
      </c>
      <c r="AD40" s="9">
        <v>66.900000000000006</v>
      </c>
      <c r="AE40" s="2">
        <f t="shared" si="0"/>
        <v>1.0400000000000063</v>
      </c>
      <c r="AF40" s="138">
        <f t="shared" si="1"/>
        <v>-1.0208610741233914E-2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77.878500000000003</v>
      </c>
      <c r="Q41" s="2"/>
      <c r="T41" s="113" t="s">
        <v>99</v>
      </c>
      <c r="U41" s="106">
        <v>74.58</v>
      </c>
      <c r="X41" s="110">
        <v>42674</v>
      </c>
      <c r="Y41" s="9">
        <v>67.760000000000005</v>
      </c>
      <c r="Z41" s="9">
        <v>68.11</v>
      </c>
      <c r="AA41" s="9">
        <v>67.53</v>
      </c>
      <c r="AB41" s="9">
        <v>67.900000000000006</v>
      </c>
      <c r="AC41" s="104">
        <v>2271100</v>
      </c>
      <c r="AD41" s="9">
        <v>67.59</v>
      </c>
      <c r="AE41" s="2">
        <f t="shared" si="0"/>
        <v>0.57999999999999829</v>
      </c>
      <c r="AF41" s="138">
        <f t="shared" si="1"/>
        <v>5.5043141922048733E-3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77.136800000000008</v>
      </c>
      <c r="Q42" s="2"/>
      <c r="T42" s="113" t="s">
        <v>100</v>
      </c>
      <c r="U42" s="106" t="s">
        <v>129</v>
      </c>
      <c r="X42" s="110">
        <v>42671</v>
      </c>
      <c r="Y42" s="9">
        <v>67.760000000000005</v>
      </c>
      <c r="Z42" s="9">
        <v>68.27</v>
      </c>
      <c r="AA42" s="9">
        <v>67.08</v>
      </c>
      <c r="AB42" s="9">
        <v>67.53</v>
      </c>
      <c r="AC42" s="104">
        <v>2435200</v>
      </c>
      <c r="AD42" s="9">
        <v>67.22</v>
      </c>
      <c r="AE42" s="2">
        <f t="shared" si="0"/>
        <v>1.1899999999999977</v>
      </c>
      <c r="AF42" s="138">
        <f t="shared" si="1"/>
        <v>-8.9179548156959054E-4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76.395099999999999</v>
      </c>
      <c r="Q43" s="2"/>
      <c r="T43" s="113" t="s">
        <v>101</v>
      </c>
      <c r="U43" s="106" t="s">
        <v>129</v>
      </c>
      <c r="X43" s="110">
        <v>42670</v>
      </c>
      <c r="Y43" s="9">
        <v>68.12</v>
      </c>
      <c r="Z43" s="9">
        <v>68.14</v>
      </c>
      <c r="AA43" s="9">
        <v>67.58</v>
      </c>
      <c r="AB43" s="9">
        <v>67.59</v>
      </c>
      <c r="AC43" s="104">
        <v>1366600</v>
      </c>
      <c r="AD43" s="9">
        <v>67.28</v>
      </c>
      <c r="AE43" s="2">
        <f t="shared" si="0"/>
        <v>0.56000000000000227</v>
      </c>
      <c r="AF43" s="138">
        <f t="shared" si="1"/>
        <v>-5.1752180984768748E-3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75.653400000000005</v>
      </c>
      <c r="Q44" s="2"/>
      <c r="T44" s="113" t="s">
        <v>102</v>
      </c>
      <c r="U44" s="106">
        <v>76.38</v>
      </c>
      <c r="X44" s="110">
        <v>42669</v>
      </c>
      <c r="Y44" s="9">
        <v>67.489999999999995</v>
      </c>
      <c r="Z44" s="9">
        <v>68.14</v>
      </c>
      <c r="AA44" s="9">
        <v>67.36</v>
      </c>
      <c r="AB44" s="9">
        <v>67.94</v>
      </c>
      <c r="AC44" s="104">
        <v>1437500</v>
      </c>
      <c r="AD44" s="9">
        <v>67.63</v>
      </c>
      <c r="AE44" s="2">
        <f t="shared" si="0"/>
        <v>0.78000000000000114</v>
      </c>
      <c r="AF44" s="138">
        <f t="shared" si="1"/>
        <v>4.9034175334323749E-3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74.911699999999996</v>
      </c>
      <c r="Q45" s="2"/>
      <c r="T45" s="113" t="s">
        <v>103</v>
      </c>
      <c r="U45" s="106">
        <v>0.97009000000000001</v>
      </c>
      <c r="X45" s="110">
        <v>42668</v>
      </c>
      <c r="Y45" s="9">
        <v>67.72</v>
      </c>
      <c r="Z45" s="9">
        <v>67.88</v>
      </c>
      <c r="AA45" s="9">
        <v>67.400000000000006</v>
      </c>
      <c r="AB45" s="9">
        <v>67.61</v>
      </c>
      <c r="AC45" s="104">
        <v>1114100</v>
      </c>
      <c r="AD45" s="9">
        <v>67.3</v>
      </c>
      <c r="AE45" s="2">
        <f t="shared" si="0"/>
        <v>0.47999999999998977</v>
      </c>
      <c r="AF45" s="138">
        <f t="shared" si="1"/>
        <v>-1.631805370123085E-3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74.17</v>
      </c>
      <c r="Q46" s="2"/>
      <c r="T46" s="113" t="s">
        <v>104</v>
      </c>
      <c r="U46" s="106" t="s">
        <v>357</v>
      </c>
      <c r="X46" s="110">
        <v>42667</v>
      </c>
      <c r="Y46" s="9">
        <v>67.91</v>
      </c>
      <c r="Z46" s="9">
        <v>68.13</v>
      </c>
      <c r="AA46" s="9">
        <v>67.63</v>
      </c>
      <c r="AB46" s="9">
        <v>67.72</v>
      </c>
      <c r="AC46" s="104">
        <v>967100</v>
      </c>
      <c r="AD46" s="9">
        <v>67.41</v>
      </c>
      <c r="AE46" s="2">
        <f t="shared" si="0"/>
        <v>0.5</v>
      </c>
      <c r="AF46" s="138">
        <f t="shared" si="1"/>
        <v>2.5282569898870122E-3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73.428300000000007</v>
      </c>
      <c r="Q47" s="2"/>
      <c r="T47" s="113"/>
      <c r="U47" s="106"/>
      <c r="X47" s="110">
        <v>42664</v>
      </c>
      <c r="Y47" s="9">
        <v>67.819999999999993</v>
      </c>
      <c r="Z47" s="9">
        <v>67.98</v>
      </c>
      <c r="AA47" s="9">
        <v>67.23</v>
      </c>
      <c r="AB47" s="9">
        <v>67.55</v>
      </c>
      <c r="AC47" s="104">
        <v>2279000</v>
      </c>
      <c r="AD47" s="9">
        <v>67.239999999999995</v>
      </c>
      <c r="AE47" s="2">
        <f t="shared" si="0"/>
        <v>0.75</v>
      </c>
      <c r="AF47" s="138">
        <f t="shared" si="1"/>
        <v>-1.0011778563015383E-2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72.686599999999999</v>
      </c>
      <c r="Q48" s="2"/>
      <c r="T48" s="113" t="s">
        <v>105</v>
      </c>
      <c r="U48" s="106" t="s">
        <v>579</v>
      </c>
      <c r="X48" s="110">
        <v>42663</v>
      </c>
      <c r="Y48" s="9">
        <v>68.959999999999994</v>
      </c>
      <c r="Z48" s="9">
        <v>69.12</v>
      </c>
      <c r="AA48" s="9">
        <v>68.2</v>
      </c>
      <c r="AB48" s="9">
        <v>68.23</v>
      </c>
      <c r="AC48" s="104">
        <v>2370400</v>
      </c>
      <c r="AD48" s="9">
        <v>67.92</v>
      </c>
      <c r="AE48" s="2">
        <f t="shared" si="0"/>
        <v>0.92000000000000171</v>
      </c>
      <c r="AF48" s="138">
        <f t="shared" si="1"/>
        <v>-1.7218926349298225E-2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71.944900000000004</v>
      </c>
      <c r="T49" s="113" t="s">
        <v>106</v>
      </c>
      <c r="U49" s="106" t="s">
        <v>463</v>
      </c>
      <c r="X49" s="110">
        <v>42662</v>
      </c>
      <c r="Y49" s="9">
        <v>69.38</v>
      </c>
      <c r="Z49" s="9">
        <v>69.48</v>
      </c>
      <c r="AA49" s="9">
        <v>68.8</v>
      </c>
      <c r="AB49" s="9">
        <v>69.430000000000007</v>
      </c>
      <c r="AC49" s="104">
        <v>1528600</v>
      </c>
      <c r="AD49" s="9">
        <v>69.11</v>
      </c>
      <c r="AE49" s="2">
        <f t="shared" si="0"/>
        <v>0.68000000000000682</v>
      </c>
      <c r="AF49" s="138">
        <f t="shared" si="1"/>
        <v>2.0298680585761897E-3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71.203199999999995</v>
      </c>
      <c r="T50" s="113" t="s">
        <v>107</v>
      </c>
      <c r="U50" s="107">
        <v>1217974</v>
      </c>
      <c r="X50" s="110">
        <v>42661</v>
      </c>
      <c r="Y50" s="9">
        <v>69.86</v>
      </c>
      <c r="Z50" s="9">
        <v>69.94</v>
      </c>
      <c r="AA50" s="9">
        <v>69.19</v>
      </c>
      <c r="AB50" s="9">
        <v>69.290000000000006</v>
      </c>
      <c r="AC50" s="104">
        <v>1301200</v>
      </c>
      <c r="AD50" s="9">
        <v>68.97</v>
      </c>
      <c r="AE50" s="2">
        <f t="shared" si="0"/>
        <v>0.75</v>
      </c>
      <c r="AF50" s="138">
        <f t="shared" si="1"/>
        <v>-7.244277021153378E-4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70.461500000000001</v>
      </c>
      <c r="T51" s="113" t="s">
        <v>110</v>
      </c>
      <c r="U51" s="107">
        <v>2371860</v>
      </c>
      <c r="X51" s="110">
        <v>42660</v>
      </c>
      <c r="Y51" s="9">
        <v>69.34</v>
      </c>
      <c r="Z51" s="9">
        <v>69.59</v>
      </c>
      <c r="AA51" s="9">
        <v>69.209999999999994</v>
      </c>
      <c r="AB51" s="9">
        <v>69.34</v>
      </c>
      <c r="AC51" s="104">
        <v>1188200</v>
      </c>
      <c r="AD51" s="9">
        <v>69.02</v>
      </c>
      <c r="AE51" s="2">
        <f t="shared" si="0"/>
        <v>0.38000000000000966</v>
      </c>
      <c r="AF51" s="138">
        <f t="shared" si="1"/>
        <v>1.4490653528453912E-4</v>
      </c>
    </row>
    <row r="52" spans="1:32" x14ac:dyDescent="0.25">
      <c r="O52" s="83">
        <v>0.94</v>
      </c>
      <c r="P52" s="83">
        <f t="shared" si="3"/>
        <v>69.719799999999992</v>
      </c>
      <c r="T52" s="113" t="s">
        <v>108</v>
      </c>
      <c r="U52" s="106" t="s">
        <v>580</v>
      </c>
      <c r="X52" s="110">
        <v>42657</v>
      </c>
      <c r="Y52" s="9">
        <v>69.47</v>
      </c>
      <c r="Z52" s="9">
        <v>69.819999999999993</v>
      </c>
      <c r="AA52" s="9">
        <v>69.33</v>
      </c>
      <c r="AB52" s="9">
        <v>69.33</v>
      </c>
      <c r="AC52" s="104">
        <v>2324300</v>
      </c>
      <c r="AD52" s="9">
        <v>69.010000000000005</v>
      </c>
      <c r="AE52" s="2">
        <f t="shared" si="0"/>
        <v>0.48999999999999488</v>
      </c>
      <c r="AF52" s="138">
        <f t="shared" si="1"/>
        <v>3.4898938490621756E-3</v>
      </c>
    </row>
    <row r="53" spans="1:32" x14ac:dyDescent="0.25">
      <c r="O53" s="83">
        <v>0.93</v>
      </c>
      <c r="P53" s="83">
        <f t="shared" si="3"/>
        <v>68.978100000000012</v>
      </c>
      <c r="T53" s="113" t="s">
        <v>111</v>
      </c>
      <c r="U53" s="106">
        <v>20.18</v>
      </c>
      <c r="X53" s="110">
        <v>42656</v>
      </c>
      <c r="Y53" s="9">
        <v>68.41</v>
      </c>
      <c r="Z53" s="9">
        <v>69.23</v>
      </c>
      <c r="AA53" s="9">
        <v>68.28</v>
      </c>
      <c r="AB53" s="9">
        <v>69.09</v>
      </c>
      <c r="AC53" s="104">
        <v>1899500</v>
      </c>
      <c r="AD53" s="9">
        <v>68.77</v>
      </c>
      <c r="AE53" s="2">
        <f t="shared" si="0"/>
        <v>0.95000000000000284</v>
      </c>
      <c r="AF53" s="138">
        <f t="shared" si="1"/>
        <v>5.8198748726900895E-4</v>
      </c>
    </row>
    <row r="54" spans="1:32" x14ac:dyDescent="0.25">
      <c r="O54" s="83">
        <v>0.92</v>
      </c>
      <c r="P54" s="83">
        <f t="shared" si="3"/>
        <v>68.236400000000003</v>
      </c>
      <c r="T54" s="113" t="s">
        <v>112</v>
      </c>
      <c r="U54" s="106">
        <v>3.69</v>
      </c>
      <c r="X54" s="110">
        <v>42655</v>
      </c>
      <c r="Y54" s="9">
        <v>68.28</v>
      </c>
      <c r="Z54" s="9">
        <v>69.13</v>
      </c>
      <c r="AA54" s="9">
        <v>68.16</v>
      </c>
      <c r="AB54" s="9">
        <v>69.040000000000006</v>
      </c>
      <c r="AC54" s="104">
        <v>1712100</v>
      </c>
      <c r="AD54" s="9">
        <v>68.73</v>
      </c>
      <c r="AE54" s="2">
        <f t="shared" si="0"/>
        <v>0.96999999999999886</v>
      </c>
      <c r="AF54" s="138">
        <f t="shared" si="1"/>
        <v>1.2372956252761913E-2</v>
      </c>
    </row>
    <row r="55" spans="1:32" x14ac:dyDescent="0.25">
      <c r="O55" s="83">
        <v>0.91</v>
      </c>
      <c r="P55" s="83">
        <f t="shared" si="3"/>
        <v>67.494700000000009</v>
      </c>
      <c r="T55" s="113" t="s">
        <v>109</v>
      </c>
      <c r="U55" s="106" t="s">
        <v>438</v>
      </c>
      <c r="X55" s="110">
        <v>42654</v>
      </c>
      <c r="Y55" s="9">
        <v>68.31</v>
      </c>
      <c r="Z55" s="9">
        <v>68.47</v>
      </c>
      <c r="AA55" s="9">
        <v>67.89</v>
      </c>
      <c r="AB55" s="9">
        <v>68.2</v>
      </c>
      <c r="AC55" s="104">
        <v>1723900</v>
      </c>
      <c r="AD55" s="9">
        <v>67.89</v>
      </c>
      <c r="AE55" s="2">
        <f t="shared" si="0"/>
        <v>0.57999999999999829</v>
      </c>
      <c r="AF55" s="138">
        <f t="shared" si="1"/>
        <v>-4.2534467585803037E-3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66.753</v>
      </c>
      <c r="X56" s="110">
        <v>42653</v>
      </c>
      <c r="Y56" s="9">
        <v>68.790000000000006</v>
      </c>
      <c r="Z56" s="9">
        <v>68.959999999999994</v>
      </c>
      <c r="AA56" s="9">
        <v>68.44</v>
      </c>
      <c r="AB56" s="9">
        <v>68.489999999999995</v>
      </c>
      <c r="AC56" s="104">
        <v>1172200</v>
      </c>
      <c r="AD56" s="9">
        <v>68.180000000000007</v>
      </c>
      <c r="AE56" s="2">
        <f t="shared" si="0"/>
        <v>0.51999999999999602</v>
      </c>
      <c r="AF56" s="138">
        <f t="shared" si="1"/>
        <v>8.8079859072220934E-4</v>
      </c>
    </row>
    <row r="57" spans="1:32" x14ac:dyDescent="0.25">
      <c r="X57" s="110">
        <v>42650</v>
      </c>
      <c r="Y57" s="9">
        <v>67.97</v>
      </c>
      <c r="Z57" s="9">
        <v>69.05</v>
      </c>
      <c r="AA57" s="9">
        <v>67.91</v>
      </c>
      <c r="AB57" s="9">
        <v>68.430000000000007</v>
      </c>
      <c r="AC57" s="104">
        <v>2319500</v>
      </c>
      <c r="AD57" s="9">
        <v>68.12</v>
      </c>
      <c r="AE57" s="2">
        <f t="shared" si="0"/>
        <v>1.1400000000000006</v>
      </c>
      <c r="AF57" s="138">
        <f t="shared" si="1"/>
        <v>9.7835754521198304E-3</v>
      </c>
    </row>
    <row r="58" spans="1:32" x14ac:dyDescent="0.25">
      <c r="X58" s="110">
        <v>42649</v>
      </c>
      <c r="Y58" s="9">
        <v>67.86</v>
      </c>
      <c r="Z58" s="9">
        <v>67.930000000000007</v>
      </c>
      <c r="AA58" s="9">
        <v>67.180000000000007</v>
      </c>
      <c r="AB58" s="9">
        <v>67.77</v>
      </c>
      <c r="AC58" s="104">
        <v>2587400</v>
      </c>
      <c r="AD58" s="9">
        <v>67.459999999999994</v>
      </c>
      <c r="AE58" s="2">
        <f t="shared" si="0"/>
        <v>0.75</v>
      </c>
      <c r="AF58" s="138">
        <f t="shared" si="1"/>
        <v>-5.9259259259270003E-4</v>
      </c>
    </row>
    <row r="59" spans="1:32" x14ac:dyDescent="0.25">
      <c r="X59" s="110">
        <v>42648</v>
      </c>
      <c r="Y59" s="9">
        <v>68.12</v>
      </c>
      <c r="Z59" s="9">
        <v>68.430000000000007</v>
      </c>
      <c r="AA59" s="9">
        <v>67.7</v>
      </c>
      <c r="AB59" s="9">
        <v>67.81</v>
      </c>
      <c r="AC59" s="104">
        <v>1751600</v>
      </c>
      <c r="AD59" s="9">
        <v>67.5</v>
      </c>
      <c r="AE59" s="2">
        <f t="shared" si="0"/>
        <v>0.73000000000000398</v>
      </c>
      <c r="AF59" s="138">
        <f t="shared" si="1"/>
        <v>-4.4424700133272044E-4</v>
      </c>
    </row>
    <row r="60" spans="1:32" x14ac:dyDescent="0.25">
      <c r="X60" s="110">
        <v>42647</v>
      </c>
      <c r="Y60" s="9">
        <v>68.17</v>
      </c>
      <c r="Z60" s="9">
        <v>68.27</v>
      </c>
      <c r="AA60" s="9">
        <v>67.12</v>
      </c>
      <c r="AB60" s="9">
        <v>67.84</v>
      </c>
      <c r="AC60" s="104">
        <v>3655300</v>
      </c>
      <c r="AD60" s="9">
        <v>67.53</v>
      </c>
      <c r="AE60" s="2">
        <f t="shared" si="0"/>
        <v>1.1499999999999915</v>
      </c>
      <c r="AF60" s="138">
        <f t="shared" si="1"/>
        <v>-8.2244088706124874E-3</v>
      </c>
    </row>
    <row r="61" spans="1:32" x14ac:dyDescent="0.25">
      <c r="X61" s="110">
        <v>42646</v>
      </c>
      <c r="Y61" s="9">
        <v>68.900000000000006</v>
      </c>
      <c r="Z61" s="9">
        <v>69.06</v>
      </c>
      <c r="AA61" s="9">
        <v>68.290000000000006</v>
      </c>
      <c r="AB61" s="9">
        <v>68.400000000000006</v>
      </c>
      <c r="AC61" s="104">
        <v>2295200</v>
      </c>
      <c r="AD61" s="9">
        <v>68.09</v>
      </c>
      <c r="AE61" s="2">
        <f t="shared" si="0"/>
        <v>0.76999999999999602</v>
      </c>
      <c r="AF61" s="138">
        <f t="shared" si="1"/>
        <v>-1.1182108626198062E-2</v>
      </c>
    </row>
    <row r="62" spans="1:32" x14ac:dyDescent="0.25">
      <c r="X62" s="110">
        <v>42643</v>
      </c>
      <c r="Y62" s="9">
        <v>68.83</v>
      </c>
      <c r="Z62" s="9">
        <v>69.38</v>
      </c>
      <c r="AA62" s="9">
        <v>68.819999999999993</v>
      </c>
      <c r="AB62" s="9">
        <v>69.180000000000007</v>
      </c>
      <c r="AC62" s="104">
        <v>2867200</v>
      </c>
      <c r="AD62" s="9">
        <v>68.86</v>
      </c>
      <c r="AE62" s="2">
        <f t="shared" si="0"/>
        <v>0.56000000000000227</v>
      </c>
      <c r="AF62" s="138">
        <f t="shared" si="1"/>
        <v>7.756475925654982E-3</v>
      </c>
    </row>
    <row r="63" spans="1:32" x14ac:dyDescent="0.25">
      <c r="X63" s="110">
        <v>42642</v>
      </c>
      <c r="Y63" s="9">
        <v>68.78</v>
      </c>
      <c r="Z63" s="9">
        <v>69.290000000000006</v>
      </c>
      <c r="AA63" s="9">
        <v>68.430000000000007</v>
      </c>
      <c r="AB63" s="9">
        <v>68.64</v>
      </c>
      <c r="AC63" s="104">
        <v>2317900</v>
      </c>
      <c r="AD63" s="9">
        <v>68.33</v>
      </c>
      <c r="AE63" s="2">
        <f t="shared" si="0"/>
        <v>0.85999999999999943</v>
      </c>
      <c r="AF63" s="138">
        <f t="shared" si="1"/>
        <v>-6.5425995929049297E-3</v>
      </c>
    </row>
    <row r="64" spans="1:32" x14ac:dyDescent="0.25">
      <c r="X64" s="110">
        <v>42641</v>
      </c>
      <c r="Y64" s="9">
        <v>69</v>
      </c>
      <c r="Z64" s="9">
        <v>69.14</v>
      </c>
      <c r="AA64" s="9">
        <v>68.61</v>
      </c>
      <c r="AB64" s="9">
        <v>69.099999999999994</v>
      </c>
      <c r="AC64" s="104">
        <v>1506400</v>
      </c>
      <c r="AD64" s="9">
        <v>68.78</v>
      </c>
      <c r="AE64" s="2">
        <f t="shared" si="0"/>
        <v>0.53000000000000114</v>
      </c>
      <c r="AF64" s="138">
        <f t="shared" si="1"/>
        <v>1.6018639871850926E-3</v>
      </c>
    </row>
    <row r="65" spans="24:32" x14ac:dyDescent="0.25">
      <c r="X65" s="110">
        <v>42640</v>
      </c>
      <c r="Y65" s="9">
        <v>68.33</v>
      </c>
      <c r="Z65" s="9">
        <v>69.09</v>
      </c>
      <c r="AA65" s="9">
        <v>68.27</v>
      </c>
      <c r="AB65" s="9">
        <v>68.98</v>
      </c>
      <c r="AC65" s="104">
        <v>1747900</v>
      </c>
      <c r="AD65" s="9">
        <v>68.67</v>
      </c>
      <c r="AE65" s="2">
        <f t="shared" si="0"/>
        <v>0.82000000000000739</v>
      </c>
      <c r="AF65" s="138">
        <f t="shared" si="1"/>
        <v>8.6662749706227782E-3</v>
      </c>
    </row>
    <row r="66" spans="24:32" x14ac:dyDescent="0.25">
      <c r="X66" s="110">
        <v>42639</v>
      </c>
      <c r="Y66" s="9">
        <v>68.25</v>
      </c>
      <c r="Z66" s="9">
        <v>68.62</v>
      </c>
      <c r="AA66" s="9">
        <v>68.12</v>
      </c>
      <c r="AB66" s="9">
        <v>68.39</v>
      </c>
      <c r="AC66" s="104">
        <v>1861000</v>
      </c>
      <c r="AD66" s="9">
        <v>68.08</v>
      </c>
      <c r="AE66" s="2">
        <f t="shared" si="0"/>
        <v>0.5</v>
      </c>
      <c r="AF66" s="138">
        <f t="shared" si="1"/>
        <v>-1.4667057788209092E-3</v>
      </c>
    </row>
    <row r="67" spans="24:32" x14ac:dyDescent="0.25">
      <c r="X67" s="110">
        <v>42636</v>
      </c>
      <c r="Y67" s="9">
        <v>68.56</v>
      </c>
      <c r="Z67" s="9">
        <v>68.930000000000007</v>
      </c>
      <c r="AA67" s="9">
        <v>68.34</v>
      </c>
      <c r="AB67" s="9">
        <v>68.489999999999995</v>
      </c>
      <c r="AC67" s="104">
        <v>1297200</v>
      </c>
      <c r="AD67" s="9">
        <v>68.180000000000007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42635</v>
      </c>
      <c r="Y68" s="9">
        <v>68.84</v>
      </c>
      <c r="Z68" s="9">
        <v>69.06</v>
      </c>
      <c r="AA68" s="9">
        <v>68.73</v>
      </c>
      <c r="AB68" s="9">
        <v>68.94</v>
      </c>
      <c r="AC68" s="104">
        <v>1407000</v>
      </c>
      <c r="AD68" s="9">
        <v>68.63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42727</v>
      </c>
      <c r="X2" s="40">
        <v>108.66</v>
      </c>
      <c r="Y2" s="40">
        <v>109.79</v>
      </c>
      <c r="Z2" s="40">
        <v>108.19</v>
      </c>
      <c r="AA2" s="40">
        <v>109.28</v>
      </c>
      <c r="AB2" s="95">
        <v>2077100</v>
      </c>
      <c r="AC2" s="40">
        <v>109.28</v>
      </c>
      <c r="AD2" s="2">
        <f>Y2-Z2</f>
        <v>1.6000000000000085</v>
      </c>
      <c r="AE2" s="138">
        <f>AC2/AC3-1</f>
        <v>4.5964331678618464E-3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106.99</v>
      </c>
      <c r="W3" s="157">
        <v>42726</v>
      </c>
      <c r="X3" s="40">
        <v>107.65</v>
      </c>
      <c r="Y3" s="40">
        <v>108.79</v>
      </c>
      <c r="Z3" s="40">
        <v>107.46</v>
      </c>
      <c r="AA3" s="40">
        <v>108.78</v>
      </c>
      <c r="AB3" s="95">
        <v>1567300</v>
      </c>
      <c r="AC3" s="40">
        <v>108.78</v>
      </c>
      <c r="AD3" s="2">
        <f t="shared" ref="AD3:AD66" si="0">Y3-Z3</f>
        <v>1.3300000000000125</v>
      </c>
      <c r="AE3" s="138">
        <f t="shared" ref="AE3:AE66" si="1">AC3/AC4-1</f>
        <v>6.7561314206385781E-3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106.99</v>
      </c>
      <c r="R4" s="505">
        <v>-0.01</v>
      </c>
      <c r="W4" s="157">
        <v>42725</v>
      </c>
      <c r="X4" s="40">
        <v>108.33</v>
      </c>
      <c r="Y4" s="40">
        <v>108.98</v>
      </c>
      <c r="Z4" s="40">
        <v>107.57</v>
      </c>
      <c r="AA4" s="40">
        <v>108.05</v>
      </c>
      <c r="AB4" s="95">
        <v>1292200</v>
      </c>
      <c r="AC4" s="40">
        <v>108.05</v>
      </c>
      <c r="AD4" s="2">
        <f t="shared" si="0"/>
        <v>1.4100000000000108</v>
      </c>
      <c r="AE4" s="138">
        <f t="shared" si="1"/>
        <v>-1.1093648886013607E-3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42724</v>
      </c>
      <c r="X5" s="40">
        <v>107.25</v>
      </c>
      <c r="Y5" s="40">
        <v>108.35</v>
      </c>
      <c r="Z5" s="40">
        <v>107.05</v>
      </c>
      <c r="AA5" s="40">
        <v>108.17</v>
      </c>
      <c r="AB5" s="95">
        <v>1196400</v>
      </c>
      <c r="AC5" s="40">
        <v>108.17</v>
      </c>
      <c r="AD5" s="2">
        <f t="shared" si="0"/>
        <v>1.2999999999999972</v>
      </c>
      <c r="AE5" s="138">
        <f t="shared" si="1"/>
        <v>1.1596371457962995E-2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42723</v>
      </c>
      <c r="X6" s="40">
        <v>106.56</v>
      </c>
      <c r="Y6" s="40">
        <v>107.17</v>
      </c>
      <c r="Z6" s="40">
        <v>106.17</v>
      </c>
      <c r="AA6" s="40">
        <v>106.93</v>
      </c>
      <c r="AB6" s="95">
        <v>1299700</v>
      </c>
      <c r="AC6" s="40">
        <v>106.93</v>
      </c>
      <c r="AD6" s="2">
        <f t="shared" si="0"/>
        <v>1</v>
      </c>
      <c r="AE6" s="138">
        <f t="shared" si="1"/>
        <v>2.4374238305053808E-3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42720</v>
      </c>
      <c r="X7" s="40">
        <v>108.09</v>
      </c>
      <c r="Y7" s="40">
        <v>108.18</v>
      </c>
      <c r="Z7" s="40">
        <v>106.11</v>
      </c>
      <c r="AA7" s="40">
        <v>106.67</v>
      </c>
      <c r="AB7" s="95">
        <v>2553000</v>
      </c>
      <c r="AC7" s="40">
        <v>106.67</v>
      </c>
      <c r="AD7" s="2">
        <f t="shared" si="0"/>
        <v>2.0700000000000074</v>
      </c>
      <c r="AE7" s="138">
        <f t="shared" si="1"/>
        <v>-1.3319766904079211E-2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42719</v>
      </c>
      <c r="X8" s="40">
        <v>107.23</v>
      </c>
      <c r="Y8" s="40">
        <v>109.24</v>
      </c>
      <c r="Z8" s="40">
        <v>106.79</v>
      </c>
      <c r="AA8" s="40">
        <v>108.11</v>
      </c>
      <c r="AB8" s="95">
        <v>1374800</v>
      </c>
      <c r="AC8" s="40">
        <v>108.11</v>
      </c>
      <c r="AD8" s="2">
        <f t="shared" si="0"/>
        <v>2.4499999999999886</v>
      </c>
      <c r="AE8" s="138">
        <f t="shared" si="1"/>
        <v>4.9265662762596474E-3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42718</v>
      </c>
      <c r="X9" s="40">
        <v>109.54</v>
      </c>
      <c r="Y9" s="40">
        <v>110.24</v>
      </c>
      <c r="Z9" s="40">
        <v>107.46</v>
      </c>
      <c r="AA9" s="40">
        <v>107.58</v>
      </c>
      <c r="AB9" s="95">
        <v>1839900</v>
      </c>
      <c r="AC9" s="40">
        <v>107.58</v>
      </c>
      <c r="AD9" s="2">
        <f t="shared" si="0"/>
        <v>2.7800000000000011</v>
      </c>
      <c r="AE9" s="138">
        <f t="shared" si="1"/>
        <v>-2.0486205954657222E-2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42717</v>
      </c>
      <c r="X10" s="40">
        <v>110.83</v>
      </c>
      <c r="Y10" s="40">
        <v>111.39</v>
      </c>
      <c r="Z10" s="40">
        <v>108.45</v>
      </c>
      <c r="AA10" s="40">
        <v>109.83</v>
      </c>
      <c r="AB10" s="95">
        <v>1744000</v>
      </c>
      <c r="AC10" s="40">
        <v>109.83</v>
      </c>
      <c r="AD10" s="2">
        <f t="shared" si="0"/>
        <v>2.9399999999999977</v>
      </c>
      <c r="AE10" s="138">
        <f t="shared" si="1"/>
        <v>-7.7694462011022036E-3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W11" s="157">
        <v>42716</v>
      </c>
      <c r="X11" s="40">
        <v>110.78</v>
      </c>
      <c r="Y11" s="40">
        <v>111.43</v>
      </c>
      <c r="Z11" s="40">
        <v>109.4</v>
      </c>
      <c r="AA11" s="40">
        <v>110.69</v>
      </c>
      <c r="AB11" s="95">
        <v>1854500</v>
      </c>
      <c r="AC11" s="40">
        <v>110.69</v>
      </c>
      <c r="AD11" s="2">
        <f t="shared" si="0"/>
        <v>2.0300000000000011</v>
      </c>
      <c r="AE11" s="138">
        <f t="shared" si="1"/>
        <v>8.1374321880645084E-4</v>
      </c>
    </row>
    <row r="12" spans="1:31" x14ac:dyDescent="0.25">
      <c r="W12" s="157">
        <v>42713</v>
      </c>
      <c r="X12" s="40">
        <v>109.89</v>
      </c>
      <c r="Y12" s="40">
        <v>110.72</v>
      </c>
      <c r="Z12" s="40">
        <v>109.13</v>
      </c>
      <c r="AA12" s="40">
        <v>110.6</v>
      </c>
      <c r="AB12" s="95">
        <v>1457000</v>
      </c>
      <c r="AC12" s="40">
        <v>110.6</v>
      </c>
      <c r="AD12" s="2">
        <f t="shared" si="0"/>
        <v>1.5900000000000034</v>
      </c>
      <c r="AE12" s="138">
        <f t="shared" si="1"/>
        <v>5.2717687693146775E-3</v>
      </c>
    </row>
    <row r="13" spans="1:31" x14ac:dyDescent="0.25">
      <c r="W13" s="157">
        <v>42712</v>
      </c>
      <c r="X13" s="40">
        <v>109.88</v>
      </c>
      <c r="Y13" s="40">
        <v>110.38</v>
      </c>
      <c r="Z13" s="40">
        <v>109</v>
      </c>
      <c r="AA13" s="40">
        <v>110.02</v>
      </c>
      <c r="AB13" s="95">
        <v>1360500</v>
      </c>
      <c r="AC13" s="40">
        <v>110.02</v>
      </c>
      <c r="AD13" s="2">
        <f t="shared" si="0"/>
        <v>1.3799999999999955</v>
      </c>
      <c r="AE13" s="138">
        <f t="shared" si="1"/>
        <v>2.4601366742595943E-3</v>
      </c>
    </row>
    <row r="14" spans="1:31" x14ac:dyDescent="0.25">
      <c r="W14" s="157">
        <v>42711</v>
      </c>
      <c r="X14" s="40">
        <v>106.64</v>
      </c>
      <c r="Y14" s="40">
        <v>109.86</v>
      </c>
      <c r="Z14" s="40">
        <v>106.05</v>
      </c>
      <c r="AA14" s="40">
        <v>109.75</v>
      </c>
      <c r="AB14" s="95">
        <v>1906400</v>
      </c>
      <c r="AC14" s="40">
        <v>109.75</v>
      </c>
      <c r="AD14" s="2">
        <f t="shared" si="0"/>
        <v>3.8100000000000023</v>
      </c>
      <c r="AE14" s="138">
        <f t="shared" si="1"/>
        <v>3.3330194896902476E-2</v>
      </c>
    </row>
    <row r="15" spans="1:31" x14ac:dyDescent="0.25">
      <c r="W15" s="157">
        <v>42710</v>
      </c>
      <c r="X15" s="40">
        <v>105.96</v>
      </c>
      <c r="Y15" s="40">
        <v>106.25</v>
      </c>
      <c r="Z15" s="40">
        <v>105.16</v>
      </c>
      <c r="AA15" s="40">
        <v>106.21</v>
      </c>
      <c r="AB15" s="95">
        <v>1349600</v>
      </c>
      <c r="AC15" s="40">
        <v>106.21</v>
      </c>
      <c r="AD15" s="2">
        <f t="shared" si="0"/>
        <v>1.0900000000000034</v>
      </c>
      <c r="AE15" s="138">
        <f t="shared" si="1"/>
        <v>2.3593808984523346E-3</v>
      </c>
    </row>
    <row r="16" spans="1:31" x14ac:dyDescent="0.25">
      <c r="W16" s="157">
        <v>42709</v>
      </c>
      <c r="X16" s="40">
        <v>106.2</v>
      </c>
      <c r="Y16" s="40">
        <v>106.92</v>
      </c>
      <c r="Z16" s="40">
        <v>105.62</v>
      </c>
      <c r="AA16" s="40">
        <v>105.96</v>
      </c>
      <c r="AB16" s="95">
        <v>1743100</v>
      </c>
      <c r="AC16" s="40">
        <v>105.96</v>
      </c>
      <c r="AD16" s="2">
        <f t="shared" si="0"/>
        <v>1.2999999999999972</v>
      </c>
      <c r="AE16" s="138">
        <f t="shared" si="1"/>
        <v>3.4090909090909172E-3</v>
      </c>
    </row>
    <row r="17" spans="1:31" x14ac:dyDescent="0.25">
      <c r="W17" s="157">
        <v>42706</v>
      </c>
      <c r="X17" s="40">
        <v>106.65</v>
      </c>
      <c r="Y17" s="40">
        <v>107.1</v>
      </c>
      <c r="Z17" s="40">
        <v>105.09</v>
      </c>
      <c r="AA17" s="40">
        <v>105.6</v>
      </c>
      <c r="AB17" s="95">
        <v>1781800</v>
      </c>
      <c r="AC17" s="40">
        <v>105.6</v>
      </c>
      <c r="AD17" s="2">
        <f t="shared" si="0"/>
        <v>2.0099999999999909</v>
      </c>
      <c r="AE17" s="138">
        <f t="shared" si="1"/>
        <v>-1.1513619769727645E-2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42705</v>
      </c>
      <c r="X18" s="40">
        <v>106.87</v>
      </c>
      <c r="Y18" s="40">
        <v>107.89</v>
      </c>
      <c r="Z18" s="40">
        <v>106.58</v>
      </c>
      <c r="AA18" s="40">
        <v>106.83</v>
      </c>
      <c r="AB18" s="95">
        <v>2058200</v>
      </c>
      <c r="AC18" s="40">
        <v>106.83</v>
      </c>
      <c r="AD18" s="2">
        <f t="shared" si="0"/>
        <v>1.3100000000000023</v>
      </c>
      <c r="AE18" s="138">
        <f t="shared" si="1"/>
        <v>3.4754837497652513E-3</v>
      </c>
    </row>
    <row r="19" spans="1:31" x14ac:dyDescent="0.25">
      <c r="W19" s="157">
        <v>42704</v>
      </c>
      <c r="X19" s="40">
        <v>105</v>
      </c>
      <c r="Y19" s="40">
        <v>107.32</v>
      </c>
      <c r="Z19" s="40">
        <v>104.75</v>
      </c>
      <c r="AA19" s="40">
        <v>106.46</v>
      </c>
      <c r="AB19" s="95">
        <v>3328200</v>
      </c>
      <c r="AC19" s="40">
        <v>106.46</v>
      </c>
      <c r="AD19" s="2">
        <f t="shared" si="0"/>
        <v>2.5699999999999932</v>
      </c>
      <c r="AE19" s="138">
        <f t="shared" si="1"/>
        <v>2.0024911372999776E-2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42703</v>
      </c>
      <c r="X20" s="40">
        <v>103.82</v>
      </c>
      <c r="Y20" s="40">
        <v>104.86</v>
      </c>
      <c r="Z20" s="40">
        <v>103.23</v>
      </c>
      <c r="AA20" s="40">
        <v>104.37</v>
      </c>
      <c r="AB20" s="95">
        <v>2258800</v>
      </c>
      <c r="AC20" s="40">
        <v>104.37</v>
      </c>
      <c r="AD20" s="2">
        <f t="shared" si="0"/>
        <v>1.6299999999999955</v>
      </c>
      <c r="AE20" s="138">
        <f t="shared" si="1"/>
        <v>3.6541975189923193E-3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42702</v>
      </c>
      <c r="X21" s="40">
        <v>103.72</v>
      </c>
      <c r="Y21" s="40">
        <v>104.24</v>
      </c>
      <c r="Z21" s="40">
        <v>102.77</v>
      </c>
      <c r="AA21" s="40">
        <v>103.99</v>
      </c>
      <c r="AB21" s="95">
        <v>1620900</v>
      </c>
      <c r="AC21" s="40">
        <v>103.99</v>
      </c>
      <c r="AD21" s="2">
        <f t="shared" si="0"/>
        <v>1.4699999999999989</v>
      </c>
      <c r="AE21" s="138">
        <f t="shared" si="1"/>
        <v>-3.3544182480353957E-3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42699</v>
      </c>
      <c r="X22" s="40">
        <v>104.24</v>
      </c>
      <c r="Y22" s="40">
        <v>104.56</v>
      </c>
      <c r="Z22" s="40">
        <v>103.91</v>
      </c>
      <c r="AA22" s="40">
        <v>104.34</v>
      </c>
      <c r="AB22" s="95">
        <v>919900</v>
      </c>
      <c r="AC22" s="40">
        <v>104.34</v>
      </c>
      <c r="AD22" s="2">
        <f t="shared" si="0"/>
        <v>0.65000000000000568</v>
      </c>
      <c r="AE22" s="138">
        <f t="shared" si="1"/>
        <v>2.8835063437140374E-3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42697</v>
      </c>
      <c r="X23" s="40">
        <v>103.75</v>
      </c>
      <c r="Y23" s="40">
        <v>104.77</v>
      </c>
      <c r="Z23" s="40">
        <v>103.75</v>
      </c>
      <c r="AA23" s="40">
        <v>104.04</v>
      </c>
      <c r="AB23" s="95">
        <v>1505300</v>
      </c>
      <c r="AC23" s="40">
        <v>104.04</v>
      </c>
      <c r="AD23" s="2">
        <f t="shared" si="0"/>
        <v>1.019999999999996</v>
      </c>
      <c r="AE23" s="138">
        <f t="shared" si="1"/>
        <v>1.1547344110856006E-3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42696</v>
      </c>
      <c r="X24" s="40">
        <v>104.93</v>
      </c>
      <c r="Y24" s="40">
        <v>105.5</v>
      </c>
      <c r="Z24" s="40">
        <v>103.75</v>
      </c>
      <c r="AA24" s="40">
        <v>103.92</v>
      </c>
      <c r="AB24" s="95">
        <v>1821300</v>
      </c>
      <c r="AC24" s="40">
        <v>103.92</v>
      </c>
      <c r="AD24" s="2">
        <f t="shared" si="0"/>
        <v>1.75</v>
      </c>
      <c r="AE24" s="138">
        <f t="shared" si="1"/>
        <v>-6.5009560229444263E-3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42695</v>
      </c>
      <c r="X25" s="40">
        <v>103.76</v>
      </c>
      <c r="Y25" s="40">
        <v>105.3</v>
      </c>
      <c r="Z25" s="40">
        <v>103.62</v>
      </c>
      <c r="AA25" s="40">
        <v>104.6</v>
      </c>
      <c r="AB25" s="95">
        <v>1708900</v>
      </c>
      <c r="AC25" s="40">
        <v>104.6</v>
      </c>
      <c r="AD25" s="2">
        <f t="shared" si="0"/>
        <v>1.6799999999999926</v>
      </c>
      <c r="AE25" s="138">
        <f t="shared" si="1"/>
        <v>1.1116481391976629E-2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42692</v>
      </c>
      <c r="X26" s="40">
        <v>102.93</v>
      </c>
      <c r="Y26" s="40">
        <v>103.98</v>
      </c>
      <c r="Z26" s="40">
        <v>102.76</v>
      </c>
      <c r="AA26" s="40">
        <v>103.45</v>
      </c>
      <c r="AB26" s="95">
        <v>1865900</v>
      </c>
      <c r="AC26" s="40">
        <v>103.45</v>
      </c>
      <c r="AD26" s="2">
        <f t="shared" si="0"/>
        <v>1.2199999999999989</v>
      </c>
      <c r="AE26" s="138">
        <f t="shared" si="1"/>
        <v>3.0056234244715263E-3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42691</v>
      </c>
      <c r="X27" s="40">
        <v>103</v>
      </c>
      <c r="Y27" s="40">
        <v>103.44</v>
      </c>
      <c r="Z27" s="40">
        <v>102.59</v>
      </c>
      <c r="AA27" s="40">
        <v>103.14</v>
      </c>
      <c r="AB27" s="95">
        <v>2566600</v>
      </c>
      <c r="AC27" s="40">
        <v>103.14</v>
      </c>
      <c r="AD27" s="2">
        <f t="shared" si="0"/>
        <v>0.84999999999999432</v>
      </c>
      <c r="AE27" s="138">
        <f t="shared" si="1"/>
        <v>1.3592233009709354E-3</v>
      </c>
    </row>
    <row r="28" spans="1:31" x14ac:dyDescent="0.25">
      <c r="W28" s="157">
        <v>42690</v>
      </c>
      <c r="X28" s="40">
        <v>104.07</v>
      </c>
      <c r="Y28" s="40">
        <v>104.38</v>
      </c>
      <c r="Z28" s="40">
        <v>102.7</v>
      </c>
      <c r="AA28" s="40">
        <v>103</v>
      </c>
      <c r="AB28" s="95">
        <v>2030900</v>
      </c>
      <c r="AC28" s="40">
        <v>103</v>
      </c>
      <c r="AD28" s="2">
        <f t="shared" si="0"/>
        <v>1.6799999999999926</v>
      </c>
      <c r="AE28" s="138">
        <f t="shared" si="1"/>
        <v>-1.5108051252629595E-2</v>
      </c>
    </row>
    <row r="29" spans="1:31" x14ac:dyDescent="0.25">
      <c r="W29" s="157">
        <v>42689</v>
      </c>
      <c r="X29" s="40">
        <v>103.99</v>
      </c>
      <c r="Y29" s="40">
        <v>104.78</v>
      </c>
      <c r="Z29" s="40">
        <v>102.79</v>
      </c>
      <c r="AA29" s="40">
        <v>104.58</v>
      </c>
      <c r="AB29" s="95">
        <v>1974200</v>
      </c>
      <c r="AC29" s="40">
        <v>104.58</v>
      </c>
      <c r="AD29" s="2">
        <f t="shared" si="0"/>
        <v>1.9899999999999949</v>
      </c>
      <c r="AE29" s="138">
        <f t="shared" si="1"/>
        <v>5.6736224636984023E-3</v>
      </c>
    </row>
    <row r="30" spans="1:31" x14ac:dyDescent="0.25">
      <c r="W30" s="157">
        <v>42688</v>
      </c>
      <c r="X30" s="40">
        <v>101</v>
      </c>
      <c r="Y30" s="40">
        <v>104.87</v>
      </c>
      <c r="Z30" s="40">
        <v>100.91</v>
      </c>
      <c r="AA30" s="40">
        <v>103.99</v>
      </c>
      <c r="AB30" s="95">
        <v>3115900</v>
      </c>
      <c r="AC30" s="40">
        <v>103.99</v>
      </c>
      <c r="AD30" s="2">
        <f t="shared" si="0"/>
        <v>3.960000000000008</v>
      </c>
      <c r="AE30" s="138">
        <f t="shared" si="1"/>
        <v>3.052224754731947E-2</v>
      </c>
    </row>
    <row r="31" spans="1:31" x14ac:dyDescent="0.25">
      <c r="W31" s="157">
        <v>42685</v>
      </c>
      <c r="X31" s="40">
        <v>99.91</v>
      </c>
      <c r="Y31" s="40">
        <v>100.93</v>
      </c>
      <c r="Z31" s="40">
        <v>98.92</v>
      </c>
      <c r="AA31" s="40">
        <v>100.91</v>
      </c>
      <c r="AB31" s="95">
        <v>2734200</v>
      </c>
      <c r="AC31" s="40">
        <v>100.91</v>
      </c>
      <c r="AD31" s="2">
        <f t="shared" si="0"/>
        <v>2.0100000000000051</v>
      </c>
      <c r="AE31" s="138">
        <f t="shared" si="1"/>
        <v>4.0796019900497527E-3</v>
      </c>
    </row>
    <row r="32" spans="1:31" x14ac:dyDescent="0.25">
      <c r="W32" s="157">
        <v>42684</v>
      </c>
      <c r="X32" s="40">
        <v>99.79</v>
      </c>
      <c r="Y32" s="40">
        <v>101.19</v>
      </c>
      <c r="Z32" s="40">
        <v>99.07</v>
      </c>
      <c r="AA32" s="40">
        <v>100.5</v>
      </c>
      <c r="AB32" s="95">
        <v>4422300</v>
      </c>
      <c r="AC32" s="40">
        <v>100.5</v>
      </c>
      <c r="AD32" s="2">
        <f t="shared" si="0"/>
        <v>2.1200000000000045</v>
      </c>
      <c r="AE32" s="138">
        <f t="shared" si="1"/>
        <v>1.7206477732793601E-2</v>
      </c>
    </row>
    <row r="33" spans="1:31" x14ac:dyDescent="0.25">
      <c r="L33" t="s">
        <v>65</v>
      </c>
      <c r="M33" s="2">
        <f>K51+M51-F51</f>
        <v>-168.6200000000008</v>
      </c>
      <c r="W33" s="157">
        <v>42683</v>
      </c>
      <c r="X33" s="40">
        <v>95.71</v>
      </c>
      <c r="Y33" s="40">
        <v>100.73</v>
      </c>
      <c r="Z33" s="40">
        <v>95.1</v>
      </c>
      <c r="AA33" s="40">
        <v>98.8</v>
      </c>
      <c r="AB33" s="95">
        <v>5759400</v>
      </c>
      <c r="AC33" s="40">
        <v>98.8</v>
      </c>
      <c r="AD33" s="2">
        <f t="shared" si="0"/>
        <v>5.6300000000000097</v>
      </c>
      <c r="AE33" s="138">
        <f t="shared" si="1"/>
        <v>2.9166666666666563E-2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42682</v>
      </c>
      <c r="X34" s="40">
        <v>94.55</v>
      </c>
      <c r="Y34" s="40">
        <v>96.34</v>
      </c>
      <c r="Z34" s="40">
        <v>94.09</v>
      </c>
      <c r="AA34" s="40">
        <v>96</v>
      </c>
      <c r="AB34" s="95">
        <v>1553900</v>
      </c>
      <c r="AC34" s="40">
        <v>96</v>
      </c>
      <c r="AD34" s="2">
        <f t="shared" si="0"/>
        <v>2.25</v>
      </c>
      <c r="AE34" s="138">
        <f t="shared" si="1"/>
        <v>1.1058451816745585E-2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42681</v>
      </c>
      <c r="X35" s="40">
        <v>92.49</v>
      </c>
      <c r="Y35" s="40">
        <v>94.99</v>
      </c>
      <c r="Z35" s="40">
        <v>92.49</v>
      </c>
      <c r="AA35" s="40">
        <v>94.95</v>
      </c>
      <c r="AB35" s="95">
        <v>1481900</v>
      </c>
      <c r="AC35" s="40">
        <v>94.95</v>
      </c>
      <c r="AD35" s="2">
        <f t="shared" si="0"/>
        <v>2.5</v>
      </c>
      <c r="AE35" s="138">
        <f t="shared" si="1"/>
        <v>3.6345776031434074E-2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42678</v>
      </c>
      <c r="X36" s="40">
        <v>91.79</v>
      </c>
      <c r="Y36" s="40">
        <v>92.39</v>
      </c>
      <c r="Z36" s="40">
        <v>91.28</v>
      </c>
      <c r="AA36" s="40">
        <v>91.62</v>
      </c>
      <c r="AB36" s="95">
        <v>762600</v>
      </c>
      <c r="AC36" s="40">
        <v>91.62</v>
      </c>
      <c r="AD36" s="2">
        <f t="shared" si="0"/>
        <v>1.1099999999999994</v>
      </c>
      <c r="AE36" s="138">
        <f t="shared" si="1"/>
        <v>-1.5257192676547682E-3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42677</v>
      </c>
      <c r="X37" s="40">
        <v>92.21</v>
      </c>
      <c r="Y37" s="40">
        <v>92.53</v>
      </c>
      <c r="Z37" s="40">
        <v>91.55</v>
      </c>
      <c r="AA37" s="40">
        <v>91.76</v>
      </c>
      <c r="AB37" s="95">
        <v>1295700</v>
      </c>
      <c r="AC37" s="40">
        <v>91.76</v>
      </c>
      <c r="AD37" s="2">
        <f t="shared" si="0"/>
        <v>0.98000000000000398</v>
      </c>
      <c r="AE37" s="138">
        <f t="shared" si="1"/>
        <v>-2.5002717686704035E-3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42676</v>
      </c>
      <c r="X38" s="40">
        <v>91.42</v>
      </c>
      <c r="Y38" s="40">
        <v>92.53</v>
      </c>
      <c r="Z38" s="40">
        <v>91.32</v>
      </c>
      <c r="AA38" s="40">
        <v>91.99</v>
      </c>
      <c r="AB38" s="95">
        <v>1687900</v>
      </c>
      <c r="AC38" s="40">
        <v>91.99</v>
      </c>
      <c r="AD38" s="2">
        <f t="shared" si="0"/>
        <v>1.210000000000008</v>
      </c>
      <c r="AE38" s="138" t="e">
        <f t="shared" si="1"/>
        <v>#DIV/0!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42676</v>
      </c>
      <c r="X39" s="40" t="s">
        <v>439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42675</v>
      </c>
      <c r="X40" s="40">
        <v>93.28</v>
      </c>
      <c r="Y40" s="40">
        <v>93.29</v>
      </c>
      <c r="Z40" s="40">
        <v>90.98</v>
      </c>
      <c r="AA40" s="40">
        <v>91.6</v>
      </c>
      <c r="AB40" s="95">
        <v>1552300</v>
      </c>
      <c r="AC40" s="40">
        <v>91.01</v>
      </c>
      <c r="AD40" s="2">
        <f t="shared" si="0"/>
        <v>2.3100000000000023</v>
      </c>
      <c r="AE40" s="138">
        <f t="shared" si="1"/>
        <v>-1.5043290043290081E-2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42674</v>
      </c>
      <c r="X41" s="40">
        <v>92.73</v>
      </c>
      <c r="Y41" s="40">
        <v>93.54</v>
      </c>
      <c r="Z41" s="40">
        <v>92.42</v>
      </c>
      <c r="AA41" s="40">
        <v>93</v>
      </c>
      <c r="AB41" s="95">
        <v>1833800</v>
      </c>
      <c r="AC41" s="40">
        <v>92.4</v>
      </c>
      <c r="AD41" s="2">
        <f t="shared" si="0"/>
        <v>1.1200000000000045</v>
      </c>
      <c r="AE41" s="138">
        <f t="shared" si="1"/>
        <v>7.8534031413612926E-3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42671</v>
      </c>
      <c r="X42" s="40">
        <v>91.51</v>
      </c>
      <c r="Y42" s="40">
        <v>93.16</v>
      </c>
      <c r="Z42" s="40">
        <v>91.36</v>
      </c>
      <c r="AA42" s="40">
        <v>92.27</v>
      </c>
      <c r="AB42" s="95">
        <v>2454700</v>
      </c>
      <c r="AC42" s="40">
        <v>91.68</v>
      </c>
      <c r="AD42" s="2">
        <f t="shared" si="0"/>
        <v>1.7999999999999972</v>
      </c>
      <c r="AE42" s="138">
        <f t="shared" si="1"/>
        <v>1.0136624063464161E-2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117.68900000000001</v>
      </c>
      <c r="Q43" s="2"/>
      <c r="R43" s="34"/>
      <c r="T43" s="10" t="s">
        <v>98</v>
      </c>
      <c r="U43" s="88">
        <v>109.28</v>
      </c>
      <c r="W43" s="157">
        <v>42670</v>
      </c>
      <c r="X43" s="40">
        <v>90.65</v>
      </c>
      <c r="Y43" s="40">
        <v>91.58</v>
      </c>
      <c r="Z43" s="40">
        <v>90.53</v>
      </c>
      <c r="AA43" s="40">
        <v>91.35</v>
      </c>
      <c r="AB43" s="95">
        <v>2478600</v>
      </c>
      <c r="AC43" s="40">
        <v>90.76</v>
      </c>
      <c r="AD43" s="2">
        <f t="shared" si="0"/>
        <v>1.0499999999999972</v>
      </c>
      <c r="AE43" s="138">
        <f t="shared" si="1"/>
        <v>1.4645053102291916E-2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116.6191</v>
      </c>
      <c r="Q44" s="2"/>
      <c r="R44" s="34"/>
      <c r="T44" s="10" t="s">
        <v>99</v>
      </c>
      <c r="U44" s="88">
        <v>109.34</v>
      </c>
      <c r="W44" s="157">
        <v>42669</v>
      </c>
      <c r="X44" s="40">
        <v>91.9</v>
      </c>
      <c r="Y44" s="40">
        <v>92.37</v>
      </c>
      <c r="Z44" s="40">
        <v>89.95</v>
      </c>
      <c r="AA44" s="40">
        <v>90.03</v>
      </c>
      <c r="AB44" s="95">
        <v>2340800</v>
      </c>
      <c r="AC44" s="40">
        <v>89.45</v>
      </c>
      <c r="AD44" s="2">
        <f t="shared" si="0"/>
        <v>2.4200000000000017</v>
      </c>
      <c r="AE44" s="138">
        <f t="shared" si="1"/>
        <v>-3.4746951548505489E-2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115.5492</v>
      </c>
      <c r="Q45" s="2"/>
      <c r="R45" s="34"/>
      <c r="T45" s="10" t="s">
        <v>100</v>
      </c>
      <c r="U45" s="88" t="s">
        <v>129</v>
      </c>
      <c r="W45" s="157">
        <v>42668</v>
      </c>
      <c r="X45" s="40">
        <v>92.79</v>
      </c>
      <c r="Y45" s="40">
        <v>93.56</v>
      </c>
      <c r="Z45" s="40">
        <v>92.56</v>
      </c>
      <c r="AA45" s="40">
        <v>93.27</v>
      </c>
      <c r="AB45" s="95">
        <v>2111300</v>
      </c>
      <c r="AC45" s="40">
        <v>92.67</v>
      </c>
      <c r="AD45" s="2">
        <f t="shared" si="0"/>
        <v>1</v>
      </c>
      <c r="AE45" s="138">
        <f t="shared" si="1"/>
        <v>3.4650785056848932E-3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114.47929999999999</v>
      </c>
      <c r="Q46" s="2"/>
      <c r="R46" s="34"/>
      <c r="T46" s="10" t="s">
        <v>101</v>
      </c>
      <c r="U46" s="88" t="s">
        <v>129</v>
      </c>
      <c r="W46" s="157">
        <v>42667</v>
      </c>
      <c r="X46" s="40">
        <v>93.84</v>
      </c>
      <c r="Y46" s="40">
        <v>94.27</v>
      </c>
      <c r="Z46" s="40">
        <v>92.85</v>
      </c>
      <c r="AA46" s="40">
        <v>92.95</v>
      </c>
      <c r="AB46" s="95">
        <v>1350500</v>
      </c>
      <c r="AC46" s="40">
        <v>92.35</v>
      </c>
      <c r="AD46" s="2">
        <f t="shared" si="0"/>
        <v>1.4200000000000017</v>
      </c>
      <c r="AE46" s="138">
        <f t="shared" si="1"/>
        <v>3.2495667244369919E-4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113.40940000000001</v>
      </c>
      <c r="Q47" s="2"/>
      <c r="R47" s="34"/>
      <c r="T47" s="10" t="s">
        <v>102</v>
      </c>
      <c r="U47" s="88">
        <v>105.19</v>
      </c>
      <c r="W47" s="157">
        <v>42664</v>
      </c>
      <c r="X47" s="40">
        <v>92.35</v>
      </c>
      <c r="Y47" s="40">
        <v>93.01</v>
      </c>
      <c r="Z47" s="40">
        <v>92.07</v>
      </c>
      <c r="AA47" s="40">
        <v>92.92</v>
      </c>
      <c r="AB47" s="95">
        <v>1884700</v>
      </c>
      <c r="AC47" s="40">
        <v>92.32</v>
      </c>
      <c r="AD47" s="2">
        <f t="shared" si="0"/>
        <v>0.94000000000001194</v>
      </c>
      <c r="AE47" s="138">
        <f t="shared" si="1"/>
        <v>-2.2695342051227696E-3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112.3395</v>
      </c>
      <c r="Q48" s="2"/>
      <c r="R48" s="34"/>
      <c r="T48" s="10" t="s">
        <v>103</v>
      </c>
      <c r="U48" s="88">
        <v>1.3447499999999999</v>
      </c>
      <c r="W48" s="157">
        <v>42663</v>
      </c>
      <c r="X48" s="40">
        <v>95.01</v>
      </c>
      <c r="Y48" s="40">
        <v>95.15</v>
      </c>
      <c r="Z48" s="40">
        <v>92.94</v>
      </c>
      <c r="AA48" s="40">
        <v>93.13</v>
      </c>
      <c r="AB48" s="95">
        <v>1569400</v>
      </c>
      <c r="AC48" s="40">
        <v>92.53</v>
      </c>
      <c r="AD48" s="2">
        <f t="shared" si="0"/>
        <v>2.210000000000008</v>
      </c>
      <c r="AE48" s="138">
        <f t="shared" si="1"/>
        <v>-2.6205009471690133E-2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111.2696</v>
      </c>
      <c r="Q49" s="2"/>
      <c r="R49" s="34"/>
      <c r="T49" s="10" t="s">
        <v>122</v>
      </c>
      <c r="U49" s="88" t="s">
        <v>339</v>
      </c>
      <c r="W49" s="157">
        <v>42662</v>
      </c>
      <c r="X49" s="40">
        <v>95.25</v>
      </c>
      <c r="Y49" s="40">
        <v>96.38</v>
      </c>
      <c r="Z49" s="40">
        <v>94.9</v>
      </c>
      <c r="AA49" s="40">
        <v>95.64</v>
      </c>
      <c r="AB49" s="95">
        <v>1009200</v>
      </c>
      <c r="AC49" s="40">
        <v>95.02</v>
      </c>
      <c r="AD49" s="2">
        <f t="shared" si="0"/>
        <v>1.4799999999999898</v>
      </c>
      <c r="AE49" s="138">
        <f t="shared" si="1"/>
        <v>6.8877821341526424E-3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110.19969999999999</v>
      </c>
      <c r="Q50" s="2"/>
      <c r="R50" s="34"/>
      <c r="T50" s="10"/>
      <c r="U50" s="88"/>
      <c r="W50" s="157">
        <v>42661</v>
      </c>
      <c r="X50" s="40">
        <v>95.25</v>
      </c>
      <c r="Y50" s="40">
        <v>95.69</v>
      </c>
      <c r="Z50" s="40">
        <v>94.48</v>
      </c>
      <c r="AA50" s="40">
        <v>94.98</v>
      </c>
      <c r="AB50" s="95">
        <v>999300</v>
      </c>
      <c r="AC50" s="40">
        <v>94.37</v>
      </c>
      <c r="AD50" s="2">
        <f t="shared" si="0"/>
        <v>1.2099999999999937</v>
      </c>
      <c r="AE50" s="138">
        <f t="shared" si="1"/>
        <v>1.4857264140932802E-3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109.1298</v>
      </c>
      <c r="Q51" s="2"/>
      <c r="R51" s="34"/>
      <c r="T51" s="10" t="s">
        <v>105</v>
      </c>
      <c r="U51" s="88" t="s">
        <v>553</v>
      </c>
      <c r="W51" s="157">
        <v>42660</v>
      </c>
      <c r="X51" s="40">
        <v>94.82</v>
      </c>
      <c r="Y51" s="40">
        <v>95.53</v>
      </c>
      <c r="Z51" s="40">
        <v>94.57</v>
      </c>
      <c r="AA51" s="40">
        <v>94.84</v>
      </c>
      <c r="AB51" s="95">
        <v>1021400</v>
      </c>
      <c r="AC51" s="40">
        <v>94.23</v>
      </c>
      <c r="AD51" s="2">
        <f t="shared" si="0"/>
        <v>0.96000000000000796</v>
      </c>
      <c r="AE51" s="138">
        <f t="shared" si="1"/>
        <v>-1.0601081310293026E-3</v>
      </c>
    </row>
    <row r="52" spans="1:31" x14ac:dyDescent="0.25">
      <c r="O52" s="83">
        <v>1.01</v>
      </c>
      <c r="P52" s="83">
        <f t="shared" si="3"/>
        <v>108.0599</v>
      </c>
      <c r="Q52" s="2"/>
      <c r="R52" s="34"/>
      <c r="T52" s="10" t="s">
        <v>106</v>
      </c>
      <c r="U52" s="88" t="s">
        <v>407</v>
      </c>
      <c r="W52" s="157">
        <v>42657</v>
      </c>
      <c r="X52" s="40">
        <v>95.51</v>
      </c>
      <c r="Y52" s="40">
        <v>96.4</v>
      </c>
      <c r="Z52" s="40">
        <v>94.85</v>
      </c>
      <c r="AA52" s="40">
        <v>94.94</v>
      </c>
      <c r="AB52" s="95">
        <v>1473600</v>
      </c>
      <c r="AC52" s="40">
        <v>94.33</v>
      </c>
      <c r="AD52" s="2">
        <f t="shared" si="0"/>
        <v>1.5500000000000114</v>
      </c>
      <c r="AE52" s="138">
        <f t="shared" si="1"/>
        <v>1.273750132682272E-3</v>
      </c>
    </row>
    <row r="53" spans="1:31" x14ac:dyDescent="0.25">
      <c r="O53" s="83">
        <v>1</v>
      </c>
      <c r="P53" s="83">
        <f t="shared" si="3"/>
        <v>106.99</v>
      </c>
      <c r="Q53" s="2"/>
      <c r="R53" s="34"/>
      <c r="T53" s="10" t="s">
        <v>107</v>
      </c>
      <c r="U53" s="90">
        <v>856003</v>
      </c>
      <c r="W53" s="157">
        <v>42656</v>
      </c>
      <c r="X53" s="40">
        <v>92.81</v>
      </c>
      <c r="Y53" s="40">
        <v>95.03</v>
      </c>
      <c r="Z53" s="40">
        <v>92.47</v>
      </c>
      <c r="AA53" s="40">
        <v>94.82</v>
      </c>
      <c r="AB53" s="95">
        <v>1923000</v>
      </c>
      <c r="AC53" s="40">
        <v>94.21</v>
      </c>
      <c r="AD53" s="2">
        <f t="shared" si="0"/>
        <v>2.5600000000000023</v>
      </c>
      <c r="AE53" s="138">
        <f t="shared" si="1"/>
        <v>1.4975220857573746E-2</v>
      </c>
    </row>
    <row r="54" spans="1:31" x14ac:dyDescent="0.25">
      <c r="O54" s="83">
        <v>0.99</v>
      </c>
      <c r="P54" s="83">
        <f t="shared" si="3"/>
        <v>105.92009999999999</v>
      </c>
      <c r="Q54" s="2"/>
      <c r="R54" s="34"/>
      <c r="T54" s="10" t="s">
        <v>110</v>
      </c>
      <c r="U54" s="90">
        <v>1850350</v>
      </c>
      <c r="W54" s="157">
        <v>42655</v>
      </c>
      <c r="X54" s="40">
        <v>93.85</v>
      </c>
      <c r="Y54" s="40">
        <v>94.34</v>
      </c>
      <c r="Z54" s="40">
        <v>93.2</v>
      </c>
      <c r="AA54" s="40">
        <v>93.42</v>
      </c>
      <c r="AB54" s="95">
        <v>2167300</v>
      </c>
      <c r="AC54" s="40">
        <v>92.82</v>
      </c>
      <c r="AD54" s="2">
        <f t="shared" si="0"/>
        <v>1.1400000000000006</v>
      </c>
      <c r="AE54" s="138">
        <f t="shared" si="1"/>
        <v>-1.3183074633212888E-2</v>
      </c>
    </row>
    <row r="55" spans="1:31" x14ac:dyDescent="0.25">
      <c r="O55" s="83">
        <v>0.98</v>
      </c>
      <c r="P55" s="83">
        <f t="shared" si="3"/>
        <v>104.85019999999999</v>
      </c>
      <c r="Q55" s="2"/>
      <c r="R55" s="34"/>
      <c r="T55" s="10" t="s">
        <v>108</v>
      </c>
      <c r="U55" s="88" t="s">
        <v>554</v>
      </c>
      <c r="W55" s="157">
        <v>42654</v>
      </c>
      <c r="X55" s="40">
        <v>96.59</v>
      </c>
      <c r="Y55" s="40">
        <v>97</v>
      </c>
      <c r="Z55" s="40">
        <v>94.25</v>
      </c>
      <c r="AA55" s="40">
        <v>94.67</v>
      </c>
      <c r="AB55" s="95">
        <v>3044200</v>
      </c>
      <c r="AC55" s="40">
        <v>94.06</v>
      </c>
      <c r="AD55" s="2">
        <f t="shared" si="0"/>
        <v>2.75</v>
      </c>
      <c r="AE55" s="138">
        <f t="shared" si="1"/>
        <v>-1.2078563176136869E-2</v>
      </c>
    </row>
    <row r="56" spans="1:31" x14ac:dyDescent="0.25">
      <c r="O56" s="83">
        <v>0.97</v>
      </c>
      <c r="P56" s="83">
        <f t="shared" si="3"/>
        <v>103.7803</v>
      </c>
      <c r="T56" s="10" t="s">
        <v>111</v>
      </c>
      <c r="U56" s="88">
        <v>20.27</v>
      </c>
      <c r="W56" s="157">
        <v>42653</v>
      </c>
      <c r="X56" s="40">
        <v>97.22</v>
      </c>
      <c r="Y56" s="40">
        <v>97.59</v>
      </c>
      <c r="Z56" s="40">
        <v>95.69</v>
      </c>
      <c r="AA56" s="40">
        <v>95.83</v>
      </c>
      <c r="AB56" s="95">
        <v>1743000</v>
      </c>
      <c r="AC56" s="40">
        <v>95.21</v>
      </c>
      <c r="AD56" s="2">
        <f t="shared" si="0"/>
        <v>1.9000000000000057</v>
      </c>
      <c r="AE56" s="138">
        <f t="shared" si="1"/>
        <v>-9.8793677204659369E-3</v>
      </c>
    </row>
    <row r="57" spans="1:31" x14ac:dyDescent="0.25">
      <c r="O57" s="83">
        <v>0.96</v>
      </c>
      <c r="P57" s="83">
        <f t="shared" si="3"/>
        <v>102.71039999999999</v>
      </c>
      <c r="T57" s="10" t="s">
        <v>112</v>
      </c>
      <c r="U57" s="88">
        <v>5.4</v>
      </c>
      <c r="W57" s="157">
        <v>42650</v>
      </c>
      <c r="X57" s="40">
        <v>97.3</v>
      </c>
      <c r="Y57" s="40">
        <v>97.4</v>
      </c>
      <c r="Z57" s="40">
        <v>96.05</v>
      </c>
      <c r="AA57" s="40">
        <v>96.78</v>
      </c>
      <c r="AB57" s="95">
        <v>1441700</v>
      </c>
      <c r="AC57" s="40">
        <v>96.16</v>
      </c>
      <c r="AD57" s="2">
        <f t="shared" si="0"/>
        <v>1.3500000000000085</v>
      </c>
      <c r="AE57" s="138">
        <f t="shared" si="1"/>
        <v>-6.8167733939268338E-3</v>
      </c>
    </row>
    <row r="58" spans="1:31" x14ac:dyDescent="0.25">
      <c r="O58" s="83">
        <v>0.95</v>
      </c>
      <c r="P58" s="83">
        <f t="shared" si="3"/>
        <v>101.64049999999999</v>
      </c>
      <c r="T58" s="10" t="s">
        <v>109</v>
      </c>
      <c r="U58" s="88" t="s">
        <v>555</v>
      </c>
      <c r="W58" s="157">
        <v>42649</v>
      </c>
      <c r="X58" s="40">
        <v>97.04</v>
      </c>
      <c r="Y58" s="40">
        <v>97.82</v>
      </c>
      <c r="Z58" s="40">
        <v>96.65</v>
      </c>
      <c r="AA58" s="40">
        <v>97.45</v>
      </c>
      <c r="AB58" s="95">
        <v>1638500</v>
      </c>
      <c r="AC58" s="40">
        <v>96.82</v>
      </c>
      <c r="AD58" s="2">
        <f t="shared" si="0"/>
        <v>1.1699999999999875</v>
      </c>
      <c r="AE58" s="138">
        <f t="shared" si="1"/>
        <v>4.252670884762999E-3</v>
      </c>
    </row>
    <row r="59" spans="1:31" x14ac:dyDescent="0.25">
      <c r="O59" s="83">
        <v>0.94</v>
      </c>
      <c r="P59" s="83">
        <f t="shared" si="3"/>
        <v>100.57059999999998</v>
      </c>
      <c r="W59" s="157">
        <v>42648</v>
      </c>
      <c r="X59" s="40">
        <v>96.23</v>
      </c>
      <c r="Y59" s="40">
        <v>97.17</v>
      </c>
      <c r="Z59" s="40">
        <v>96.05</v>
      </c>
      <c r="AA59" s="40">
        <v>97.04</v>
      </c>
      <c r="AB59" s="95">
        <v>1200000</v>
      </c>
      <c r="AC59" s="40">
        <v>96.41</v>
      </c>
      <c r="AD59" s="2">
        <f t="shared" si="0"/>
        <v>1.1200000000000045</v>
      </c>
      <c r="AE59" s="138">
        <f t="shared" si="1"/>
        <v>1.3029315960912058E-2</v>
      </c>
    </row>
    <row r="60" spans="1:31" x14ac:dyDescent="0.25">
      <c r="O60" s="83">
        <v>0.93</v>
      </c>
      <c r="P60" s="83">
        <f t="shared" si="3"/>
        <v>99.500699999999995</v>
      </c>
      <c r="W60" s="157">
        <v>42647</v>
      </c>
      <c r="X60" s="40">
        <v>97.11</v>
      </c>
      <c r="Y60" s="40">
        <v>97.73</v>
      </c>
      <c r="Z60" s="40">
        <v>95.37</v>
      </c>
      <c r="AA60" s="40">
        <v>95.79</v>
      </c>
      <c r="AB60" s="95">
        <v>1456800</v>
      </c>
      <c r="AC60" s="40">
        <v>95.17</v>
      </c>
      <c r="AD60" s="2">
        <f t="shared" si="0"/>
        <v>2.3599999999999994</v>
      </c>
      <c r="AE60" s="138">
        <f t="shared" si="1"/>
        <v>-1.1631529753868608E-2</v>
      </c>
    </row>
    <row r="61" spans="1:31" x14ac:dyDescent="0.25">
      <c r="O61" s="83">
        <v>0.92</v>
      </c>
      <c r="P61" s="83">
        <f t="shared" si="3"/>
        <v>98.430800000000005</v>
      </c>
      <c r="W61" s="157">
        <v>42646</v>
      </c>
      <c r="X61" s="40">
        <v>96.59</v>
      </c>
      <c r="Y61" s="40">
        <v>97.12</v>
      </c>
      <c r="Z61" s="40">
        <v>96.33</v>
      </c>
      <c r="AA61" s="40">
        <v>96.91</v>
      </c>
      <c r="AB61" s="95">
        <v>1350200</v>
      </c>
      <c r="AC61" s="40">
        <v>96.29</v>
      </c>
      <c r="AD61" s="2">
        <f t="shared" si="0"/>
        <v>0.79000000000000625</v>
      </c>
      <c r="AE61" s="138">
        <f t="shared" si="1"/>
        <v>-1.4518303432541346E-3</v>
      </c>
    </row>
    <row r="62" spans="1:31" x14ac:dyDescent="0.25">
      <c r="O62" s="83">
        <v>0.91</v>
      </c>
      <c r="P62" s="83">
        <f t="shared" si="3"/>
        <v>97.360900000000001</v>
      </c>
      <c r="W62" s="157">
        <v>42643</v>
      </c>
      <c r="X62" s="40">
        <v>95.52</v>
      </c>
      <c r="Y62" s="40">
        <v>97.28</v>
      </c>
      <c r="Z62" s="40">
        <v>95.29</v>
      </c>
      <c r="AA62" s="40">
        <v>97.06</v>
      </c>
      <c r="AB62" s="95">
        <v>1921300</v>
      </c>
      <c r="AC62" s="40">
        <v>96.43</v>
      </c>
      <c r="AD62" s="2">
        <f t="shared" si="0"/>
        <v>1.9899999999999949</v>
      </c>
      <c r="AE62" s="138">
        <f t="shared" si="1"/>
        <v>1.9991537973344631E-2</v>
      </c>
    </row>
    <row r="63" spans="1:31" x14ac:dyDescent="0.25">
      <c r="O63" s="83">
        <v>0.9</v>
      </c>
      <c r="P63" s="83">
        <f t="shared" si="3"/>
        <v>96.290999999999997</v>
      </c>
      <c r="W63" s="157">
        <v>42642</v>
      </c>
      <c r="X63" s="40">
        <v>95.55</v>
      </c>
      <c r="Y63" s="40">
        <v>95.87</v>
      </c>
      <c r="Z63" s="40">
        <v>94.84</v>
      </c>
      <c r="AA63" s="40">
        <v>95.15</v>
      </c>
      <c r="AB63" s="95">
        <v>1796500</v>
      </c>
      <c r="AC63" s="40">
        <v>94.54</v>
      </c>
      <c r="AD63" s="2">
        <f t="shared" si="0"/>
        <v>1.0300000000000011</v>
      </c>
      <c r="AE63" s="138">
        <f t="shared" si="1"/>
        <v>-3.8984300916656833E-3</v>
      </c>
    </row>
    <row r="64" spans="1:31" x14ac:dyDescent="0.25">
      <c r="W64" s="157">
        <v>42641</v>
      </c>
      <c r="X64" s="40">
        <v>94.5</v>
      </c>
      <c r="Y64" s="40">
        <v>95.62</v>
      </c>
      <c r="Z64" s="40">
        <v>94.17</v>
      </c>
      <c r="AA64" s="40">
        <v>95.53</v>
      </c>
      <c r="AB64" s="95">
        <v>1100000</v>
      </c>
      <c r="AC64" s="40">
        <v>94.91</v>
      </c>
      <c r="AD64" s="2">
        <f t="shared" si="0"/>
        <v>1.4500000000000028</v>
      </c>
      <c r="AE64" s="138">
        <f t="shared" si="1"/>
        <v>1.1079152018749205E-2</v>
      </c>
    </row>
    <row r="65" spans="23:31" x14ac:dyDescent="0.25">
      <c r="W65" s="157">
        <v>42640</v>
      </c>
      <c r="X65" s="40">
        <v>93.25</v>
      </c>
      <c r="Y65" s="40">
        <v>94.72</v>
      </c>
      <c r="Z65" s="40">
        <v>93.15</v>
      </c>
      <c r="AA65" s="40">
        <v>94.48</v>
      </c>
      <c r="AB65" s="95">
        <v>1086500</v>
      </c>
      <c r="AC65" s="40">
        <v>93.87</v>
      </c>
      <c r="AD65" s="2">
        <f t="shared" si="0"/>
        <v>1.5699999999999932</v>
      </c>
      <c r="AE65" s="138">
        <f t="shared" si="1"/>
        <v>1.2839879154078471E-2</v>
      </c>
    </row>
    <row r="66" spans="23:31" x14ac:dyDescent="0.25">
      <c r="W66" s="157">
        <v>42639</v>
      </c>
      <c r="X66" s="40">
        <v>93.07</v>
      </c>
      <c r="Y66" s="40">
        <v>94.05</v>
      </c>
      <c r="Z66" s="40">
        <v>92.84</v>
      </c>
      <c r="AA66" s="40">
        <v>93.28</v>
      </c>
      <c r="AB66" s="95">
        <v>1114700</v>
      </c>
      <c r="AC66" s="40">
        <v>92.68</v>
      </c>
      <c r="AD66" s="2">
        <f t="shared" si="0"/>
        <v>1.2099999999999937</v>
      </c>
      <c r="AE66" s="138">
        <f t="shared" si="1"/>
        <v>-3.6551279294774197E-3</v>
      </c>
    </row>
    <row r="67" spans="23:31" x14ac:dyDescent="0.25">
      <c r="W67" s="157">
        <v>42636</v>
      </c>
      <c r="X67" s="40">
        <v>93.48</v>
      </c>
      <c r="Y67" s="40">
        <v>94.23</v>
      </c>
      <c r="Z67" s="40">
        <v>93.25</v>
      </c>
      <c r="AA67" s="40">
        <v>93.62</v>
      </c>
      <c r="AB67" s="95">
        <v>889500</v>
      </c>
      <c r="AC67" s="40">
        <v>93.02</v>
      </c>
      <c r="AD67" s="2">
        <f>Y67-Z67</f>
        <v>0.98000000000000398</v>
      </c>
      <c r="AE67" s="138" t="e">
        <f>AC67/#REF!-1</f>
        <v>#REF!</v>
      </c>
    </row>
    <row r="68" spans="23:31" x14ac:dyDescent="0.25">
      <c r="W68" s="157">
        <v>42635</v>
      </c>
      <c r="X68" s="40">
        <v>93.78</v>
      </c>
      <c r="Y68" s="40">
        <v>94.39</v>
      </c>
      <c r="Z68" s="40">
        <v>93.64</v>
      </c>
      <c r="AA68" s="40">
        <v>93.91</v>
      </c>
      <c r="AB68" s="95">
        <v>1280100</v>
      </c>
      <c r="AC68" s="40">
        <v>93.31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42727</v>
      </c>
      <c r="X2" s="10">
        <v>180.05</v>
      </c>
      <c r="Y2" s="10">
        <v>181.98</v>
      </c>
      <c r="Z2" s="10">
        <v>179.66</v>
      </c>
      <c r="AA2" s="10">
        <v>181.94</v>
      </c>
      <c r="AB2" s="95">
        <v>897700</v>
      </c>
      <c r="AC2" s="10">
        <v>181.94</v>
      </c>
      <c r="AD2" s="2">
        <f>Y2-Z2</f>
        <v>2.3199999999999932</v>
      </c>
      <c r="AE2" s="138">
        <f>AC2/AC3-1</f>
        <v>7.4197120708747732E-3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178.34</v>
      </c>
      <c r="T3" s="63"/>
      <c r="W3" s="133">
        <v>42726</v>
      </c>
      <c r="X3" s="10">
        <v>182.85</v>
      </c>
      <c r="Y3" s="10">
        <v>183</v>
      </c>
      <c r="Z3" s="10">
        <v>179.38</v>
      </c>
      <c r="AA3" s="10">
        <v>180.6</v>
      </c>
      <c r="AB3" s="95">
        <v>1755700</v>
      </c>
      <c r="AC3" s="10">
        <v>180.6</v>
      </c>
      <c r="AD3" s="2">
        <f t="shared" ref="AD3:AD66" si="0">Y3-Z3</f>
        <v>3.6200000000000045</v>
      </c>
      <c r="AE3" s="138">
        <f t="shared" ref="AE3:AE66" si="1">AC3/AC4-1</f>
        <v>-9.2709419057545039E-3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178.34</v>
      </c>
      <c r="R4" s="505">
        <v>8.8999999999999999E-3</v>
      </c>
      <c r="T4" s="63"/>
      <c r="W4" s="133">
        <v>42725</v>
      </c>
      <c r="X4" s="10">
        <v>183.73</v>
      </c>
      <c r="Y4" s="10">
        <v>183.99</v>
      </c>
      <c r="Z4" s="10">
        <v>181.78</v>
      </c>
      <c r="AA4" s="10">
        <v>182.29</v>
      </c>
      <c r="AB4" s="95">
        <v>2101300</v>
      </c>
      <c r="AC4" s="10">
        <v>182.29</v>
      </c>
      <c r="AD4" s="2">
        <f t="shared" si="0"/>
        <v>2.210000000000008</v>
      </c>
      <c r="AE4" s="138">
        <f t="shared" si="1"/>
        <v>1.2083264678419692E-3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42724</v>
      </c>
      <c r="X5" s="10">
        <v>181</v>
      </c>
      <c r="Y5" s="10">
        <v>183.28</v>
      </c>
      <c r="Z5" s="10">
        <v>180.14</v>
      </c>
      <c r="AA5" s="10">
        <v>182.07</v>
      </c>
      <c r="AB5" s="95">
        <v>2735200</v>
      </c>
      <c r="AC5" s="10">
        <v>182.07</v>
      </c>
      <c r="AD5" s="2">
        <f t="shared" si="0"/>
        <v>3.1400000000000148</v>
      </c>
      <c r="AE5" s="138">
        <f t="shared" si="1"/>
        <v>8.9216446858029208E-3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42723</v>
      </c>
      <c r="X6" s="10">
        <v>179.07</v>
      </c>
      <c r="Y6" s="10">
        <v>181.41</v>
      </c>
      <c r="Z6" s="10">
        <v>178.12</v>
      </c>
      <c r="AA6" s="10">
        <v>180.46</v>
      </c>
      <c r="AB6" s="95">
        <v>2221900</v>
      </c>
      <c r="AC6" s="10">
        <v>180.46</v>
      </c>
      <c r="AD6" s="2">
        <f t="shared" si="0"/>
        <v>3.289999999999992</v>
      </c>
      <c r="AE6" s="138">
        <f t="shared" si="1"/>
        <v>1.1433695774016428E-2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42720</v>
      </c>
      <c r="X7" s="10">
        <v>180.75</v>
      </c>
      <c r="Y7" s="10">
        <v>181.09</v>
      </c>
      <c r="Z7" s="10">
        <v>177.48</v>
      </c>
      <c r="AA7" s="10">
        <v>178.42</v>
      </c>
      <c r="AB7" s="95">
        <v>4154100</v>
      </c>
      <c r="AC7" s="10">
        <v>178.42</v>
      </c>
      <c r="AD7" s="2">
        <f t="shared" si="0"/>
        <v>3.6100000000000136</v>
      </c>
      <c r="AE7" s="138">
        <f t="shared" si="1"/>
        <v>-8.8328426198545085E-3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42719</v>
      </c>
      <c r="X8" s="10">
        <v>178.31</v>
      </c>
      <c r="Y8" s="10">
        <v>181.2</v>
      </c>
      <c r="Z8" s="10">
        <v>176.57</v>
      </c>
      <c r="AA8" s="10">
        <v>180.01</v>
      </c>
      <c r="AB8" s="95">
        <v>3810300</v>
      </c>
      <c r="AC8" s="10">
        <v>180.01</v>
      </c>
      <c r="AD8" s="2">
        <f t="shared" si="0"/>
        <v>4.6299999999999955</v>
      </c>
      <c r="AE8" s="138">
        <f t="shared" si="1"/>
        <v>1.345569192658469E-2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42718</v>
      </c>
      <c r="X9" s="10">
        <v>178.75</v>
      </c>
      <c r="Y9" s="10">
        <v>179.22</v>
      </c>
      <c r="Z9" s="10">
        <v>176.23</v>
      </c>
      <c r="AA9" s="10">
        <v>177.62</v>
      </c>
      <c r="AB9" s="95">
        <v>4679500</v>
      </c>
      <c r="AC9" s="10">
        <v>177.62</v>
      </c>
      <c r="AD9" s="2">
        <f t="shared" si="0"/>
        <v>2.9900000000000091</v>
      </c>
      <c r="AE9" s="138" t="e">
        <f t="shared" si="1"/>
        <v>#DIV/0!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42718</v>
      </c>
      <c r="X10" s="10" t="s">
        <v>428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2.24E-2</v>
      </c>
      <c r="W11" s="133">
        <v>42717</v>
      </c>
      <c r="X11" s="10">
        <v>178.74</v>
      </c>
      <c r="Y11" s="10">
        <v>181.94</v>
      </c>
      <c r="Z11" s="10">
        <v>178</v>
      </c>
      <c r="AA11" s="10">
        <v>179.44</v>
      </c>
      <c r="AB11" s="95">
        <v>6907600</v>
      </c>
      <c r="AC11" s="10">
        <v>178.42</v>
      </c>
      <c r="AD11" s="2">
        <f t="shared" si="0"/>
        <v>3.9399999999999977</v>
      </c>
      <c r="AE11" s="138">
        <f t="shared" si="1"/>
        <v>7.1690657634770893E-3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42716</v>
      </c>
      <c r="X12" s="10">
        <v>178.05</v>
      </c>
      <c r="Y12" s="10">
        <v>180.77</v>
      </c>
      <c r="Z12" s="10">
        <v>176.56</v>
      </c>
      <c r="AA12" s="10">
        <v>178.16</v>
      </c>
      <c r="AB12" s="95">
        <v>3719400</v>
      </c>
      <c r="AC12" s="10">
        <v>177.15</v>
      </c>
      <c r="AD12" s="2">
        <f t="shared" si="0"/>
        <v>4.210000000000008</v>
      </c>
      <c r="AE12" s="138">
        <f t="shared" si="1"/>
        <v>-5.1665075532093541E-3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42713</v>
      </c>
      <c r="X13" s="10">
        <v>180.95</v>
      </c>
      <c r="Y13" s="10">
        <v>181.9</v>
      </c>
      <c r="Z13" s="10">
        <v>176.9</v>
      </c>
      <c r="AA13" s="10">
        <v>179.09</v>
      </c>
      <c r="AB13" s="95">
        <v>7574400</v>
      </c>
      <c r="AC13" s="10">
        <v>178.07</v>
      </c>
      <c r="AD13" s="2">
        <f t="shared" si="0"/>
        <v>5</v>
      </c>
      <c r="AE13" s="138">
        <f t="shared" si="1"/>
        <v>4.907505596795092E-2</v>
      </c>
    </row>
    <row r="14" spans="1:31" x14ac:dyDescent="0.25">
      <c r="W14" s="133">
        <v>42712</v>
      </c>
      <c r="X14" s="10">
        <v>169.55</v>
      </c>
      <c r="Y14" s="10">
        <v>171.38</v>
      </c>
      <c r="Z14" s="10">
        <v>167.51</v>
      </c>
      <c r="AA14" s="10">
        <v>170.71</v>
      </c>
      <c r="AB14" s="95">
        <v>3836100</v>
      </c>
      <c r="AC14" s="10">
        <v>169.74</v>
      </c>
      <c r="AD14" s="2">
        <f t="shared" si="0"/>
        <v>3.8700000000000045</v>
      </c>
      <c r="AE14" s="138">
        <f t="shared" si="1"/>
        <v>1.282892774031863E-2</v>
      </c>
    </row>
    <row r="15" spans="1:31" x14ac:dyDescent="0.25">
      <c r="W15" s="133">
        <v>42711</v>
      </c>
      <c r="X15" s="10">
        <v>164.76</v>
      </c>
      <c r="Y15" s="10">
        <v>168.55</v>
      </c>
      <c r="Z15" s="10">
        <v>163.66999999999999</v>
      </c>
      <c r="AA15" s="10">
        <v>168.55</v>
      </c>
      <c r="AB15" s="95">
        <v>3265900</v>
      </c>
      <c r="AC15" s="10">
        <v>167.59</v>
      </c>
      <c r="AD15" s="2">
        <f t="shared" si="0"/>
        <v>4.8800000000000239</v>
      </c>
      <c r="AE15" s="138">
        <f t="shared" si="1"/>
        <v>2.3013063118056509E-2</v>
      </c>
    </row>
    <row r="16" spans="1:31" x14ac:dyDescent="0.25">
      <c r="W16" s="133">
        <v>42710</v>
      </c>
      <c r="X16" s="10">
        <v>166.81</v>
      </c>
      <c r="Y16" s="10">
        <v>167.97</v>
      </c>
      <c r="Z16" s="10">
        <v>163.44999999999999</v>
      </c>
      <c r="AA16" s="10">
        <v>164.76</v>
      </c>
      <c r="AB16" s="95">
        <v>3918400</v>
      </c>
      <c r="AC16" s="10">
        <v>163.82</v>
      </c>
      <c r="AD16" s="2">
        <f t="shared" si="0"/>
        <v>4.5200000000000102</v>
      </c>
      <c r="AE16" s="138">
        <f t="shared" si="1"/>
        <v>-8.2934802348810788E-3</v>
      </c>
    </row>
    <row r="17" spans="1:31" x14ac:dyDescent="0.25">
      <c r="W17" s="133">
        <v>42709</v>
      </c>
      <c r="X17" s="10">
        <v>166.01</v>
      </c>
      <c r="Y17" s="10">
        <v>166.61</v>
      </c>
      <c r="Z17" s="10">
        <v>162.4</v>
      </c>
      <c r="AA17" s="10">
        <v>166.13</v>
      </c>
      <c r="AB17" s="95">
        <v>2137200</v>
      </c>
      <c r="AC17" s="10">
        <v>165.19</v>
      </c>
      <c r="AD17" s="2">
        <f t="shared" si="0"/>
        <v>4.210000000000008</v>
      </c>
      <c r="AE17" s="138">
        <f t="shared" si="1"/>
        <v>1.1635740094310787E-2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42706</v>
      </c>
      <c r="X18" s="10">
        <v>163.57</v>
      </c>
      <c r="Y18" s="10">
        <v>164.92</v>
      </c>
      <c r="Z18" s="10">
        <v>160.62</v>
      </c>
      <c r="AA18" s="10">
        <v>164.22</v>
      </c>
      <c r="AB18" s="95">
        <v>2694500</v>
      </c>
      <c r="AC18" s="10">
        <v>163.29</v>
      </c>
      <c r="AD18" s="2">
        <f t="shared" si="0"/>
        <v>4.2999999999999829</v>
      </c>
      <c r="AE18" s="138">
        <f t="shared" si="1"/>
        <v>8.8347955022858304E-3</v>
      </c>
    </row>
    <row r="19" spans="1:31" x14ac:dyDescent="0.25">
      <c r="W19" s="133">
        <v>42705</v>
      </c>
      <c r="X19" s="10">
        <v>170.01</v>
      </c>
      <c r="Y19" s="10">
        <v>170.49</v>
      </c>
      <c r="Z19" s="10">
        <v>161.21</v>
      </c>
      <c r="AA19" s="10">
        <v>162.79</v>
      </c>
      <c r="AB19" s="95">
        <v>4638900</v>
      </c>
      <c r="AC19" s="10">
        <v>161.86000000000001</v>
      </c>
      <c r="AD19" s="2">
        <f t="shared" si="0"/>
        <v>9.2800000000000011</v>
      </c>
      <c r="AE19" s="138">
        <f t="shared" si="1"/>
        <v>-4.5186408683341228E-2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>
        <v>175.12</v>
      </c>
      <c r="Y20" s="10">
        <v>175.9</v>
      </c>
      <c r="Z20" s="10">
        <v>170.44</v>
      </c>
      <c r="AA20" s="10">
        <v>170.49</v>
      </c>
      <c r="AB20" s="95">
        <v>3124900</v>
      </c>
      <c r="AC20" s="10">
        <v>169.52</v>
      </c>
      <c r="AD20" s="2">
        <f t="shared" si="0"/>
        <v>5.460000000000008</v>
      </c>
      <c r="AE20" s="138">
        <f t="shared" si="1"/>
        <v>-2.8260246488965191E-2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42703</v>
      </c>
      <c r="X21" s="10">
        <v>173.86</v>
      </c>
      <c r="Y21" s="10">
        <v>176.98</v>
      </c>
      <c r="Z21" s="10">
        <v>173.43</v>
      </c>
      <c r="AA21" s="10">
        <v>175.45</v>
      </c>
      <c r="AB21" s="95">
        <v>1851400</v>
      </c>
      <c r="AC21" s="10">
        <v>174.45</v>
      </c>
      <c r="AD21" s="2">
        <f t="shared" si="0"/>
        <v>3.5499999999999829</v>
      </c>
      <c r="AE21" s="138">
        <f t="shared" si="1"/>
        <v>4.5491189680986199E-3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42702</v>
      </c>
      <c r="X22" s="10">
        <v>176.06</v>
      </c>
      <c r="Y22" s="10">
        <v>177.07</v>
      </c>
      <c r="Z22" s="10">
        <v>174.54</v>
      </c>
      <c r="AA22" s="10">
        <v>174.65</v>
      </c>
      <c r="AB22" s="95">
        <v>2657000</v>
      </c>
      <c r="AC22" s="10">
        <v>173.66</v>
      </c>
      <c r="AD22" s="2">
        <f t="shared" si="0"/>
        <v>2.5300000000000011</v>
      </c>
      <c r="AE22" s="138">
        <f t="shared" si="1"/>
        <v>-1.1891891891891881E-2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42699</v>
      </c>
      <c r="X23" s="10">
        <v>176.78</v>
      </c>
      <c r="Y23" s="10">
        <v>177.02</v>
      </c>
      <c r="Z23" s="10">
        <v>175.57</v>
      </c>
      <c r="AA23" s="10">
        <v>176.75</v>
      </c>
      <c r="AB23" s="95">
        <v>819800</v>
      </c>
      <c r="AC23" s="10">
        <v>175.75</v>
      </c>
      <c r="AD23" s="2">
        <f t="shared" si="0"/>
        <v>1.4500000000000171</v>
      </c>
      <c r="AE23" s="138">
        <f t="shared" si="1"/>
        <v>-1.8174589651842599E-3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42697</v>
      </c>
      <c r="X24" s="10">
        <v>176.36</v>
      </c>
      <c r="Y24" s="10">
        <v>177.76</v>
      </c>
      <c r="Z24" s="10">
        <v>175.24</v>
      </c>
      <c r="AA24" s="10">
        <v>177.08</v>
      </c>
      <c r="AB24" s="95">
        <v>2212300</v>
      </c>
      <c r="AC24" s="10">
        <v>176.07</v>
      </c>
      <c r="AD24" s="2">
        <f t="shared" si="0"/>
        <v>2.5199999999999818</v>
      </c>
      <c r="AE24" s="138">
        <f t="shared" si="1"/>
        <v>3.4088972217483082E-4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42696</v>
      </c>
      <c r="X25" s="10">
        <v>173.72</v>
      </c>
      <c r="Y25" s="10">
        <v>177.42</v>
      </c>
      <c r="Z25" s="10">
        <v>173.31</v>
      </c>
      <c r="AA25" s="10">
        <v>177.02</v>
      </c>
      <c r="AB25" s="95">
        <v>3102400</v>
      </c>
      <c r="AC25" s="10">
        <v>176.01</v>
      </c>
      <c r="AD25" s="2">
        <f t="shared" si="0"/>
        <v>4.1099999999999852</v>
      </c>
      <c r="AE25" s="138">
        <f t="shared" si="1"/>
        <v>2.5699300699300709E-2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42695</v>
      </c>
      <c r="X26" s="10">
        <v>169.13</v>
      </c>
      <c r="Y26" s="10">
        <v>172.76</v>
      </c>
      <c r="Z26" s="10">
        <v>169.13</v>
      </c>
      <c r="AA26" s="10">
        <v>172.58</v>
      </c>
      <c r="AB26" s="95">
        <v>2138400</v>
      </c>
      <c r="AC26" s="10">
        <v>171.6</v>
      </c>
      <c r="AD26" s="2">
        <f t="shared" si="0"/>
        <v>3.6299999999999955</v>
      </c>
      <c r="AE26" s="138">
        <f t="shared" si="1"/>
        <v>2.6315789473684292E-2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42692</v>
      </c>
      <c r="X27" s="10">
        <v>166.75</v>
      </c>
      <c r="Y27" s="10">
        <v>169.16</v>
      </c>
      <c r="Z27" s="10">
        <v>166.75</v>
      </c>
      <c r="AA27" s="10">
        <v>168.16</v>
      </c>
      <c r="AB27" s="95">
        <v>1952400</v>
      </c>
      <c r="AC27" s="10">
        <v>167.2</v>
      </c>
      <c r="AD27" s="2">
        <f t="shared" si="0"/>
        <v>2.4099999999999966</v>
      </c>
      <c r="AE27" s="138">
        <f t="shared" si="1"/>
        <v>6.6831236076825284E-3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42691</v>
      </c>
      <c r="X28" s="10">
        <v>167.35</v>
      </c>
      <c r="Y28" s="10">
        <v>169.02</v>
      </c>
      <c r="Z28" s="10">
        <v>166.02</v>
      </c>
      <c r="AA28" s="10">
        <v>167.04</v>
      </c>
      <c r="AB28" s="95">
        <v>1810000</v>
      </c>
      <c r="AC28" s="10">
        <v>166.09</v>
      </c>
      <c r="AD28" s="2">
        <f t="shared" si="0"/>
        <v>3</v>
      </c>
      <c r="AE28" s="138">
        <f t="shared" si="1"/>
        <v>-4.733940556088112E-3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166.3</v>
      </c>
      <c r="Y29" s="10">
        <v>168.17</v>
      </c>
      <c r="Z29" s="10">
        <v>165.75</v>
      </c>
      <c r="AA29" s="10">
        <v>167.83</v>
      </c>
      <c r="AB29" s="95">
        <v>1333300</v>
      </c>
      <c r="AC29" s="10">
        <v>166.88</v>
      </c>
      <c r="AD29" s="2">
        <f t="shared" si="0"/>
        <v>2.4199999999999875</v>
      </c>
      <c r="AE29" s="138">
        <f t="shared" si="1"/>
        <v>8.338368580060429E-3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164.83</v>
      </c>
      <c r="Y30" s="10">
        <v>167.5</v>
      </c>
      <c r="Z30" s="10">
        <v>163.61000000000001</v>
      </c>
      <c r="AA30" s="10">
        <v>166.45</v>
      </c>
      <c r="AB30" s="95">
        <v>2538000</v>
      </c>
      <c r="AC30" s="10">
        <v>165.5</v>
      </c>
      <c r="AD30" s="2">
        <f t="shared" si="0"/>
        <v>3.8899999999999864</v>
      </c>
      <c r="AE30" s="138">
        <f t="shared" si="1"/>
        <v>1.6272643536997311E-2</v>
      </c>
    </row>
    <row r="31" spans="1:31" x14ac:dyDescent="0.25">
      <c r="W31" s="133">
        <v>42688</v>
      </c>
      <c r="X31" s="10">
        <v>166.47</v>
      </c>
      <c r="Y31" s="10">
        <v>167.77</v>
      </c>
      <c r="Z31" s="10">
        <v>163.02000000000001</v>
      </c>
      <c r="AA31" s="10">
        <v>163.78</v>
      </c>
      <c r="AB31" s="95">
        <v>2818700</v>
      </c>
      <c r="AC31" s="10">
        <v>162.85</v>
      </c>
      <c r="AD31" s="2">
        <f t="shared" si="0"/>
        <v>4.75</v>
      </c>
      <c r="AE31" s="138">
        <f t="shared" si="1"/>
        <v>-2.2450327150489224E-2</v>
      </c>
    </row>
    <row r="32" spans="1:31" x14ac:dyDescent="0.25">
      <c r="L32" t="s">
        <v>215</v>
      </c>
      <c r="M32" s="2">
        <f>M50+K50-F50</f>
        <v>780.73999999999796</v>
      </c>
      <c r="W32" s="133">
        <v>42685</v>
      </c>
      <c r="X32" s="10">
        <v>167.35</v>
      </c>
      <c r="Y32" s="10">
        <v>170</v>
      </c>
      <c r="Z32" s="10">
        <v>165.73</v>
      </c>
      <c r="AA32" s="10">
        <v>167.54</v>
      </c>
      <c r="AB32" s="95">
        <v>2979300</v>
      </c>
      <c r="AC32" s="10">
        <v>166.59</v>
      </c>
      <c r="AD32" s="2">
        <f t="shared" si="0"/>
        <v>4.2700000000000102</v>
      </c>
      <c r="AE32" s="138">
        <f t="shared" si="1"/>
        <v>-2.395353015150592E-3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42684</v>
      </c>
      <c r="X33" s="10">
        <v>173.72</v>
      </c>
      <c r="Y33" s="10">
        <v>174.5</v>
      </c>
      <c r="Z33" s="10">
        <v>163.30000000000001</v>
      </c>
      <c r="AA33" s="10">
        <v>167.94</v>
      </c>
      <c r="AB33" s="95">
        <v>5121700</v>
      </c>
      <c r="AC33" s="10">
        <v>166.99</v>
      </c>
      <c r="AD33" s="2">
        <f t="shared" si="0"/>
        <v>11.199999999999989</v>
      </c>
      <c r="AE33" s="138">
        <f t="shared" si="1"/>
        <v>-3.1549034390767283E-2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42683</v>
      </c>
      <c r="X34" s="10">
        <v>171.47</v>
      </c>
      <c r="Y34" s="10">
        <v>176.5</v>
      </c>
      <c r="Z34" s="10">
        <v>171.16</v>
      </c>
      <c r="AA34" s="10">
        <v>173.42</v>
      </c>
      <c r="AB34" s="95">
        <v>3250600</v>
      </c>
      <c r="AC34" s="10">
        <v>172.43</v>
      </c>
      <c r="AD34" s="2">
        <f t="shared" si="0"/>
        <v>5.3400000000000034</v>
      </c>
      <c r="AE34" s="138">
        <f t="shared" si="1"/>
        <v>-2.0228422069435759E-2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42682</v>
      </c>
      <c r="X35" s="10">
        <v>177.07</v>
      </c>
      <c r="Y35" s="10">
        <v>178.02</v>
      </c>
      <c r="Z35" s="10">
        <v>175.11</v>
      </c>
      <c r="AA35" s="10">
        <v>177</v>
      </c>
      <c r="AB35" s="95">
        <v>1892300</v>
      </c>
      <c r="AC35" s="10">
        <v>175.99</v>
      </c>
      <c r="AD35" s="2">
        <f t="shared" si="0"/>
        <v>2.9099999999999966</v>
      </c>
      <c r="AE35" s="138">
        <f t="shared" si="1"/>
        <v>2.2733731173629756E-4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42681</v>
      </c>
      <c r="X36" s="10">
        <v>174.39</v>
      </c>
      <c r="Y36" s="10">
        <v>177.88</v>
      </c>
      <c r="Z36" s="10">
        <v>174.11</v>
      </c>
      <c r="AA36" s="10">
        <v>176.96</v>
      </c>
      <c r="AB36" s="95">
        <v>2612600</v>
      </c>
      <c r="AC36" s="10">
        <v>175.95</v>
      </c>
      <c r="AD36" s="2">
        <f t="shared" si="0"/>
        <v>3.7699999999999818</v>
      </c>
      <c r="AE36" s="138">
        <f t="shared" si="1"/>
        <v>2.7805362462760552E-2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42678</v>
      </c>
      <c r="X37" s="10">
        <v>170.4</v>
      </c>
      <c r="Y37" s="10">
        <v>174.53</v>
      </c>
      <c r="Z37" s="10">
        <v>170.23</v>
      </c>
      <c r="AA37" s="10">
        <v>172.17</v>
      </c>
      <c r="AB37" s="95">
        <v>2175300</v>
      </c>
      <c r="AC37" s="10">
        <v>171.19</v>
      </c>
      <c r="AD37" s="2">
        <f t="shared" si="0"/>
        <v>4.3000000000000114</v>
      </c>
      <c r="AE37" s="138">
        <f t="shared" si="1"/>
        <v>-4.7671646997267114E-3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42677</v>
      </c>
      <c r="X38" s="10">
        <v>172.45</v>
      </c>
      <c r="Y38" s="10">
        <v>175.34</v>
      </c>
      <c r="Z38" s="10">
        <v>172.15</v>
      </c>
      <c r="AA38" s="10">
        <v>172.99</v>
      </c>
      <c r="AB38" s="95">
        <v>2065400</v>
      </c>
      <c r="AC38" s="10">
        <v>172.01</v>
      </c>
      <c r="AD38" s="2">
        <f t="shared" si="0"/>
        <v>3.1899999999999977</v>
      </c>
      <c r="AE38" s="138">
        <f t="shared" si="1"/>
        <v>2.5061195943580916E-3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42676</v>
      </c>
      <c r="X39" s="10">
        <v>172.91</v>
      </c>
      <c r="Y39" s="10">
        <v>174.15</v>
      </c>
      <c r="Z39" s="10">
        <v>169.81</v>
      </c>
      <c r="AA39" s="10">
        <v>172.56</v>
      </c>
      <c r="AB39" s="95">
        <v>4350100</v>
      </c>
      <c r="AC39" s="10">
        <v>171.58</v>
      </c>
      <c r="AD39" s="2">
        <f t="shared" si="0"/>
        <v>4.3400000000000034</v>
      </c>
      <c r="AE39" s="138">
        <f t="shared" si="1"/>
        <v>2.2283126787416618E-2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42675</v>
      </c>
      <c r="X40" s="10">
        <v>170.72</v>
      </c>
      <c r="Y40" s="10">
        <v>171.55</v>
      </c>
      <c r="Z40" s="10">
        <v>165.83</v>
      </c>
      <c r="AA40" s="10">
        <v>168.8</v>
      </c>
      <c r="AB40" s="95">
        <v>2845200</v>
      </c>
      <c r="AC40" s="10">
        <v>167.84</v>
      </c>
      <c r="AD40" s="2">
        <f t="shared" si="0"/>
        <v>5.7199999999999989</v>
      </c>
      <c r="AE40" s="138">
        <f t="shared" si="1"/>
        <v>-8.6822987419525877E-3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42674</v>
      </c>
      <c r="X41" s="10">
        <v>170</v>
      </c>
      <c r="Y41" s="10">
        <v>171.66</v>
      </c>
      <c r="Z41" s="10">
        <v>168.69</v>
      </c>
      <c r="AA41" s="10">
        <v>170.28</v>
      </c>
      <c r="AB41" s="95">
        <v>2031700</v>
      </c>
      <c r="AC41" s="10">
        <v>169.31</v>
      </c>
      <c r="AD41" s="2">
        <f t="shared" si="0"/>
        <v>2.9699999999999989</v>
      </c>
      <c r="AE41" s="138">
        <f t="shared" si="1"/>
        <v>5.4635073341648965E-3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196.17400000000001</v>
      </c>
      <c r="Q42" s="2"/>
      <c r="T42" s="135" t="s">
        <v>98</v>
      </c>
      <c r="U42" s="98">
        <v>181.94</v>
      </c>
      <c r="W42" s="133">
        <v>42671</v>
      </c>
      <c r="X42" s="10">
        <v>172.49</v>
      </c>
      <c r="Y42" s="10">
        <v>172.87</v>
      </c>
      <c r="Z42" s="10">
        <v>169.04</v>
      </c>
      <c r="AA42" s="10">
        <v>169.35</v>
      </c>
      <c r="AB42" s="95">
        <v>2065100</v>
      </c>
      <c r="AC42" s="10">
        <v>168.39</v>
      </c>
      <c r="AD42" s="2">
        <f t="shared" si="0"/>
        <v>3.8300000000000125</v>
      </c>
      <c r="AE42" s="138">
        <f t="shared" si="1"/>
        <v>-1.6758145509751299E-2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194.39060000000001</v>
      </c>
      <c r="Q43" s="2"/>
      <c r="T43" s="136" t="s">
        <v>99</v>
      </c>
      <c r="U43" s="88">
        <v>182.11</v>
      </c>
      <c r="W43" s="133">
        <v>42670</v>
      </c>
      <c r="X43" s="10">
        <v>174.31</v>
      </c>
      <c r="Y43" s="10">
        <v>175.25</v>
      </c>
      <c r="Z43" s="10">
        <v>171.78</v>
      </c>
      <c r="AA43" s="10">
        <v>172.24</v>
      </c>
      <c r="AB43" s="95">
        <v>1984000</v>
      </c>
      <c r="AC43" s="10">
        <v>171.26</v>
      </c>
      <c r="AD43" s="2">
        <f t="shared" si="0"/>
        <v>3.4699999999999989</v>
      </c>
      <c r="AE43" s="138">
        <f t="shared" si="1"/>
        <v>-4.4180909196606111E-3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192.60720000000001</v>
      </c>
      <c r="Q44" s="2"/>
      <c r="T44" s="136" t="s">
        <v>100</v>
      </c>
      <c r="U44" s="88" t="s">
        <v>581</v>
      </c>
      <c r="W44" s="133">
        <v>42669</v>
      </c>
      <c r="X44" s="10">
        <v>172.15</v>
      </c>
      <c r="Y44" s="10">
        <v>174.78</v>
      </c>
      <c r="Z44" s="10">
        <v>171.1</v>
      </c>
      <c r="AA44" s="10">
        <v>173</v>
      </c>
      <c r="AB44" s="95">
        <v>2107500</v>
      </c>
      <c r="AC44" s="10">
        <v>172.02</v>
      </c>
      <c r="AD44" s="2">
        <f t="shared" si="0"/>
        <v>3.6800000000000068</v>
      </c>
      <c r="AE44" s="138">
        <f t="shared" si="1"/>
        <v>-3.7067068226571687E-3</v>
      </c>
    </row>
    <row r="45" spans="1:31" x14ac:dyDescent="0.25">
      <c r="O45" s="83">
        <v>1.07</v>
      </c>
      <c r="P45" s="83">
        <f t="shared" si="3"/>
        <v>190.82380000000001</v>
      </c>
      <c r="Q45" s="2"/>
      <c r="T45" s="136" t="s">
        <v>101</v>
      </c>
      <c r="U45" s="88" t="s">
        <v>582</v>
      </c>
      <c r="W45" s="133">
        <v>42668</v>
      </c>
      <c r="X45" s="10">
        <v>176.03</v>
      </c>
      <c r="Y45" s="10">
        <v>176.5</v>
      </c>
      <c r="Z45" s="10">
        <v>173.51</v>
      </c>
      <c r="AA45" s="10">
        <v>173.65</v>
      </c>
      <c r="AB45" s="95">
        <v>2162200</v>
      </c>
      <c r="AC45" s="10">
        <v>172.66</v>
      </c>
      <c r="AD45" s="2">
        <f t="shared" si="0"/>
        <v>2.9900000000000091</v>
      </c>
      <c r="AE45" s="138">
        <f t="shared" si="1"/>
        <v>-1.646254628311028E-2</v>
      </c>
    </row>
    <row r="46" spans="1:31" x14ac:dyDescent="0.25">
      <c r="O46" s="83">
        <v>1.06</v>
      </c>
      <c r="P46" s="83">
        <f t="shared" si="3"/>
        <v>189.04040000000001</v>
      </c>
      <c r="Q46" s="2"/>
      <c r="T46" s="136" t="s">
        <v>102</v>
      </c>
      <c r="U46" s="88">
        <v>211.68</v>
      </c>
      <c r="W46" s="133">
        <v>42667</v>
      </c>
      <c r="X46" s="10">
        <v>174.16</v>
      </c>
      <c r="Y46" s="10">
        <v>177</v>
      </c>
      <c r="Z46" s="10">
        <v>173.56</v>
      </c>
      <c r="AA46" s="10">
        <v>176.55</v>
      </c>
      <c r="AB46" s="95">
        <v>1977200</v>
      </c>
      <c r="AC46" s="10">
        <v>175.55</v>
      </c>
      <c r="AD46" s="2">
        <f t="shared" si="0"/>
        <v>3.4399999999999977</v>
      </c>
      <c r="AE46" s="138">
        <f t="shared" si="1"/>
        <v>2.0995696173083722E-2</v>
      </c>
    </row>
    <row r="47" spans="1:31" x14ac:dyDescent="0.25">
      <c r="O47" s="83">
        <v>1.05</v>
      </c>
      <c r="P47" s="83">
        <f t="shared" si="3"/>
        <v>187.25700000000001</v>
      </c>
      <c r="Q47" s="2"/>
      <c r="T47" s="136" t="s">
        <v>103</v>
      </c>
      <c r="U47" s="88">
        <v>1.1826000000000001</v>
      </c>
      <c r="W47" s="133">
        <v>42664</v>
      </c>
      <c r="X47" s="10">
        <v>172.29</v>
      </c>
      <c r="Y47" s="10">
        <v>173.4</v>
      </c>
      <c r="Z47" s="10">
        <v>170.7</v>
      </c>
      <c r="AA47" s="10">
        <v>172.92</v>
      </c>
      <c r="AB47" s="95">
        <v>1584200</v>
      </c>
      <c r="AC47" s="10">
        <v>171.94</v>
      </c>
      <c r="AD47" s="2">
        <f t="shared" si="0"/>
        <v>2.7000000000000171</v>
      </c>
      <c r="AE47" s="138">
        <f t="shared" si="1"/>
        <v>-2.7838997796079124E-3</v>
      </c>
    </row>
    <row r="48" spans="1:31" x14ac:dyDescent="0.25">
      <c r="O48" s="83">
        <v>1.04</v>
      </c>
      <c r="P48" s="83">
        <f t="shared" si="3"/>
        <v>185.4736</v>
      </c>
      <c r="Q48" s="2"/>
      <c r="T48" s="136" t="s">
        <v>104</v>
      </c>
      <c r="U48" s="88" t="s">
        <v>129</v>
      </c>
      <c r="W48" s="133">
        <v>42663</v>
      </c>
      <c r="X48" s="10">
        <v>171.66</v>
      </c>
      <c r="Y48" s="10">
        <v>174.58</v>
      </c>
      <c r="Z48" s="10">
        <v>171.02</v>
      </c>
      <c r="AA48" s="10">
        <v>173.41</v>
      </c>
      <c r="AB48" s="95">
        <v>1896100</v>
      </c>
      <c r="AC48" s="10">
        <v>172.42</v>
      </c>
      <c r="AD48" s="2">
        <f t="shared" si="0"/>
        <v>3.5600000000000023</v>
      </c>
      <c r="AE48" s="138">
        <f t="shared" si="1"/>
        <v>8.953127742992617E-3</v>
      </c>
    </row>
    <row r="49" spans="1:31" x14ac:dyDescent="0.25">
      <c r="O49" s="83">
        <v>1.03</v>
      </c>
      <c r="P49" s="83">
        <f t="shared" si="3"/>
        <v>183.6902</v>
      </c>
      <c r="Q49" s="2"/>
      <c r="T49" s="136"/>
      <c r="U49" s="88"/>
      <c r="W49" s="133">
        <v>42662</v>
      </c>
      <c r="X49" s="10">
        <v>171.17</v>
      </c>
      <c r="Y49" s="10">
        <v>172.28</v>
      </c>
      <c r="Z49" s="10">
        <v>170.11</v>
      </c>
      <c r="AA49" s="10">
        <v>171.87</v>
      </c>
      <c r="AB49" s="95">
        <v>2044000</v>
      </c>
      <c r="AC49" s="10">
        <v>170.89</v>
      </c>
      <c r="AD49" s="2">
        <f t="shared" si="0"/>
        <v>2.1699999999999875</v>
      </c>
      <c r="AE49" s="138">
        <f t="shared" si="1"/>
        <v>-1.7524388106782141E-3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181.9068</v>
      </c>
      <c r="Q50" s="2"/>
      <c r="T50" s="136" t="s">
        <v>105</v>
      </c>
      <c r="U50" s="88" t="s">
        <v>583</v>
      </c>
      <c r="W50" s="133">
        <v>42661</v>
      </c>
      <c r="X50" s="10">
        <v>170.65</v>
      </c>
      <c r="Y50" s="10">
        <v>172.87</v>
      </c>
      <c r="Z50" s="10">
        <v>170.54</v>
      </c>
      <c r="AA50" s="10">
        <v>172.17</v>
      </c>
      <c r="AB50" s="95">
        <v>1416700</v>
      </c>
      <c r="AC50" s="10">
        <v>171.19</v>
      </c>
      <c r="AD50" s="2">
        <f t="shared" si="0"/>
        <v>2.3300000000000125</v>
      </c>
      <c r="AE50" s="138">
        <f t="shared" si="1"/>
        <v>1.9473558837541649E-2</v>
      </c>
    </row>
    <row r="51" spans="1:31" x14ac:dyDescent="0.25">
      <c r="O51" s="83">
        <v>1.01</v>
      </c>
      <c r="P51" s="83">
        <f t="shared" si="3"/>
        <v>180.1234</v>
      </c>
      <c r="Q51" s="2"/>
      <c r="T51" s="136" t="s">
        <v>106</v>
      </c>
      <c r="U51" s="88" t="s">
        <v>440</v>
      </c>
      <c r="W51" s="133">
        <v>42660</v>
      </c>
      <c r="X51" s="10">
        <v>169.7</v>
      </c>
      <c r="Y51" s="10">
        <v>170.95</v>
      </c>
      <c r="Z51" s="10">
        <v>168.73</v>
      </c>
      <c r="AA51" s="10">
        <v>168.88</v>
      </c>
      <c r="AB51" s="95">
        <v>1274100</v>
      </c>
      <c r="AC51" s="10">
        <v>167.92</v>
      </c>
      <c r="AD51" s="2">
        <f t="shared" si="0"/>
        <v>2.2199999999999989</v>
      </c>
      <c r="AE51" s="138">
        <f t="shared" si="1"/>
        <v>-7.0955534531694786E-3</v>
      </c>
    </row>
    <row r="52" spans="1:31" x14ac:dyDescent="0.25">
      <c r="O52" s="83">
        <v>1</v>
      </c>
      <c r="P52" s="83">
        <f t="shared" si="3"/>
        <v>178.34</v>
      </c>
      <c r="Q52" s="2"/>
      <c r="T52" s="136" t="s">
        <v>107</v>
      </c>
      <c r="U52" s="90">
        <v>828356</v>
      </c>
      <c r="W52" s="133">
        <v>42657</v>
      </c>
      <c r="X52" s="10">
        <v>169.98</v>
      </c>
      <c r="Y52" s="10">
        <v>172.64</v>
      </c>
      <c r="Z52" s="10">
        <v>169.34</v>
      </c>
      <c r="AA52" s="10">
        <v>170.09</v>
      </c>
      <c r="AB52" s="95">
        <v>1957000</v>
      </c>
      <c r="AC52" s="10">
        <v>169.12</v>
      </c>
      <c r="AD52" s="2">
        <f t="shared" si="0"/>
        <v>3.2999999999999829</v>
      </c>
      <c r="AE52" s="138">
        <f t="shared" si="1"/>
        <v>6.7865222050245144E-3</v>
      </c>
    </row>
    <row r="53" spans="1:31" x14ac:dyDescent="0.25">
      <c r="O53" s="83">
        <v>0.99</v>
      </c>
      <c r="P53" s="83">
        <f t="shared" si="3"/>
        <v>176.5566</v>
      </c>
      <c r="Q53" s="2"/>
      <c r="T53" s="136" t="s">
        <v>110</v>
      </c>
      <c r="U53" s="90">
        <v>2689140</v>
      </c>
      <c r="W53" s="133">
        <v>42656</v>
      </c>
      <c r="X53" s="10">
        <v>168.77</v>
      </c>
      <c r="Y53" s="10">
        <v>169.9</v>
      </c>
      <c r="Z53" s="10">
        <v>166.8</v>
      </c>
      <c r="AA53" s="10">
        <v>168.94</v>
      </c>
      <c r="AB53" s="95">
        <v>2237300</v>
      </c>
      <c r="AC53" s="10">
        <v>167.98</v>
      </c>
      <c r="AD53" s="2">
        <f t="shared" si="0"/>
        <v>3.0999999999999943</v>
      </c>
      <c r="AE53" s="138">
        <f t="shared" si="1"/>
        <v>-8.9675516224189122E-3</v>
      </c>
    </row>
    <row r="54" spans="1:31" x14ac:dyDescent="0.25">
      <c r="O54" s="83">
        <v>0.98</v>
      </c>
      <c r="P54" s="83">
        <f t="shared" si="3"/>
        <v>174.7732</v>
      </c>
      <c r="Q54" s="2"/>
      <c r="T54" s="136" t="s">
        <v>108</v>
      </c>
      <c r="U54" s="88" t="s">
        <v>584</v>
      </c>
      <c r="W54" s="133">
        <v>42655</v>
      </c>
      <c r="X54" s="10">
        <v>170.75</v>
      </c>
      <c r="Y54" s="10">
        <v>171.06</v>
      </c>
      <c r="Z54" s="10">
        <v>168.4</v>
      </c>
      <c r="AA54" s="10">
        <v>170.47</v>
      </c>
      <c r="AB54" s="95">
        <v>2174000</v>
      </c>
      <c r="AC54" s="10">
        <v>169.5</v>
      </c>
      <c r="AD54" s="2">
        <f t="shared" si="0"/>
        <v>2.6599999999999966</v>
      </c>
      <c r="AE54" s="138">
        <f t="shared" si="1"/>
        <v>-4.1128084606344428E-3</v>
      </c>
    </row>
    <row r="55" spans="1:31" x14ac:dyDescent="0.25">
      <c r="O55" s="83">
        <v>0.97</v>
      </c>
      <c r="P55" s="83">
        <f t="shared" si="3"/>
        <v>172.9898</v>
      </c>
      <c r="T55" s="136" t="s">
        <v>111</v>
      </c>
      <c r="U55" s="88" t="s">
        <v>129</v>
      </c>
      <c r="W55" s="133">
        <v>42654</v>
      </c>
      <c r="X55" s="10">
        <v>175.29</v>
      </c>
      <c r="Y55" s="10">
        <v>175.5</v>
      </c>
      <c r="Z55" s="10">
        <v>169.53</v>
      </c>
      <c r="AA55" s="10">
        <v>171.17</v>
      </c>
      <c r="AB55" s="95">
        <v>2618100</v>
      </c>
      <c r="AC55" s="10">
        <v>170.2</v>
      </c>
      <c r="AD55" s="2">
        <f t="shared" si="0"/>
        <v>5.9699999999999989</v>
      </c>
      <c r="AE55" s="138">
        <f t="shared" si="1"/>
        <v>-2.0600759581079653E-2</v>
      </c>
    </row>
    <row r="56" spans="1:31" x14ac:dyDescent="0.25">
      <c r="O56" s="83">
        <v>0.96</v>
      </c>
      <c r="P56" s="83">
        <f t="shared" si="3"/>
        <v>171.2064</v>
      </c>
      <c r="T56" s="136" t="s">
        <v>112</v>
      </c>
      <c r="U56" s="88">
        <v>-4.75</v>
      </c>
      <c r="W56" s="133">
        <v>42653</v>
      </c>
      <c r="X56" s="10">
        <v>174.73</v>
      </c>
      <c r="Y56" s="10">
        <v>175.9</v>
      </c>
      <c r="Z56" s="10">
        <v>173.76</v>
      </c>
      <c r="AA56" s="10">
        <v>174.77</v>
      </c>
      <c r="AB56" s="95">
        <v>1633600</v>
      </c>
      <c r="AC56" s="10">
        <v>173.78</v>
      </c>
      <c r="AD56" s="2">
        <f t="shared" si="0"/>
        <v>2.1400000000000148</v>
      </c>
      <c r="AE56" s="138">
        <f t="shared" si="1"/>
        <v>3.2328830389101171E-3</v>
      </c>
    </row>
    <row r="57" spans="1:31" x14ac:dyDescent="0.25">
      <c r="O57" s="83">
        <v>0.95</v>
      </c>
      <c r="P57" s="83">
        <f t="shared" si="3"/>
        <v>169.423</v>
      </c>
      <c r="T57" s="136" t="s">
        <v>109</v>
      </c>
      <c r="U57" s="88" t="s">
        <v>450</v>
      </c>
      <c r="W57" s="133">
        <v>42650</v>
      </c>
      <c r="X57" s="10">
        <v>174.88</v>
      </c>
      <c r="Y57" s="10">
        <v>174.95</v>
      </c>
      <c r="Z57" s="10">
        <v>172.39</v>
      </c>
      <c r="AA57" s="10">
        <v>174.21</v>
      </c>
      <c r="AB57" s="95">
        <v>2184200</v>
      </c>
      <c r="AC57" s="10">
        <v>173.22</v>
      </c>
      <c r="AD57" s="2">
        <f t="shared" si="0"/>
        <v>2.5600000000000023</v>
      </c>
      <c r="AE57" s="138">
        <f t="shared" si="1"/>
        <v>1.1547344110862667E-4</v>
      </c>
    </row>
    <row r="58" spans="1:31" x14ac:dyDescent="0.25">
      <c r="O58" s="83">
        <v>0.94</v>
      </c>
      <c r="P58" s="83">
        <f t="shared" si="3"/>
        <v>167.6396</v>
      </c>
      <c r="W58" s="133">
        <v>42649</v>
      </c>
      <c r="X58" s="10">
        <v>173.3</v>
      </c>
      <c r="Y58" s="10">
        <v>174.65</v>
      </c>
      <c r="Z58" s="10">
        <v>171.26</v>
      </c>
      <c r="AA58" s="10">
        <v>174.19</v>
      </c>
      <c r="AB58" s="95">
        <v>2101400</v>
      </c>
      <c r="AC58" s="10">
        <v>173.2</v>
      </c>
      <c r="AD58" s="2">
        <f t="shared" si="0"/>
        <v>3.3900000000000148</v>
      </c>
      <c r="AE58" s="138">
        <f t="shared" si="1"/>
        <v>4.1161806481533336E-3</v>
      </c>
    </row>
    <row r="59" spans="1:31" x14ac:dyDescent="0.25">
      <c r="O59" s="83">
        <v>0.93</v>
      </c>
      <c r="P59" s="83">
        <f t="shared" si="3"/>
        <v>165.8562</v>
      </c>
      <c r="W59" s="133">
        <v>42648</v>
      </c>
      <c r="X59" s="10">
        <v>171.5</v>
      </c>
      <c r="Y59" s="10">
        <v>174.11</v>
      </c>
      <c r="Z59" s="10">
        <v>170.68</v>
      </c>
      <c r="AA59" s="10">
        <v>173.48</v>
      </c>
      <c r="AB59" s="95">
        <v>2614900</v>
      </c>
      <c r="AC59" s="10">
        <v>172.49</v>
      </c>
      <c r="AD59" s="2">
        <f t="shared" si="0"/>
        <v>3.4300000000000068</v>
      </c>
      <c r="AE59" s="138">
        <f t="shared" si="1"/>
        <v>2.6176453090606344E-2</v>
      </c>
    </row>
    <row r="60" spans="1:31" x14ac:dyDescent="0.25">
      <c r="O60" s="83">
        <v>0.92</v>
      </c>
      <c r="P60" s="83">
        <f t="shared" si="3"/>
        <v>164.0728</v>
      </c>
      <c r="W60" s="133">
        <v>42647</v>
      </c>
      <c r="X60" s="10">
        <v>170.61</v>
      </c>
      <c r="Y60" s="10">
        <v>170.9</v>
      </c>
      <c r="Z60" s="10">
        <v>168.08</v>
      </c>
      <c r="AA60" s="10">
        <v>169.05</v>
      </c>
      <c r="AB60" s="95">
        <v>1959600</v>
      </c>
      <c r="AC60" s="10">
        <v>168.09</v>
      </c>
      <c r="AD60" s="2">
        <f t="shared" si="0"/>
        <v>2.8199999999999932</v>
      </c>
      <c r="AE60" s="138">
        <f t="shared" si="1"/>
        <v>-5.9727971614428332E-3</v>
      </c>
    </row>
    <row r="61" spans="1:31" x14ac:dyDescent="0.25">
      <c r="O61" s="83">
        <v>0.91</v>
      </c>
      <c r="P61" s="83">
        <f t="shared" si="3"/>
        <v>162.2894</v>
      </c>
      <c r="W61" s="133">
        <v>42646</v>
      </c>
      <c r="X61" s="10">
        <v>173.01</v>
      </c>
      <c r="Y61" s="10">
        <v>173.89</v>
      </c>
      <c r="Z61" s="10">
        <v>169.72</v>
      </c>
      <c r="AA61" s="10">
        <v>170.07</v>
      </c>
      <c r="AB61" s="95">
        <v>2280700</v>
      </c>
      <c r="AC61" s="10">
        <v>169.1</v>
      </c>
      <c r="AD61" s="2">
        <f t="shared" si="0"/>
        <v>4.1699999999999875</v>
      </c>
      <c r="AE61" s="138">
        <f t="shared" si="1"/>
        <v>-1.4224087676343644E-2</v>
      </c>
    </row>
    <row r="62" spans="1:31" x14ac:dyDescent="0.25">
      <c r="O62" s="83">
        <v>0.9</v>
      </c>
      <c r="P62" s="83">
        <f t="shared" si="3"/>
        <v>160.506</v>
      </c>
      <c r="W62" s="133">
        <v>42643</v>
      </c>
      <c r="X62" s="10">
        <v>173</v>
      </c>
      <c r="Y62" s="10">
        <v>174.65</v>
      </c>
      <c r="Z62" s="10">
        <v>172.44</v>
      </c>
      <c r="AA62" s="10">
        <v>172.52</v>
      </c>
      <c r="AB62" s="95">
        <v>3422000</v>
      </c>
      <c r="AC62" s="10">
        <v>171.54</v>
      </c>
      <c r="AD62" s="2">
        <f t="shared" si="0"/>
        <v>2.210000000000008</v>
      </c>
      <c r="AE62" s="138">
        <f t="shared" si="1"/>
        <v>3.4989503149063239E-4</v>
      </c>
    </row>
    <row r="63" spans="1:31" x14ac:dyDescent="0.25">
      <c r="W63" s="133">
        <v>42642</v>
      </c>
      <c r="X63" s="10">
        <v>170</v>
      </c>
      <c r="Y63" s="10">
        <v>173.99</v>
      </c>
      <c r="Z63" s="10">
        <v>169.49</v>
      </c>
      <c r="AA63" s="10">
        <v>172.46</v>
      </c>
      <c r="AB63" s="95">
        <v>3857000</v>
      </c>
      <c r="AC63" s="10">
        <v>171.48</v>
      </c>
      <c r="AD63" s="2">
        <f t="shared" si="0"/>
        <v>4.5</v>
      </c>
      <c r="AE63" s="138">
        <f t="shared" si="1"/>
        <v>1.0310493136157506E-2</v>
      </c>
    </row>
    <row r="64" spans="1:31" x14ac:dyDescent="0.25">
      <c r="W64" s="133">
        <v>42641</v>
      </c>
      <c r="X64" s="10">
        <v>171.78</v>
      </c>
      <c r="Y64" s="10">
        <v>172.71</v>
      </c>
      <c r="Z64" s="10">
        <v>169.78</v>
      </c>
      <c r="AA64" s="10">
        <v>170.7</v>
      </c>
      <c r="AB64" s="95">
        <v>2084300</v>
      </c>
      <c r="AC64" s="10">
        <v>169.73</v>
      </c>
      <c r="AD64" s="2">
        <f t="shared" si="0"/>
        <v>2.9300000000000068</v>
      </c>
      <c r="AE64" s="138">
        <f t="shared" si="1"/>
        <v>-9.4178586143978116E-4</v>
      </c>
    </row>
    <row r="65" spans="23:31" x14ac:dyDescent="0.25">
      <c r="W65" s="133">
        <v>42640</v>
      </c>
      <c r="X65" s="10">
        <v>166.89</v>
      </c>
      <c r="Y65" s="10">
        <v>170.88</v>
      </c>
      <c r="Z65" s="10">
        <v>166.02</v>
      </c>
      <c r="AA65" s="10">
        <v>170.86</v>
      </c>
      <c r="AB65" s="95">
        <v>2535300</v>
      </c>
      <c r="AC65" s="10">
        <v>169.89</v>
      </c>
      <c r="AD65" s="2">
        <f t="shared" si="0"/>
        <v>4.8599999999999852</v>
      </c>
      <c r="AE65" s="138">
        <f t="shared" si="1"/>
        <v>2.5039218052371082E-2</v>
      </c>
    </row>
    <row r="66" spans="23:31" x14ac:dyDescent="0.25">
      <c r="W66" s="133">
        <v>42639</v>
      </c>
      <c r="X66" s="10">
        <v>165.1</v>
      </c>
      <c r="Y66" s="10">
        <v>167.23</v>
      </c>
      <c r="Z66" s="10">
        <v>162.76</v>
      </c>
      <c r="AA66" s="10">
        <v>166.69</v>
      </c>
      <c r="AB66" s="95">
        <v>3203300</v>
      </c>
      <c r="AC66" s="10">
        <v>165.74</v>
      </c>
      <c r="AD66" s="2">
        <f t="shared" si="0"/>
        <v>4.4699999999999989</v>
      </c>
      <c r="AE66" s="138">
        <f t="shared" si="1"/>
        <v>2.4140012070028583E-4</v>
      </c>
    </row>
    <row r="67" spans="23:31" x14ac:dyDescent="0.25">
      <c r="W67" s="133">
        <v>42636</v>
      </c>
      <c r="X67" s="10">
        <v>168.7</v>
      </c>
      <c r="Y67" s="10">
        <v>169.03</v>
      </c>
      <c r="Z67" s="10">
        <v>165.51</v>
      </c>
      <c r="AA67" s="10">
        <v>166.65</v>
      </c>
      <c r="AB67" s="95">
        <v>2687500</v>
      </c>
      <c r="AC67" s="10">
        <v>165.7</v>
      </c>
      <c r="AD67" s="2">
        <f>Y67-Z67</f>
        <v>3.5200000000000102</v>
      </c>
      <c r="AE67" s="138">
        <f>AC67/AC68-1</f>
        <v>-1.2985465808911134E-2</v>
      </c>
    </row>
    <row r="68" spans="23:31" x14ac:dyDescent="0.25">
      <c r="W68" s="133">
        <v>42635</v>
      </c>
      <c r="X68" s="10">
        <v>170.97</v>
      </c>
      <c r="Y68" s="10">
        <v>171.25</v>
      </c>
      <c r="Z68" s="10">
        <v>168.07</v>
      </c>
      <c r="AA68" s="10">
        <v>168.84</v>
      </c>
      <c r="AB68" s="95">
        <v>2061900</v>
      </c>
      <c r="AC68" s="10">
        <v>167.88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42727</v>
      </c>
      <c r="X2" s="10">
        <v>74.400000000000006</v>
      </c>
      <c r="Y2" s="10">
        <v>74.83</v>
      </c>
      <c r="Z2" s="10">
        <v>74.13</v>
      </c>
      <c r="AA2" s="10">
        <v>74.790000000000006</v>
      </c>
      <c r="AB2" s="95">
        <v>1616800</v>
      </c>
      <c r="AC2" s="10">
        <v>74.790000000000006</v>
      </c>
      <c r="AD2" s="2">
        <f>Y2-Z2</f>
        <v>0.70000000000000284</v>
      </c>
      <c r="AE2" s="138">
        <f>AC2/AC3-1</f>
        <v>8.0873433077235379E-3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72.709999999999994</v>
      </c>
      <c r="T3" s="1"/>
      <c r="W3" s="133">
        <v>42726</v>
      </c>
      <c r="X3" s="10">
        <v>75.62</v>
      </c>
      <c r="Y3" s="10">
        <v>75.73</v>
      </c>
      <c r="Z3" s="10">
        <v>73.8</v>
      </c>
      <c r="AA3" s="10">
        <v>74.19</v>
      </c>
      <c r="AB3" s="95">
        <v>2292700</v>
      </c>
      <c r="AC3" s="10">
        <v>74.19</v>
      </c>
      <c r="AD3" s="2">
        <f t="shared" ref="AD3:AD66" si="0">Y3-Z3</f>
        <v>1.9300000000000068</v>
      </c>
      <c r="AE3" s="138">
        <f t="shared" ref="AE3:AE66" si="1">AC3/AC4-1</f>
        <v>-2.0206022187004735E-2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72.709999999999994</v>
      </c>
      <c r="R4" s="505">
        <v>-2.3E-3</v>
      </c>
      <c r="T4" s="163"/>
      <c r="W4" s="133">
        <v>42725</v>
      </c>
      <c r="X4" s="10">
        <v>75.73</v>
      </c>
      <c r="Y4" s="10">
        <v>76.099999999999994</v>
      </c>
      <c r="Z4" s="10">
        <v>75.16</v>
      </c>
      <c r="AA4" s="10">
        <v>75.72</v>
      </c>
      <c r="AB4" s="95">
        <v>1542100</v>
      </c>
      <c r="AC4" s="10">
        <v>75.72</v>
      </c>
      <c r="AD4" s="2">
        <f t="shared" si="0"/>
        <v>0.93999999999999773</v>
      </c>
      <c r="AE4" s="138">
        <f t="shared" si="1"/>
        <v>-4.3392504930965803E-3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42724</v>
      </c>
      <c r="X5" s="10">
        <v>75.319999999999993</v>
      </c>
      <c r="Y5" s="10">
        <v>76.31</v>
      </c>
      <c r="Z5" s="10">
        <v>74.78</v>
      </c>
      <c r="AA5" s="10">
        <v>76.05</v>
      </c>
      <c r="AB5" s="95">
        <v>2814900</v>
      </c>
      <c r="AC5" s="10">
        <v>76.05</v>
      </c>
      <c r="AD5" s="2">
        <f t="shared" si="0"/>
        <v>1.5300000000000011</v>
      </c>
      <c r="AE5" s="138">
        <f t="shared" si="1"/>
        <v>2.1079484425349015E-2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42723</v>
      </c>
      <c r="X6" s="10">
        <v>74.25</v>
      </c>
      <c r="Y6" s="10">
        <v>75.38</v>
      </c>
      <c r="Z6" s="10">
        <v>73.77</v>
      </c>
      <c r="AA6" s="10">
        <v>74.48</v>
      </c>
      <c r="AB6" s="95">
        <v>2585800</v>
      </c>
      <c r="AC6" s="10">
        <v>74.48</v>
      </c>
      <c r="AD6" s="2">
        <f t="shared" si="0"/>
        <v>1.6099999999999994</v>
      </c>
      <c r="AE6" s="138">
        <f t="shared" si="1"/>
        <v>8.0623488309594649E-4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42720</v>
      </c>
      <c r="X7" s="10">
        <v>74.91</v>
      </c>
      <c r="Y7" s="10">
        <v>76.2</v>
      </c>
      <c r="Z7" s="10">
        <v>74.06</v>
      </c>
      <c r="AA7" s="10">
        <v>74.42</v>
      </c>
      <c r="AB7" s="95">
        <v>6057900</v>
      </c>
      <c r="AC7" s="10">
        <v>74.42</v>
      </c>
      <c r="AD7" s="2">
        <f t="shared" si="0"/>
        <v>2.1400000000000006</v>
      </c>
      <c r="AE7" s="138">
        <f t="shared" si="1"/>
        <v>-4.9471854526006442E-3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42719</v>
      </c>
      <c r="X8" s="10">
        <v>73.819999999999993</v>
      </c>
      <c r="Y8" s="10">
        <v>76.8</v>
      </c>
      <c r="Z8" s="10">
        <v>73.819999999999993</v>
      </c>
      <c r="AA8" s="10">
        <v>74.790000000000006</v>
      </c>
      <c r="AB8" s="95">
        <v>4739200</v>
      </c>
      <c r="AC8" s="10">
        <v>74.790000000000006</v>
      </c>
      <c r="AD8" s="2">
        <f t="shared" si="0"/>
        <v>2.980000000000004</v>
      </c>
      <c r="AE8" s="138">
        <f t="shared" si="1"/>
        <v>2.5363312311488917E-2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42718</v>
      </c>
      <c r="X9" s="10">
        <v>72.599999999999994</v>
      </c>
      <c r="Y9" s="10">
        <v>74</v>
      </c>
      <c r="Z9" s="10">
        <v>72</v>
      </c>
      <c r="AA9" s="10">
        <v>72.94</v>
      </c>
      <c r="AB9" s="95">
        <v>3786600</v>
      </c>
      <c r="AC9" s="10">
        <v>72.94</v>
      </c>
      <c r="AD9" s="2">
        <f t="shared" si="0"/>
        <v>2</v>
      </c>
      <c r="AE9" s="138">
        <f t="shared" si="1"/>
        <v>5.375603032391485E-3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42717</v>
      </c>
      <c r="X10" s="10">
        <v>73.38</v>
      </c>
      <c r="Y10" s="10">
        <v>73.98</v>
      </c>
      <c r="Z10" s="10">
        <v>72.14</v>
      </c>
      <c r="AA10" s="10">
        <v>72.55</v>
      </c>
      <c r="AB10" s="95">
        <v>2729400</v>
      </c>
      <c r="AC10" s="10">
        <v>72.55</v>
      </c>
      <c r="AD10" s="2">
        <f t="shared" si="0"/>
        <v>1.8400000000000034</v>
      </c>
      <c r="AE10" s="138">
        <f t="shared" si="1"/>
        <v>-9.4210813762970469E-3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74.3</v>
      </c>
      <c r="Y11" s="10">
        <v>74.36</v>
      </c>
      <c r="Z11" s="10">
        <v>72.69</v>
      </c>
      <c r="AA11" s="10">
        <v>73.239999999999995</v>
      </c>
      <c r="AB11" s="95">
        <v>3107000</v>
      </c>
      <c r="AC11" s="10">
        <v>73.239999999999995</v>
      </c>
      <c r="AD11" s="2">
        <f t="shared" si="0"/>
        <v>1.6700000000000017</v>
      </c>
      <c r="AE11" s="138">
        <f t="shared" si="1"/>
        <v>-2.5675136357589556E-2</v>
      </c>
    </row>
    <row r="12" spans="1:31" x14ac:dyDescent="0.25">
      <c r="W12" s="133">
        <v>42713</v>
      </c>
      <c r="X12" s="10">
        <v>75.02</v>
      </c>
      <c r="Y12" s="10">
        <v>76.13</v>
      </c>
      <c r="Z12" s="10">
        <v>74.44</v>
      </c>
      <c r="AA12" s="10">
        <v>75.17</v>
      </c>
      <c r="AB12" s="95">
        <v>5143000</v>
      </c>
      <c r="AC12" s="10">
        <v>75.17</v>
      </c>
      <c r="AD12" s="2">
        <f t="shared" si="0"/>
        <v>1.6899999999999977</v>
      </c>
      <c r="AE12" s="138">
        <f t="shared" si="1"/>
        <v>3.3406653835578837E-2</v>
      </c>
    </row>
    <row r="13" spans="1:31" x14ac:dyDescent="0.25">
      <c r="W13" s="133">
        <v>42712</v>
      </c>
      <c r="X13" s="10">
        <v>72.459999999999994</v>
      </c>
      <c r="Y13" s="10">
        <v>73.08</v>
      </c>
      <c r="Z13" s="10">
        <v>71.5</v>
      </c>
      <c r="AA13" s="10">
        <v>72.739999999999995</v>
      </c>
      <c r="AB13" s="95">
        <v>2861300</v>
      </c>
      <c r="AC13" s="10">
        <v>72.739999999999995</v>
      </c>
      <c r="AD13" s="2">
        <f t="shared" si="0"/>
        <v>1.5799999999999983</v>
      </c>
      <c r="AE13" s="138">
        <f t="shared" si="1"/>
        <v>4.2799944774263299E-3</v>
      </c>
    </row>
    <row r="14" spans="1:31" x14ac:dyDescent="0.25">
      <c r="W14" s="133">
        <v>42711</v>
      </c>
      <c r="X14" s="10">
        <v>70.680000000000007</v>
      </c>
      <c r="Y14" s="10">
        <v>73</v>
      </c>
      <c r="Z14" s="10">
        <v>70.25</v>
      </c>
      <c r="AA14" s="10">
        <v>72.430000000000007</v>
      </c>
      <c r="AB14" s="95">
        <v>4046400</v>
      </c>
      <c r="AC14" s="10">
        <v>72.430000000000007</v>
      </c>
      <c r="AD14" s="2">
        <f t="shared" si="0"/>
        <v>2.75</v>
      </c>
      <c r="AE14" s="138">
        <f t="shared" si="1"/>
        <v>2.0572072706777522E-2</v>
      </c>
    </row>
    <row r="15" spans="1:31" x14ac:dyDescent="0.25">
      <c r="W15" s="133">
        <v>42710</v>
      </c>
      <c r="X15" s="10">
        <v>69.41</v>
      </c>
      <c r="Y15" s="10">
        <v>71.040000000000006</v>
      </c>
      <c r="Z15" s="10">
        <v>69.010000000000005</v>
      </c>
      <c r="AA15" s="10">
        <v>70.97</v>
      </c>
      <c r="AB15" s="95">
        <v>4367900</v>
      </c>
      <c r="AC15" s="10">
        <v>70.97</v>
      </c>
      <c r="AD15" s="2">
        <f t="shared" si="0"/>
        <v>2.0300000000000011</v>
      </c>
      <c r="AE15" s="138">
        <f t="shared" si="1"/>
        <v>3.9701142689715807E-2</v>
      </c>
    </row>
    <row r="16" spans="1:31" x14ac:dyDescent="0.25">
      <c r="W16" s="133">
        <v>42709</v>
      </c>
      <c r="X16" s="10">
        <v>69.91</v>
      </c>
      <c r="Y16" s="10">
        <v>69.95</v>
      </c>
      <c r="Z16" s="10">
        <v>68</v>
      </c>
      <c r="AA16" s="10">
        <v>68.260000000000005</v>
      </c>
      <c r="AB16" s="95">
        <v>3394300</v>
      </c>
      <c r="AC16" s="10">
        <v>68.260000000000005</v>
      </c>
      <c r="AD16" s="2">
        <f t="shared" si="0"/>
        <v>1.9500000000000028</v>
      </c>
      <c r="AE16" s="138">
        <f t="shared" si="1"/>
        <v>-1.4580626533852947E-2</v>
      </c>
    </row>
    <row r="17" spans="1:31" x14ac:dyDescent="0.25">
      <c r="W17" s="133">
        <v>42706</v>
      </c>
      <c r="X17" s="10">
        <v>69.12</v>
      </c>
      <c r="Y17" s="10">
        <v>69.760000000000005</v>
      </c>
      <c r="Z17" s="10">
        <v>68.540000000000006</v>
      </c>
      <c r="AA17" s="10">
        <v>69.27</v>
      </c>
      <c r="AB17" s="95">
        <v>2577300</v>
      </c>
      <c r="AC17" s="10">
        <v>69.27</v>
      </c>
      <c r="AD17" s="2">
        <f t="shared" si="0"/>
        <v>1.2199999999999989</v>
      </c>
      <c r="AE17" s="138">
        <f t="shared" si="1"/>
        <v>1.1683949174821073E-2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68.67</v>
      </c>
      <c r="Y18" s="10">
        <v>69.87</v>
      </c>
      <c r="Z18" s="10">
        <v>68.3</v>
      </c>
      <c r="AA18" s="10">
        <v>68.47</v>
      </c>
      <c r="AB18" s="95">
        <v>3212700</v>
      </c>
      <c r="AC18" s="10">
        <v>68.47</v>
      </c>
      <c r="AD18" s="2">
        <f t="shared" si="0"/>
        <v>1.5700000000000074</v>
      </c>
      <c r="AE18" s="138">
        <f t="shared" si="1"/>
        <v>-6.9615663524293936E-3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68.510000000000005</v>
      </c>
      <c r="Y19" s="10">
        <v>69.69</v>
      </c>
      <c r="Z19" s="10">
        <v>67.58</v>
      </c>
      <c r="AA19" s="10">
        <v>68.95</v>
      </c>
      <c r="AB19" s="95">
        <v>4114300</v>
      </c>
      <c r="AC19" s="10">
        <v>68.95</v>
      </c>
      <c r="AD19" s="2">
        <f t="shared" si="0"/>
        <v>2.1099999999999994</v>
      </c>
      <c r="AE19" s="138">
        <f t="shared" si="1"/>
        <v>-1.1044176706827225E-2</v>
      </c>
    </row>
    <row r="20" spans="1:31" x14ac:dyDescent="0.25">
      <c r="W20" s="133">
        <v>42703</v>
      </c>
      <c r="X20" s="10">
        <v>69.17</v>
      </c>
      <c r="Y20" s="10">
        <v>70.150000000000006</v>
      </c>
      <c r="Z20" s="10">
        <v>68.94</v>
      </c>
      <c r="AA20" s="10">
        <v>69.72</v>
      </c>
      <c r="AB20" s="95">
        <v>2450100</v>
      </c>
      <c r="AC20" s="10">
        <v>69.72</v>
      </c>
      <c r="AD20" s="2">
        <f t="shared" si="0"/>
        <v>1.210000000000008</v>
      </c>
      <c r="AE20" s="138">
        <f t="shared" si="1"/>
        <v>6.7870036101083109E-3</v>
      </c>
    </row>
    <row r="21" spans="1:31" x14ac:dyDescent="0.25">
      <c r="W21" s="133">
        <v>42702</v>
      </c>
      <c r="X21" s="10">
        <v>69.95</v>
      </c>
      <c r="Y21" s="10">
        <v>70.150000000000006</v>
      </c>
      <c r="Z21" s="10">
        <v>68.61</v>
      </c>
      <c r="AA21" s="10">
        <v>69.25</v>
      </c>
      <c r="AB21" s="95">
        <v>4966800</v>
      </c>
      <c r="AC21" s="10">
        <v>69.25</v>
      </c>
      <c r="AD21" s="2">
        <f t="shared" si="0"/>
        <v>1.5400000000000063</v>
      </c>
      <c r="AE21" s="138">
        <f t="shared" si="1"/>
        <v>-1.198459123983453E-2</v>
      </c>
    </row>
    <row r="22" spans="1:31" x14ac:dyDescent="0.25">
      <c r="W22" s="133">
        <v>42699</v>
      </c>
      <c r="X22" s="10">
        <v>69.81</v>
      </c>
      <c r="Y22" s="10">
        <v>70.180000000000007</v>
      </c>
      <c r="Z22" s="10">
        <v>69.55</v>
      </c>
      <c r="AA22" s="10">
        <v>70.09</v>
      </c>
      <c r="AB22" s="95">
        <v>1410400</v>
      </c>
      <c r="AC22" s="10">
        <v>70.09</v>
      </c>
      <c r="AD22" s="2">
        <f t="shared" si="0"/>
        <v>0.63000000000000966</v>
      </c>
      <c r="AE22" s="138">
        <f t="shared" si="1"/>
        <v>3.0051516886091534E-3</v>
      </c>
    </row>
    <row r="23" spans="1:31" x14ac:dyDescent="0.25">
      <c r="W23" s="133">
        <v>42697</v>
      </c>
      <c r="X23" s="10">
        <v>69.349999999999994</v>
      </c>
      <c r="Y23" s="10">
        <v>69.98</v>
      </c>
      <c r="Z23" s="10">
        <v>68.83</v>
      </c>
      <c r="AA23" s="10">
        <v>69.88</v>
      </c>
      <c r="AB23" s="95">
        <v>3760700</v>
      </c>
      <c r="AC23" s="10">
        <v>69.88</v>
      </c>
      <c r="AD23" s="2">
        <f t="shared" si="0"/>
        <v>1.1500000000000057</v>
      </c>
      <c r="AE23" s="138">
        <f t="shared" si="1"/>
        <v>5.4676258992805149E-3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69.08</v>
      </c>
      <c r="Y24" s="10">
        <v>70.150000000000006</v>
      </c>
      <c r="Z24" s="10">
        <v>69</v>
      </c>
      <c r="AA24" s="10">
        <v>69.5</v>
      </c>
      <c r="AB24" s="95">
        <v>4979200</v>
      </c>
      <c r="AC24" s="10">
        <v>69.5</v>
      </c>
      <c r="AD24" s="2">
        <f t="shared" si="0"/>
        <v>1.1500000000000057</v>
      </c>
      <c r="AE24" s="138">
        <f t="shared" si="1"/>
        <v>7.3923757066243212E-3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42695</v>
      </c>
      <c r="X25" s="10">
        <v>68.22</v>
      </c>
      <c r="Y25" s="10">
        <v>69.290000000000006</v>
      </c>
      <c r="Z25" s="10">
        <v>67.760000000000005</v>
      </c>
      <c r="AA25" s="10">
        <v>68.989999999999995</v>
      </c>
      <c r="AB25" s="95">
        <v>8990100</v>
      </c>
      <c r="AC25" s="10">
        <v>68.989999999999995</v>
      </c>
      <c r="AD25" s="2">
        <f t="shared" si="0"/>
        <v>1.5300000000000011</v>
      </c>
      <c r="AE25" s="138">
        <f t="shared" si="1"/>
        <v>1.0250402694391481E-2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42692</v>
      </c>
      <c r="X26" s="10">
        <v>68.05</v>
      </c>
      <c r="Y26" s="10">
        <v>68.47</v>
      </c>
      <c r="Z26" s="10">
        <v>67.239999999999995</v>
      </c>
      <c r="AA26" s="10">
        <v>68.290000000000006</v>
      </c>
      <c r="AB26" s="95">
        <v>4957600</v>
      </c>
      <c r="AC26" s="10">
        <v>68.290000000000006</v>
      </c>
      <c r="AD26" s="2">
        <f t="shared" si="0"/>
        <v>1.230000000000004</v>
      </c>
      <c r="AE26" s="138">
        <f t="shared" si="1"/>
        <v>6.3365753020927507E-3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42691</v>
      </c>
      <c r="X27" s="10">
        <v>65.62</v>
      </c>
      <c r="Y27" s="10">
        <v>68.02</v>
      </c>
      <c r="Z27" s="10">
        <v>65.510000000000005</v>
      </c>
      <c r="AA27" s="10">
        <v>67.86</v>
      </c>
      <c r="AB27" s="95">
        <v>4904200</v>
      </c>
      <c r="AC27" s="10">
        <v>67.86</v>
      </c>
      <c r="AD27" s="2">
        <f t="shared" si="0"/>
        <v>2.5099999999999909</v>
      </c>
      <c r="AE27" s="138">
        <f t="shared" si="1"/>
        <v>3.6030534351145116E-2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42690</v>
      </c>
      <c r="X28" s="10">
        <v>65.75</v>
      </c>
      <c r="Y28" s="10">
        <v>66.66</v>
      </c>
      <c r="Z28" s="10">
        <v>64.900000000000006</v>
      </c>
      <c r="AA28" s="10">
        <v>65.5</v>
      </c>
      <c r="AB28" s="95">
        <v>4937100</v>
      </c>
      <c r="AC28" s="10">
        <v>65.5</v>
      </c>
      <c r="AD28" s="2">
        <f t="shared" si="0"/>
        <v>1.7599999999999909</v>
      </c>
      <c r="AE28" s="138">
        <f t="shared" si="1"/>
        <v>-8.4771419921284563E-3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42689</v>
      </c>
      <c r="X29" s="10">
        <v>65.47</v>
      </c>
      <c r="Y29" s="10">
        <v>67.7</v>
      </c>
      <c r="Z29" s="10">
        <v>63.47</v>
      </c>
      <c r="AA29" s="10">
        <v>66.06</v>
      </c>
      <c r="AB29" s="95">
        <v>10421100</v>
      </c>
      <c r="AC29" s="10">
        <v>66.06</v>
      </c>
      <c r="AD29" s="2">
        <f t="shared" si="0"/>
        <v>4.230000000000004</v>
      </c>
      <c r="AE29" s="138">
        <f t="shared" si="1"/>
        <v>4.957102001906577E-2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42688</v>
      </c>
      <c r="X30" s="10">
        <v>60.54</v>
      </c>
      <c r="Y30" s="10">
        <v>62.94</v>
      </c>
      <c r="Z30" s="10">
        <v>60.37</v>
      </c>
      <c r="AA30" s="10">
        <v>62.94</v>
      </c>
      <c r="AB30" s="95">
        <v>6634200</v>
      </c>
      <c r="AC30" s="10">
        <v>62.94</v>
      </c>
      <c r="AD30" s="2">
        <f t="shared" si="0"/>
        <v>2.5700000000000003</v>
      </c>
      <c r="AE30" s="138">
        <f t="shared" si="1"/>
        <v>4.4647302904564201E-2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42685</v>
      </c>
      <c r="X31" s="10">
        <v>59.85</v>
      </c>
      <c r="Y31" s="10">
        <v>60.58</v>
      </c>
      <c r="Z31" s="10">
        <v>58.78</v>
      </c>
      <c r="AA31" s="10">
        <v>60.25</v>
      </c>
      <c r="AB31" s="95">
        <v>5149600</v>
      </c>
      <c r="AC31" s="10">
        <v>60.25</v>
      </c>
      <c r="AD31" s="2">
        <f t="shared" si="0"/>
        <v>1.7999999999999972</v>
      </c>
      <c r="AE31" s="138">
        <f t="shared" si="1"/>
        <v>5.1718385051717775E-3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42684</v>
      </c>
      <c r="X32" s="10">
        <v>60.43</v>
      </c>
      <c r="Y32" s="10">
        <v>61.6</v>
      </c>
      <c r="Z32" s="10">
        <v>59.79</v>
      </c>
      <c r="AA32" s="10">
        <v>59.94</v>
      </c>
      <c r="AB32" s="95">
        <v>5716100</v>
      </c>
      <c r="AC32" s="10">
        <v>59.94</v>
      </c>
      <c r="AD32" s="2">
        <f t="shared" si="0"/>
        <v>1.8100000000000023</v>
      </c>
      <c r="AE32" s="138">
        <f t="shared" si="1"/>
        <v>-3.1598203891568533E-3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42683</v>
      </c>
      <c r="X33" s="10">
        <v>58.24</v>
      </c>
      <c r="Y33" s="10">
        <v>60.36</v>
      </c>
      <c r="Z33" s="10">
        <v>57.8</v>
      </c>
      <c r="AA33" s="10">
        <v>60.13</v>
      </c>
      <c r="AB33" s="95">
        <v>5340900</v>
      </c>
      <c r="AC33" s="10">
        <v>60.13</v>
      </c>
      <c r="AD33" s="2">
        <f t="shared" si="0"/>
        <v>2.5600000000000023</v>
      </c>
      <c r="AE33" s="138">
        <f t="shared" si="1"/>
        <v>1.3825661777103315E-2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42682</v>
      </c>
      <c r="X34" s="10">
        <v>58.52</v>
      </c>
      <c r="Y34" s="10">
        <v>59.45</v>
      </c>
      <c r="Z34" s="10">
        <v>57.84</v>
      </c>
      <c r="AA34" s="10">
        <v>59.31</v>
      </c>
      <c r="AB34" s="95">
        <v>4077300</v>
      </c>
      <c r="AC34" s="10">
        <v>59.31</v>
      </c>
      <c r="AD34" s="2">
        <f t="shared" si="0"/>
        <v>1.6099999999999994</v>
      </c>
      <c r="AE34" s="138">
        <f t="shared" si="1"/>
        <v>1.3326499231163469E-2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42681</v>
      </c>
      <c r="X35" s="10">
        <v>57.96</v>
      </c>
      <c r="Y35" s="10">
        <v>58.77</v>
      </c>
      <c r="Z35" s="10">
        <v>57.55</v>
      </c>
      <c r="AA35" s="10">
        <v>58.53</v>
      </c>
      <c r="AB35" s="95">
        <v>4481900</v>
      </c>
      <c r="AC35" s="10">
        <v>58.53</v>
      </c>
      <c r="AD35" s="2">
        <f t="shared" si="0"/>
        <v>1.220000000000006</v>
      </c>
      <c r="AE35" s="138">
        <f t="shared" si="1"/>
        <v>2.271535907740696E-2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42678</v>
      </c>
      <c r="X36" s="10">
        <v>56.01</v>
      </c>
      <c r="Y36" s="10">
        <v>57.69</v>
      </c>
      <c r="Z36" s="10">
        <v>55.75</v>
      </c>
      <c r="AA36" s="10">
        <v>57.23</v>
      </c>
      <c r="AB36" s="95">
        <v>5016500</v>
      </c>
      <c r="AC36" s="10">
        <v>57.23</v>
      </c>
      <c r="AD36" s="2">
        <f t="shared" si="0"/>
        <v>1.9399999999999977</v>
      </c>
      <c r="AE36" s="138">
        <f t="shared" si="1"/>
        <v>2.3060421880586324E-2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42677</v>
      </c>
      <c r="X37" s="10">
        <v>56.66</v>
      </c>
      <c r="Y37" s="10">
        <v>57.24</v>
      </c>
      <c r="Z37" s="10">
        <v>55.79</v>
      </c>
      <c r="AA37" s="10">
        <v>55.94</v>
      </c>
      <c r="AB37" s="95">
        <v>3531800</v>
      </c>
      <c r="AC37" s="10">
        <v>55.94</v>
      </c>
      <c r="AD37" s="2">
        <f t="shared" si="0"/>
        <v>1.4500000000000028</v>
      </c>
      <c r="AE37" s="138">
        <f t="shared" si="1"/>
        <v>-3.5625222657642563E-3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42676</v>
      </c>
      <c r="X38" s="10">
        <v>55.95</v>
      </c>
      <c r="Y38" s="10">
        <v>56.86</v>
      </c>
      <c r="Z38" s="10">
        <v>55.76</v>
      </c>
      <c r="AA38" s="10">
        <v>56.14</v>
      </c>
      <c r="AB38" s="95">
        <v>3949200</v>
      </c>
      <c r="AC38" s="10">
        <v>56.14</v>
      </c>
      <c r="AD38" s="2">
        <f t="shared" si="0"/>
        <v>1.1000000000000014</v>
      </c>
      <c r="AE38" s="138">
        <f t="shared" si="1"/>
        <v>2.4999999999999467E-3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42675</v>
      </c>
      <c r="X39" s="10">
        <v>56.25</v>
      </c>
      <c r="Y39" s="10">
        <v>56.97</v>
      </c>
      <c r="Z39" s="10">
        <v>55.53</v>
      </c>
      <c r="AA39" s="10">
        <v>56</v>
      </c>
      <c r="AB39" s="95">
        <v>4708100</v>
      </c>
      <c r="AC39" s="10">
        <v>56</v>
      </c>
      <c r="AD39" s="2">
        <f t="shared" si="0"/>
        <v>1.4399999999999977</v>
      </c>
      <c r="AE39" s="138">
        <f t="shared" si="1"/>
        <v>-4.090343233149496E-3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42674</v>
      </c>
      <c r="X40" s="10">
        <v>55.62</v>
      </c>
      <c r="Y40" s="10">
        <v>56.25</v>
      </c>
      <c r="Z40" s="10">
        <v>54.97</v>
      </c>
      <c r="AA40" s="10">
        <v>56.23</v>
      </c>
      <c r="AB40" s="95">
        <v>5256000</v>
      </c>
      <c r="AC40" s="10">
        <v>56.23</v>
      </c>
      <c r="AD40" s="2">
        <f t="shared" si="0"/>
        <v>1.2800000000000011</v>
      </c>
      <c r="AE40" s="138">
        <f t="shared" si="1"/>
        <v>2.0322990382870554E-2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79.980999999999995</v>
      </c>
      <c r="Q41" s="2"/>
      <c r="W41" s="133">
        <v>42671</v>
      </c>
      <c r="X41" s="10">
        <v>54.59</v>
      </c>
      <c r="Y41" s="10">
        <v>55.45</v>
      </c>
      <c r="Z41" s="10">
        <v>54.38</v>
      </c>
      <c r="AA41" s="10">
        <v>55.11</v>
      </c>
      <c r="AB41" s="95">
        <v>5065500</v>
      </c>
      <c r="AC41" s="10">
        <v>55.11</v>
      </c>
      <c r="AD41" s="2">
        <f t="shared" si="0"/>
        <v>1.0700000000000003</v>
      </c>
      <c r="AE41" s="138">
        <f t="shared" si="1"/>
        <v>1.2679162072767314E-2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79.253900000000002</v>
      </c>
      <c r="Q42" s="2"/>
      <c r="T42" s="91" t="s">
        <v>113</v>
      </c>
      <c r="W42" s="133">
        <v>42670</v>
      </c>
      <c r="X42" s="10">
        <v>54.3</v>
      </c>
      <c r="Y42" s="10">
        <v>55.2</v>
      </c>
      <c r="Z42" s="10">
        <v>53.59</v>
      </c>
      <c r="AA42" s="10">
        <v>54.42</v>
      </c>
      <c r="AB42" s="95">
        <v>4877000</v>
      </c>
      <c r="AC42" s="10">
        <v>54.42</v>
      </c>
      <c r="AD42" s="2">
        <f t="shared" si="0"/>
        <v>1.6099999999999994</v>
      </c>
      <c r="AE42" s="138">
        <f t="shared" si="1"/>
        <v>8.1511670989256046E-3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78.526799999999994</v>
      </c>
      <c r="Q43" s="2"/>
      <c r="T43" s="128" t="s">
        <v>98</v>
      </c>
      <c r="U43" s="98">
        <v>74.790000000000006</v>
      </c>
      <c r="W43" s="133">
        <v>42669</v>
      </c>
      <c r="X43" s="10">
        <v>53.11</v>
      </c>
      <c r="Y43" s="10">
        <v>55.34</v>
      </c>
      <c r="Z43" s="10">
        <v>52.21</v>
      </c>
      <c r="AA43" s="10">
        <v>53.98</v>
      </c>
      <c r="AB43" s="95">
        <v>6082700</v>
      </c>
      <c r="AC43" s="10">
        <v>53.98</v>
      </c>
      <c r="AD43" s="2">
        <f t="shared" si="0"/>
        <v>3.1300000000000026</v>
      </c>
      <c r="AE43" s="138">
        <f t="shared" si="1"/>
        <v>-1.1898224418817605E-2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77.799700000000001</v>
      </c>
      <c r="Q44" s="2"/>
      <c r="T44" s="93" t="s">
        <v>99</v>
      </c>
      <c r="U44" s="88">
        <v>74.78</v>
      </c>
      <c r="W44" s="133">
        <v>42668</v>
      </c>
      <c r="X44" s="10">
        <v>54.93</v>
      </c>
      <c r="Y44" s="10">
        <v>55.89</v>
      </c>
      <c r="Z44" s="10">
        <v>54.54</v>
      </c>
      <c r="AA44" s="10">
        <v>54.63</v>
      </c>
      <c r="AB44" s="95">
        <v>3150000</v>
      </c>
      <c r="AC44" s="10">
        <v>54.63</v>
      </c>
      <c r="AD44" s="2">
        <f t="shared" si="0"/>
        <v>1.3500000000000014</v>
      </c>
      <c r="AE44" s="138">
        <f t="shared" si="1"/>
        <v>-7.4491279069767158E-3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77.072599999999994</v>
      </c>
      <c r="Q45" s="2"/>
      <c r="T45" s="93" t="s">
        <v>100</v>
      </c>
      <c r="U45" s="88" t="s">
        <v>129</v>
      </c>
      <c r="W45" s="133">
        <v>42667</v>
      </c>
      <c r="X45" s="10">
        <v>55.91</v>
      </c>
      <c r="Y45" s="10">
        <v>56.25</v>
      </c>
      <c r="Z45" s="10">
        <v>54.95</v>
      </c>
      <c r="AA45" s="10">
        <v>55.04</v>
      </c>
      <c r="AB45" s="95">
        <v>2875400</v>
      </c>
      <c r="AC45" s="10">
        <v>55.04</v>
      </c>
      <c r="AD45" s="2">
        <f t="shared" si="0"/>
        <v>1.2999999999999972</v>
      </c>
      <c r="AE45" s="138">
        <f t="shared" si="1"/>
        <v>-1.0071942446043258E-2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76.345500000000001</v>
      </c>
      <c r="Q46" s="2"/>
      <c r="T46" s="93" t="s">
        <v>101</v>
      </c>
      <c r="U46" s="88" t="s">
        <v>129</v>
      </c>
      <c r="W46" s="133">
        <v>42664</v>
      </c>
      <c r="X46" s="10">
        <v>56.21</v>
      </c>
      <c r="Y46" s="10">
        <v>56.58</v>
      </c>
      <c r="Z46" s="10">
        <v>55.17</v>
      </c>
      <c r="AA46" s="10">
        <v>55.6</v>
      </c>
      <c r="AB46" s="95">
        <v>3939800</v>
      </c>
      <c r="AC46" s="10">
        <v>55.6</v>
      </c>
      <c r="AD46" s="2">
        <f t="shared" si="0"/>
        <v>1.4099999999999966</v>
      </c>
      <c r="AE46" s="138">
        <f t="shared" si="1"/>
        <v>-1.7146897648930515E-2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75.618399999999994</v>
      </c>
      <c r="Q47" s="2"/>
      <c r="T47" s="93" t="s">
        <v>102</v>
      </c>
      <c r="U47" s="88">
        <v>80.28</v>
      </c>
      <c r="W47" s="133">
        <v>42663</v>
      </c>
      <c r="X47" s="10">
        <v>55.29</v>
      </c>
      <c r="Y47" s="10">
        <v>56.81</v>
      </c>
      <c r="Z47" s="10">
        <v>55.11</v>
      </c>
      <c r="AA47" s="10">
        <v>56.57</v>
      </c>
      <c r="AB47" s="95">
        <v>9571500</v>
      </c>
      <c r="AC47" s="10">
        <v>56.57</v>
      </c>
      <c r="AD47" s="2">
        <f t="shared" si="0"/>
        <v>1.7000000000000028</v>
      </c>
      <c r="AE47" s="138">
        <f t="shared" si="1"/>
        <v>2.0382395382395391E-2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74.891300000000001</v>
      </c>
      <c r="Q48" s="2"/>
      <c r="T48" s="93" t="s">
        <v>103</v>
      </c>
      <c r="U48" s="88">
        <v>0.58236500000000002</v>
      </c>
      <c r="W48" s="133">
        <v>42662</v>
      </c>
      <c r="X48" s="10">
        <v>53.99</v>
      </c>
      <c r="Y48" s="10">
        <v>55.49</v>
      </c>
      <c r="Z48" s="10">
        <v>53.75</v>
      </c>
      <c r="AA48" s="10">
        <v>55.44</v>
      </c>
      <c r="AB48" s="95">
        <v>7538300</v>
      </c>
      <c r="AC48" s="10">
        <v>55.44</v>
      </c>
      <c r="AD48" s="2">
        <f t="shared" si="0"/>
        <v>1.740000000000002</v>
      </c>
      <c r="AE48" s="138">
        <f t="shared" si="1"/>
        <v>3.2786885245901676E-2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74.164199999999994</v>
      </c>
      <c r="Q49" s="2"/>
      <c r="T49" s="93" t="s">
        <v>122</v>
      </c>
      <c r="U49" s="88" t="s">
        <v>341</v>
      </c>
      <c r="W49" s="133">
        <v>42661</v>
      </c>
      <c r="X49" s="10">
        <v>52.54</v>
      </c>
      <c r="Y49" s="10">
        <v>55.01</v>
      </c>
      <c r="Z49" s="10">
        <v>52.44</v>
      </c>
      <c r="AA49" s="10">
        <v>53.68</v>
      </c>
      <c r="AB49" s="95">
        <v>11297300</v>
      </c>
      <c r="AC49" s="10">
        <v>53.68</v>
      </c>
      <c r="AD49" s="2">
        <f t="shared" si="0"/>
        <v>2.5700000000000003</v>
      </c>
      <c r="AE49" s="138">
        <f t="shared" si="1"/>
        <v>1.2257212898359349E-2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73.437100000000001</v>
      </c>
      <c r="Q50" s="2"/>
      <c r="T50" s="93"/>
      <c r="U50" s="88"/>
      <c r="W50" s="133">
        <v>42660</v>
      </c>
      <c r="X50" s="10">
        <v>53.45</v>
      </c>
      <c r="Y50" s="10">
        <v>54.53</v>
      </c>
      <c r="Z50" s="10">
        <v>52.93</v>
      </c>
      <c r="AA50" s="10">
        <v>53.03</v>
      </c>
      <c r="AB50" s="95">
        <v>6398200</v>
      </c>
      <c r="AC50" s="10">
        <v>53.03</v>
      </c>
      <c r="AD50" s="2">
        <f t="shared" si="0"/>
        <v>1.6000000000000014</v>
      </c>
      <c r="AE50" s="138">
        <f t="shared" si="1"/>
        <v>-3.1954887218045291E-3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72.709999999999994</v>
      </c>
      <c r="Q51" s="2"/>
      <c r="T51" s="93" t="s">
        <v>105</v>
      </c>
      <c r="U51" s="88" t="s">
        <v>619</v>
      </c>
      <c r="W51" s="133">
        <v>42657</v>
      </c>
      <c r="X51" s="10">
        <v>54.16</v>
      </c>
      <c r="Y51" s="10">
        <v>54.57</v>
      </c>
      <c r="Z51" s="10">
        <v>52.98</v>
      </c>
      <c r="AA51" s="10">
        <v>53.2</v>
      </c>
      <c r="AB51" s="95">
        <v>7416300</v>
      </c>
      <c r="AC51" s="10">
        <v>53.2</v>
      </c>
      <c r="AD51" s="2">
        <f t="shared" si="0"/>
        <v>1.5900000000000034</v>
      </c>
      <c r="AE51" s="138">
        <f t="shared" si="1"/>
        <v>-9.126466753585305E-3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71.982899999999987</v>
      </c>
      <c r="Q52" s="2"/>
      <c r="T52" s="93" t="s">
        <v>106</v>
      </c>
      <c r="U52" s="88" t="s">
        <v>432</v>
      </c>
      <c r="W52" s="133">
        <v>42656</v>
      </c>
      <c r="X52" s="10">
        <v>52.05</v>
      </c>
      <c r="Y52" s="10">
        <v>54.03</v>
      </c>
      <c r="Z52" s="10">
        <v>51.34</v>
      </c>
      <c r="AA52" s="10">
        <v>53.69</v>
      </c>
      <c r="AB52" s="95">
        <v>8065400</v>
      </c>
      <c r="AC52" s="10">
        <v>53.69</v>
      </c>
      <c r="AD52" s="2">
        <f t="shared" si="0"/>
        <v>2.6899999999999977</v>
      </c>
      <c r="AE52" s="138">
        <f t="shared" si="1"/>
        <v>1.5317700453857608E-2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71.255799999999994</v>
      </c>
      <c r="Q53" s="2"/>
      <c r="T53" s="93" t="s">
        <v>107</v>
      </c>
      <c r="U53" s="90">
        <v>1092508</v>
      </c>
      <c r="W53" s="133">
        <v>42655</v>
      </c>
      <c r="X53" s="10">
        <v>53.76</v>
      </c>
      <c r="Y53" s="10">
        <v>54.07</v>
      </c>
      <c r="Z53" s="10">
        <v>52.33</v>
      </c>
      <c r="AA53" s="10">
        <v>52.88</v>
      </c>
      <c r="AB53" s="95">
        <v>5332800</v>
      </c>
      <c r="AC53" s="10">
        <v>52.88</v>
      </c>
      <c r="AD53" s="2">
        <f t="shared" si="0"/>
        <v>1.740000000000002</v>
      </c>
      <c r="AE53" s="138">
        <f t="shared" si="1"/>
        <v>-1.195814648729443E-2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70.528699999999986</v>
      </c>
      <c r="T54" s="93" t="s">
        <v>110</v>
      </c>
      <c r="U54" s="90">
        <v>4700390</v>
      </c>
      <c r="W54" s="133">
        <v>42654</v>
      </c>
      <c r="X54" s="10">
        <v>54.81</v>
      </c>
      <c r="Y54" s="10">
        <v>54.94</v>
      </c>
      <c r="Z54" s="10">
        <v>53.18</v>
      </c>
      <c r="AA54" s="10">
        <v>53.52</v>
      </c>
      <c r="AB54" s="95">
        <v>5937700</v>
      </c>
      <c r="AC54" s="10">
        <v>53.52</v>
      </c>
      <c r="AD54" s="2">
        <f t="shared" si="0"/>
        <v>1.759999999999998</v>
      </c>
      <c r="AE54" s="138">
        <f t="shared" si="1"/>
        <v>-1.2546125461254554E-2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69.801599999999993</v>
      </c>
      <c r="T55" s="93" t="s">
        <v>108</v>
      </c>
      <c r="U55" s="88" t="s">
        <v>620</v>
      </c>
      <c r="W55" s="133">
        <v>42653</v>
      </c>
      <c r="X55" s="10">
        <v>53.06</v>
      </c>
      <c r="Y55" s="10">
        <v>54.5</v>
      </c>
      <c r="Z55" s="10">
        <v>53.06</v>
      </c>
      <c r="AA55" s="10">
        <v>54.2</v>
      </c>
      <c r="AB55" s="95">
        <v>3989900</v>
      </c>
      <c r="AC55" s="10">
        <v>54.2</v>
      </c>
      <c r="AD55" s="2">
        <f t="shared" si="0"/>
        <v>1.4399999999999977</v>
      </c>
      <c r="AE55" s="138">
        <f t="shared" si="1"/>
        <v>2.6126467247254981E-2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69.074499999999986</v>
      </c>
      <c r="T56" s="93" t="s">
        <v>111</v>
      </c>
      <c r="U56" s="88">
        <v>9.5299999999999994</v>
      </c>
      <c r="W56" s="133">
        <v>42650</v>
      </c>
      <c r="X56" s="10">
        <v>53.79</v>
      </c>
      <c r="Y56" s="10">
        <v>54</v>
      </c>
      <c r="Z56" s="10">
        <v>52.67</v>
      </c>
      <c r="AA56" s="10">
        <v>52.82</v>
      </c>
      <c r="AB56" s="95">
        <v>2577500</v>
      </c>
      <c r="AC56" s="10">
        <v>52.82</v>
      </c>
      <c r="AD56" s="2">
        <f t="shared" si="0"/>
        <v>1.3299999999999983</v>
      </c>
      <c r="AE56" s="138">
        <f t="shared" si="1"/>
        <v>-2.1489440533530857E-2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68.347399999999993</v>
      </c>
      <c r="T57" s="93" t="s">
        <v>112</v>
      </c>
      <c r="U57" s="88">
        <v>7.83</v>
      </c>
      <c r="W57" s="133">
        <v>42649</v>
      </c>
      <c r="X57" s="10">
        <v>53.6</v>
      </c>
      <c r="Y57" s="10">
        <v>54.06</v>
      </c>
      <c r="Z57" s="10">
        <v>52.87</v>
      </c>
      <c r="AA57" s="10">
        <v>53.98</v>
      </c>
      <c r="AB57" s="95">
        <v>2731300</v>
      </c>
      <c r="AC57" s="10">
        <v>53.98</v>
      </c>
      <c r="AD57" s="2">
        <f t="shared" si="0"/>
        <v>1.1900000000000048</v>
      </c>
      <c r="AE57" s="138">
        <f t="shared" si="1"/>
        <v>2.9728725380899768E-3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67.6203</v>
      </c>
      <c r="T58" s="93" t="s">
        <v>109</v>
      </c>
      <c r="U58" s="88" t="s">
        <v>123</v>
      </c>
      <c r="W58" s="133">
        <v>42648</v>
      </c>
      <c r="X58" s="10">
        <v>53.82</v>
      </c>
      <c r="Y58" s="10">
        <v>54.14</v>
      </c>
      <c r="Z58" s="10">
        <v>53.48</v>
      </c>
      <c r="AA58" s="10">
        <v>53.82</v>
      </c>
      <c r="AB58" s="95">
        <v>2565500</v>
      </c>
      <c r="AC58" s="10">
        <v>53.82</v>
      </c>
      <c r="AD58" s="2">
        <f t="shared" si="0"/>
        <v>0.66000000000000369</v>
      </c>
      <c r="AE58" s="138">
        <f t="shared" si="1"/>
        <v>1.6750418760469454E-3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66.893199999999993</v>
      </c>
      <c r="W59" s="133">
        <v>42647</v>
      </c>
      <c r="X59" s="10">
        <v>54.21</v>
      </c>
      <c r="Y59" s="10">
        <v>55.25</v>
      </c>
      <c r="Z59" s="10">
        <v>53.55</v>
      </c>
      <c r="AA59" s="10">
        <v>53.73</v>
      </c>
      <c r="AB59" s="95">
        <v>5658200</v>
      </c>
      <c r="AC59" s="10">
        <v>53.73</v>
      </c>
      <c r="AD59" s="2">
        <f t="shared" si="0"/>
        <v>1.7000000000000028</v>
      </c>
      <c r="AE59" s="138">
        <f t="shared" si="1"/>
        <v>9.0140845070421083E-3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66.1661</v>
      </c>
      <c r="W60" s="133">
        <v>42646</v>
      </c>
      <c r="X60" s="10">
        <v>52.24</v>
      </c>
      <c r="Y60" s="10">
        <v>53.4</v>
      </c>
      <c r="Z60" s="10">
        <v>52</v>
      </c>
      <c r="AA60" s="10">
        <v>53.25</v>
      </c>
      <c r="AB60" s="95">
        <v>4448100</v>
      </c>
      <c r="AC60" s="10">
        <v>53.25</v>
      </c>
      <c r="AD60" s="2">
        <f t="shared" si="0"/>
        <v>1.3999999999999986</v>
      </c>
      <c r="AE60" s="138">
        <f t="shared" si="1"/>
        <v>1.4865637507146978E-2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65.438999999999993</v>
      </c>
      <c r="W61" s="133">
        <v>42643</v>
      </c>
      <c r="X61" s="10">
        <v>51.39</v>
      </c>
      <c r="Y61" s="10">
        <v>52.93</v>
      </c>
      <c r="Z61" s="10">
        <v>51.38</v>
      </c>
      <c r="AA61" s="10">
        <v>52.47</v>
      </c>
      <c r="AB61" s="95">
        <v>5366300</v>
      </c>
      <c r="AC61" s="10">
        <v>52.47</v>
      </c>
      <c r="AD61" s="2">
        <f t="shared" si="0"/>
        <v>1.5499999999999972</v>
      </c>
      <c r="AE61" s="138">
        <f t="shared" si="1"/>
        <v>2.6007039499413409E-2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50.58</v>
      </c>
      <c r="Y62" s="10">
        <v>51.68</v>
      </c>
      <c r="Z62" s="10">
        <v>50.41</v>
      </c>
      <c r="AA62" s="10">
        <v>51.14</v>
      </c>
      <c r="AB62" s="95">
        <v>5857500</v>
      </c>
      <c r="AC62" s="10">
        <v>51.14</v>
      </c>
      <c r="AD62" s="2">
        <f t="shared" si="0"/>
        <v>1.2700000000000031</v>
      </c>
      <c r="AE62" s="138">
        <f t="shared" si="1"/>
        <v>9.474930911962165E-3</v>
      </c>
    </row>
    <row r="63" spans="2:31" x14ac:dyDescent="0.25">
      <c r="W63" s="133">
        <v>42641</v>
      </c>
      <c r="X63" s="10">
        <v>50.67</v>
      </c>
      <c r="Y63" s="10">
        <v>51.89</v>
      </c>
      <c r="Z63" s="10">
        <v>50.42</v>
      </c>
      <c r="AA63" s="10">
        <v>50.66</v>
      </c>
      <c r="AB63" s="95">
        <v>3760800</v>
      </c>
      <c r="AC63" s="10">
        <v>50.66</v>
      </c>
      <c r="AD63" s="2">
        <f t="shared" si="0"/>
        <v>1.4699999999999989</v>
      </c>
      <c r="AE63" s="138">
        <f t="shared" si="1"/>
        <v>4.9593334655821941E-3</v>
      </c>
    </row>
    <row r="64" spans="2:31" x14ac:dyDescent="0.25">
      <c r="W64" s="133">
        <v>42640</v>
      </c>
      <c r="X64" s="10">
        <v>49.5</v>
      </c>
      <c r="Y64" s="10">
        <v>50.79</v>
      </c>
      <c r="Z64" s="10">
        <v>49.4</v>
      </c>
      <c r="AA64" s="10">
        <v>50.41</v>
      </c>
      <c r="AB64" s="95">
        <v>3750600</v>
      </c>
      <c r="AC64" s="10">
        <v>50.41</v>
      </c>
      <c r="AD64" s="2">
        <f t="shared" si="0"/>
        <v>1.3900000000000006</v>
      </c>
      <c r="AE64" s="138">
        <f t="shared" si="1"/>
        <v>1.9413549039433597E-2</v>
      </c>
    </row>
    <row r="65" spans="1:31" x14ac:dyDescent="0.25">
      <c r="W65" s="133">
        <v>42639</v>
      </c>
      <c r="X65" s="10">
        <v>50.53</v>
      </c>
      <c r="Y65" s="10">
        <v>50.89</v>
      </c>
      <c r="Z65" s="10">
        <v>49.28</v>
      </c>
      <c r="AA65" s="10">
        <v>49.45</v>
      </c>
      <c r="AB65" s="95">
        <v>4693600</v>
      </c>
      <c r="AC65" s="10">
        <v>49.45</v>
      </c>
      <c r="AD65" s="2">
        <f t="shared" si="0"/>
        <v>1.6099999999999994</v>
      </c>
      <c r="AE65" s="138">
        <f t="shared" si="1"/>
        <v>-2.9440628066732089E-2</v>
      </c>
    </row>
    <row r="66" spans="1:31" x14ac:dyDescent="0.25">
      <c r="W66" s="133">
        <v>42636</v>
      </c>
      <c r="X66" s="10">
        <v>50.89</v>
      </c>
      <c r="Y66" s="10">
        <v>51.33</v>
      </c>
      <c r="Z66" s="10">
        <v>50.49</v>
      </c>
      <c r="AA66" s="10">
        <v>50.95</v>
      </c>
      <c r="AB66" s="95">
        <v>3411600</v>
      </c>
      <c r="AC66" s="10">
        <v>50.95</v>
      </c>
      <c r="AD66" s="2">
        <f t="shared" si="0"/>
        <v>0.83999999999999631</v>
      </c>
      <c r="AE66" s="138">
        <f t="shared" si="1"/>
        <v>-1.7633228840124859E-3</v>
      </c>
    </row>
    <row r="67" spans="1:31" x14ac:dyDescent="0.25">
      <c r="W67" s="133">
        <v>42635</v>
      </c>
      <c r="X67" s="10">
        <v>50.68</v>
      </c>
      <c r="Y67" s="10">
        <v>52.04</v>
      </c>
      <c r="Z67" s="10">
        <v>50.37</v>
      </c>
      <c r="AA67" s="10">
        <v>51.04</v>
      </c>
      <c r="AB67" s="95">
        <v>5482200</v>
      </c>
      <c r="AC67" s="10">
        <v>51.04</v>
      </c>
      <c r="AD67" s="2">
        <f>Y67-Z67</f>
        <v>1.6700000000000017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42727</v>
      </c>
      <c r="X2" s="10">
        <v>72.36</v>
      </c>
      <c r="Y2" s="10">
        <v>73.400000000000006</v>
      </c>
      <c r="Z2" s="10">
        <v>72.099999999999994</v>
      </c>
      <c r="AA2" s="10">
        <v>72.88</v>
      </c>
      <c r="AB2" s="95">
        <v>988400</v>
      </c>
      <c r="AC2" s="10">
        <v>72.88</v>
      </c>
      <c r="AD2" s="2">
        <f>Y2-Z2</f>
        <v>1.3000000000000114</v>
      </c>
      <c r="AE2" s="138">
        <f>AC2/AC3-1</f>
        <v>1.0678130633754002E-2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42726</v>
      </c>
      <c r="X3" s="10">
        <v>72.66</v>
      </c>
      <c r="Y3" s="10">
        <v>72.989999999999995</v>
      </c>
      <c r="Z3" s="10">
        <v>71.87</v>
      </c>
      <c r="AA3" s="10">
        <v>72.11</v>
      </c>
      <c r="AB3" s="95">
        <v>1612600</v>
      </c>
      <c r="AC3" s="10">
        <v>72.11</v>
      </c>
      <c r="AD3" s="2">
        <f t="shared" ref="AD3:AD66" si="1">Y3-Z3</f>
        <v>1.1199999999999903</v>
      </c>
      <c r="AE3" s="138">
        <f t="shared" ref="AE3:AE66" si="2">AC3/AC4-1</f>
        <v>-7.0228587166070167E-3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74.48</v>
      </c>
      <c r="R4" s="529">
        <v>3.49E-2</v>
      </c>
      <c r="T4" s="163">
        <v>42627</v>
      </c>
      <c r="U4" s="1" t="s">
        <v>291</v>
      </c>
      <c r="W4" s="133">
        <v>42725</v>
      </c>
      <c r="X4" s="10">
        <v>72.489999999999995</v>
      </c>
      <c r="Y4" s="10">
        <v>72.98</v>
      </c>
      <c r="Z4" s="10">
        <v>71.819999999999993</v>
      </c>
      <c r="AA4" s="10">
        <v>72.62</v>
      </c>
      <c r="AB4" s="95">
        <v>3181300</v>
      </c>
      <c r="AC4" s="10">
        <v>72.62</v>
      </c>
      <c r="AD4" s="2">
        <f t="shared" si="1"/>
        <v>1.1600000000000108</v>
      </c>
      <c r="AE4" s="138">
        <f t="shared" si="2"/>
        <v>-9.9522835719153546E-3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5586</v>
      </c>
      <c r="T5" t="s">
        <v>308</v>
      </c>
      <c r="W5" s="133">
        <v>42724</v>
      </c>
      <c r="X5" s="10">
        <v>73.87</v>
      </c>
      <c r="Y5" s="10">
        <v>74.28</v>
      </c>
      <c r="Z5" s="10">
        <v>72.97</v>
      </c>
      <c r="AA5" s="10">
        <v>73.349999999999994</v>
      </c>
      <c r="AB5" s="95">
        <v>2377000</v>
      </c>
      <c r="AC5" s="10">
        <v>73.349999999999994</v>
      </c>
      <c r="AD5" s="2">
        <f t="shared" si="1"/>
        <v>1.3100000000000023</v>
      </c>
      <c r="AE5" s="138">
        <f t="shared" si="2"/>
        <v>-4.7489823609228043E-3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42723</v>
      </c>
      <c r="X6" s="10">
        <v>73.77</v>
      </c>
      <c r="Y6" s="10">
        <v>74.319999999999993</v>
      </c>
      <c r="Z6" s="10">
        <v>73.11</v>
      </c>
      <c r="AA6" s="10">
        <v>73.7</v>
      </c>
      <c r="AB6" s="95">
        <v>2924500</v>
      </c>
      <c r="AC6" s="10">
        <v>73.7</v>
      </c>
      <c r="AD6" s="2">
        <f t="shared" si="1"/>
        <v>1.2099999999999937</v>
      </c>
      <c r="AE6" s="138">
        <f t="shared" si="2"/>
        <v>-8.1344902386115692E-4</v>
      </c>
    </row>
    <row r="7" spans="1:31" x14ac:dyDescent="0.25">
      <c r="B7" s="503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646.69999999999891</v>
      </c>
      <c r="R7" s="30">
        <v>42744</v>
      </c>
      <c r="W7" s="133">
        <v>42720</v>
      </c>
      <c r="X7" s="10">
        <v>73.290000000000006</v>
      </c>
      <c r="Y7" s="10">
        <v>73.87</v>
      </c>
      <c r="Z7" s="10">
        <v>72.95</v>
      </c>
      <c r="AA7" s="10">
        <v>73.760000000000005</v>
      </c>
      <c r="AB7" s="95">
        <v>3700300</v>
      </c>
      <c r="AC7" s="10">
        <v>73.760000000000005</v>
      </c>
      <c r="AD7" s="2">
        <f t="shared" si="1"/>
        <v>0.92000000000000171</v>
      </c>
      <c r="AE7" s="138">
        <f t="shared" si="2"/>
        <v>1.0410958904109702E-2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155.75</v>
      </c>
      <c r="W8" s="133">
        <v>42719</v>
      </c>
      <c r="X8" s="10">
        <v>72.5</v>
      </c>
      <c r="Y8" s="10">
        <v>73.209999999999994</v>
      </c>
      <c r="Z8" s="10">
        <v>71.97</v>
      </c>
      <c r="AA8" s="10">
        <v>73</v>
      </c>
      <c r="AB8" s="95">
        <v>3202200</v>
      </c>
      <c r="AC8" s="10">
        <v>73</v>
      </c>
      <c r="AD8" s="2">
        <f t="shared" si="1"/>
        <v>1.2399999999999949</v>
      </c>
      <c r="AE8" s="138">
        <f t="shared" si="2"/>
        <v>7.3133710500896676E-3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2.8681920721882043E-2</v>
      </c>
      <c r="W9" s="133">
        <v>42718</v>
      </c>
      <c r="X9" s="10">
        <v>73.739999999999995</v>
      </c>
      <c r="Y9" s="10">
        <v>73.930000000000007</v>
      </c>
      <c r="Z9" s="10">
        <v>72.13</v>
      </c>
      <c r="AA9" s="10">
        <v>72.47</v>
      </c>
      <c r="AB9" s="95">
        <v>2408700</v>
      </c>
      <c r="AC9" s="10">
        <v>72.47</v>
      </c>
      <c r="AD9" s="2">
        <f t="shared" si="1"/>
        <v>1.8000000000000114</v>
      </c>
      <c r="AE9" s="138">
        <f t="shared" si="2"/>
        <v>-1.7355932203389823E-2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42717</v>
      </c>
      <c r="X10" s="10">
        <v>73.61</v>
      </c>
      <c r="Y10" s="10">
        <v>74.09</v>
      </c>
      <c r="Z10" s="10">
        <v>73.25</v>
      </c>
      <c r="AA10" s="10">
        <v>73.75</v>
      </c>
      <c r="AB10" s="95">
        <v>2516000</v>
      </c>
      <c r="AC10" s="10">
        <v>73.75</v>
      </c>
      <c r="AD10" s="2">
        <f t="shared" si="1"/>
        <v>0.84000000000000341</v>
      </c>
      <c r="AE10" s="138">
        <f t="shared" si="2"/>
        <v>3.6744692433314796E-3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2.46E-2</v>
      </c>
      <c r="W11" s="133">
        <v>42716</v>
      </c>
      <c r="X11" s="10">
        <v>72.900000000000006</v>
      </c>
      <c r="Y11" s="10">
        <v>73.7</v>
      </c>
      <c r="Z11" s="10">
        <v>72.62</v>
      </c>
      <c r="AA11" s="10">
        <v>73.48</v>
      </c>
      <c r="AB11" s="95">
        <v>2393000</v>
      </c>
      <c r="AC11" s="10">
        <v>73.48</v>
      </c>
      <c r="AD11" s="2">
        <f t="shared" si="1"/>
        <v>1.0799999999999983</v>
      </c>
      <c r="AE11" s="138">
        <f t="shared" si="2"/>
        <v>6.0240963855422436E-3</v>
      </c>
    </row>
    <row r="12" spans="1:31" x14ac:dyDescent="0.25">
      <c r="H12" s="72"/>
      <c r="W12" s="133">
        <v>42713</v>
      </c>
      <c r="X12" s="10">
        <v>71.13</v>
      </c>
      <c r="Y12" s="10">
        <v>73.290000000000006</v>
      </c>
      <c r="Z12" s="10">
        <v>71.099999999999994</v>
      </c>
      <c r="AA12" s="10">
        <v>73.040000000000006</v>
      </c>
      <c r="AB12" s="95">
        <v>2973700</v>
      </c>
      <c r="AC12" s="10">
        <v>73.040000000000006</v>
      </c>
      <c r="AD12" s="2">
        <f t="shared" si="1"/>
        <v>2.1900000000000119</v>
      </c>
      <c r="AE12" s="138">
        <f t="shared" si="2"/>
        <v>2.7141049078891921E-2</v>
      </c>
    </row>
    <row r="13" spans="1:31" x14ac:dyDescent="0.25">
      <c r="H13" s="72"/>
      <c r="W13" s="133">
        <v>42712</v>
      </c>
      <c r="X13" s="10">
        <v>70.569999999999993</v>
      </c>
      <c r="Y13" s="10">
        <v>71.37</v>
      </c>
      <c r="Z13" s="10">
        <v>70.06</v>
      </c>
      <c r="AA13" s="10">
        <v>71.11</v>
      </c>
      <c r="AB13" s="95">
        <v>2355800</v>
      </c>
      <c r="AC13" s="10">
        <v>71.11</v>
      </c>
      <c r="AD13" s="2">
        <f t="shared" si="1"/>
        <v>1.3100000000000023</v>
      </c>
      <c r="AE13" s="138">
        <f t="shared" si="2"/>
        <v>8.6524822695035475E-3</v>
      </c>
    </row>
    <row r="14" spans="1:31" x14ac:dyDescent="0.25">
      <c r="H14" s="72"/>
      <c r="W14" s="133">
        <v>42711</v>
      </c>
      <c r="X14" s="10">
        <v>70.2</v>
      </c>
      <c r="Y14" s="10">
        <v>70.63</v>
      </c>
      <c r="Z14" s="10">
        <v>68.599999999999994</v>
      </c>
      <c r="AA14" s="10">
        <v>70.5</v>
      </c>
      <c r="AB14" s="95">
        <v>5478100</v>
      </c>
      <c r="AC14" s="10">
        <v>70.5</v>
      </c>
      <c r="AD14" s="2">
        <f t="shared" si="1"/>
        <v>2.0300000000000011</v>
      </c>
      <c r="AE14" s="138">
        <f t="shared" si="2"/>
        <v>-1.2881545785494275E-2</v>
      </c>
    </row>
    <row r="15" spans="1:31" x14ac:dyDescent="0.25">
      <c r="H15" s="72"/>
      <c r="W15" s="133">
        <v>42710</v>
      </c>
      <c r="X15" s="10">
        <v>72.010000000000005</v>
      </c>
      <c r="Y15" s="10">
        <v>72.16</v>
      </c>
      <c r="Z15" s="10">
        <v>70.72</v>
      </c>
      <c r="AA15" s="10">
        <v>71.42</v>
      </c>
      <c r="AB15" s="95">
        <v>2714000</v>
      </c>
      <c r="AC15" s="10">
        <v>71.42</v>
      </c>
      <c r="AD15" s="2">
        <f t="shared" si="1"/>
        <v>1.4399999999999977</v>
      </c>
      <c r="AE15" s="138">
        <f t="shared" si="2"/>
        <v>-9.4313453536754022E-3</v>
      </c>
    </row>
    <row r="16" spans="1:31" x14ac:dyDescent="0.25">
      <c r="H16" s="72"/>
      <c r="W16" s="133">
        <v>42709</v>
      </c>
      <c r="X16" s="10">
        <v>70.959999999999994</v>
      </c>
      <c r="Y16" s="10">
        <v>72.150000000000006</v>
      </c>
      <c r="Z16" s="10">
        <v>70.739999999999995</v>
      </c>
      <c r="AA16" s="10">
        <v>72.099999999999994</v>
      </c>
      <c r="AB16" s="95">
        <v>3300200</v>
      </c>
      <c r="AC16" s="10">
        <v>72.099999999999994</v>
      </c>
      <c r="AD16" s="2">
        <f t="shared" si="1"/>
        <v>1.4100000000000108</v>
      </c>
      <c r="AE16" s="138">
        <f t="shared" si="2"/>
        <v>1.7930255541437123E-2</v>
      </c>
    </row>
    <row r="17" spans="1:31" x14ac:dyDescent="0.25">
      <c r="H17" s="72"/>
      <c r="W17" s="133">
        <v>42706</v>
      </c>
      <c r="X17" s="10">
        <v>71.19</v>
      </c>
      <c r="Y17" s="10">
        <v>71.680000000000007</v>
      </c>
      <c r="Z17" s="10">
        <v>70.739999999999995</v>
      </c>
      <c r="AA17" s="10">
        <v>70.83</v>
      </c>
      <c r="AB17" s="95">
        <v>2362700</v>
      </c>
      <c r="AC17" s="10">
        <v>70.83</v>
      </c>
      <c r="AD17" s="2">
        <f t="shared" si="1"/>
        <v>0.94000000000001194</v>
      </c>
      <c r="AE17" s="138">
        <f t="shared" si="2"/>
        <v>-1.4098406880024283E-3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42705</v>
      </c>
      <c r="X18" s="10">
        <v>70.94</v>
      </c>
      <c r="Y18" s="10">
        <v>71.89</v>
      </c>
      <c r="Z18" s="10">
        <v>70.66</v>
      </c>
      <c r="AA18" s="10">
        <v>70.930000000000007</v>
      </c>
      <c r="AB18" s="95">
        <v>3313400</v>
      </c>
      <c r="AC18" s="10">
        <v>70.930000000000007</v>
      </c>
      <c r="AD18" s="2">
        <f t="shared" si="1"/>
        <v>1.230000000000004</v>
      </c>
      <c r="AE18" s="138">
        <f t="shared" si="2"/>
        <v>-1.126601887058154E-3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42704</v>
      </c>
      <c r="X19" s="10">
        <v>71.02</v>
      </c>
      <c r="Y19" s="10">
        <v>71.569999999999993</v>
      </c>
      <c r="Z19" s="10">
        <v>70.77</v>
      </c>
      <c r="AA19" s="10">
        <v>71.010000000000005</v>
      </c>
      <c r="AB19" s="95">
        <v>4722100</v>
      </c>
      <c r="AC19" s="10">
        <v>71.010000000000005</v>
      </c>
      <c r="AD19" s="2">
        <f t="shared" si="1"/>
        <v>0.79999999999999716</v>
      </c>
      <c r="AE19" s="138">
        <f t="shared" si="2"/>
        <v>2.8172982110175049E-4</v>
      </c>
    </row>
    <row r="20" spans="1:31" x14ac:dyDescent="0.25">
      <c r="W20" s="133">
        <v>42703</v>
      </c>
      <c r="X20" s="10">
        <v>71.510000000000005</v>
      </c>
      <c r="Y20" s="10">
        <v>71.78</v>
      </c>
      <c r="Z20" s="10">
        <v>70.44</v>
      </c>
      <c r="AA20" s="10">
        <v>70.989999999999995</v>
      </c>
      <c r="AB20" s="95">
        <v>3994700</v>
      </c>
      <c r="AC20" s="10">
        <v>70.989999999999995</v>
      </c>
      <c r="AD20" s="2">
        <f t="shared" si="1"/>
        <v>1.3400000000000034</v>
      </c>
      <c r="AE20" s="138">
        <f t="shared" si="2"/>
        <v>-8.1039541707419449E-3</v>
      </c>
    </row>
    <row r="21" spans="1:31" x14ac:dyDescent="0.25">
      <c r="W21" s="133">
        <v>42702</v>
      </c>
      <c r="X21" s="10">
        <v>71.33</v>
      </c>
      <c r="Y21" s="10">
        <v>71.95</v>
      </c>
      <c r="Z21" s="10">
        <v>70.900000000000006</v>
      </c>
      <c r="AA21" s="10">
        <v>71.569999999999993</v>
      </c>
      <c r="AB21" s="95">
        <v>3002200</v>
      </c>
      <c r="AC21" s="10">
        <v>71.569999999999993</v>
      </c>
      <c r="AD21" s="2">
        <f t="shared" si="1"/>
        <v>1.0499999999999972</v>
      </c>
      <c r="AE21" s="138">
        <f t="shared" si="2"/>
        <v>6.4688510757979767E-3</v>
      </c>
    </row>
    <row r="22" spans="1:31" x14ac:dyDescent="0.25">
      <c r="W22" s="133">
        <v>42699</v>
      </c>
      <c r="X22" s="10">
        <v>70.959999999999994</v>
      </c>
      <c r="Y22" s="10">
        <v>71.84</v>
      </c>
      <c r="Z22" s="10">
        <v>70.37</v>
      </c>
      <c r="AA22" s="10">
        <v>71.11</v>
      </c>
      <c r="AB22" s="95">
        <v>1035100</v>
      </c>
      <c r="AC22" s="10">
        <v>71.11</v>
      </c>
      <c r="AD22" s="2">
        <f t="shared" si="1"/>
        <v>1.4699999999999989</v>
      </c>
      <c r="AE22" s="138">
        <f t="shared" si="2"/>
        <v>7.9376328844791288E-3</v>
      </c>
    </row>
    <row r="23" spans="1:31" x14ac:dyDescent="0.25">
      <c r="W23" s="133">
        <v>42697</v>
      </c>
      <c r="X23" s="10">
        <v>69.790000000000006</v>
      </c>
      <c r="Y23" s="10">
        <v>70.58</v>
      </c>
      <c r="Z23" s="10">
        <v>69.64</v>
      </c>
      <c r="AA23" s="10">
        <v>70.55</v>
      </c>
      <c r="AB23" s="95">
        <v>1806400</v>
      </c>
      <c r="AC23" s="10">
        <v>70.55</v>
      </c>
      <c r="AD23" s="2">
        <f t="shared" si="1"/>
        <v>0.93999999999999773</v>
      </c>
      <c r="AE23" s="138">
        <f t="shared" si="2"/>
        <v>5.9888777983745367E-3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42696</v>
      </c>
      <c r="X24" s="10">
        <v>70.16</v>
      </c>
      <c r="Y24" s="10">
        <v>70.41</v>
      </c>
      <c r="Z24" s="10">
        <v>69.349999999999994</v>
      </c>
      <c r="AA24" s="10">
        <v>70.13</v>
      </c>
      <c r="AB24" s="95">
        <v>2711400</v>
      </c>
      <c r="AC24" s="10">
        <v>70.13</v>
      </c>
      <c r="AD24" s="2">
        <f t="shared" si="1"/>
        <v>1.0600000000000023</v>
      </c>
      <c r="AE24" s="138">
        <f t="shared" si="2"/>
        <v>-1.708185053380884E-3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42695</v>
      </c>
      <c r="X25" s="10">
        <v>70.849999999999994</v>
      </c>
      <c r="Y25" s="10">
        <v>71.17</v>
      </c>
      <c r="Z25" s="10">
        <v>69.95</v>
      </c>
      <c r="AA25" s="10">
        <v>70.25</v>
      </c>
      <c r="AB25" s="95">
        <v>3705800</v>
      </c>
      <c r="AC25" s="10">
        <v>70.25</v>
      </c>
      <c r="AD25" s="2">
        <f t="shared" si="1"/>
        <v>1.2199999999999989</v>
      </c>
      <c r="AE25" s="138">
        <f t="shared" si="2"/>
        <v>-7.3477462201497756E-3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42692</v>
      </c>
      <c r="X26" s="10">
        <v>71.53</v>
      </c>
      <c r="Y26" s="10">
        <v>71.59</v>
      </c>
      <c r="Z26" s="10">
        <v>70.650000000000006</v>
      </c>
      <c r="AA26" s="10">
        <v>70.77</v>
      </c>
      <c r="AB26" s="95">
        <v>2594400</v>
      </c>
      <c r="AC26" s="10">
        <v>70.77</v>
      </c>
      <c r="AD26" s="2">
        <f t="shared" si="1"/>
        <v>0.93999999999999773</v>
      </c>
      <c r="AE26" s="138">
        <f t="shared" si="2"/>
        <v>-1.2144053601340077E-2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42691</v>
      </c>
      <c r="X27" s="10">
        <v>71.19</v>
      </c>
      <c r="Y27" s="10">
        <v>72.09</v>
      </c>
      <c r="Z27" s="10">
        <v>70.989999999999995</v>
      </c>
      <c r="AA27" s="10">
        <v>71.64</v>
      </c>
      <c r="AB27" s="95">
        <v>2343400</v>
      </c>
      <c r="AC27" s="10">
        <v>71.64</v>
      </c>
      <c r="AD27" s="2">
        <f t="shared" si="1"/>
        <v>1.1000000000000085</v>
      </c>
      <c r="AE27" s="138">
        <f t="shared" si="2"/>
        <v>1.14358322744601E-2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42690</v>
      </c>
      <c r="X28" s="10">
        <v>71.13</v>
      </c>
      <c r="Y28" s="10">
        <v>71.959999999999994</v>
      </c>
      <c r="Z28" s="10">
        <v>70.67</v>
      </c>
      <c r="AA28" s="10">
        <v>70.83</v>
      </c>
      <c r="AB28" s="95">
        <v>2360400</v>
      </c>
      <c r="AC28" s="10">
        <v>70.83</v>
      </c>
      <c r="AD28" s="2">
        <f t="shared" si="1"/>
        <v>1.289999999999992</v>
      </c>
      <c r="AE28" s="138">
        <f t="shared" si="2"/>
        <v>-7.8442358873792584E-3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42689</v>
      </c>
      <c r="X29" s="10">
        <v>72.53</v>
      </c>
      <c r="Y29" s="10">
        <v>72.819999999999993</v>
      </c>
      <c r="Z29" s="10">
        <v>71.2</v>
      </c>
      <c r="AA29" s="10">
        <v>71.39</v>
      </c>
      <c r="AB29" s="95">
        <v>4434900</v>
      </c>
      <c r="AC29" s="10">
        <v>71.39</v>
      </c>
      <c r="AD29" s="2">
        <f t="shared" si="1"/>
        <v>1.6199999999999903</v>
      </c>
      <c r="AE29" s="138">
        <f t="shared" si="2"/>
        <v>-1.3268832066344105E-2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42688</v>
      </c>
      <c r="X30" s="10">
        <v>71.45</v>
      </c>
      <c r="Y30" s="10">
        <v>72.81</v>
      </c>
      <c r="Z30" s="10">
        <v>71.16</v>
      </c>
      <c r="AA30" s="10">
        <v>72.349999999999994</v>
      </c>
      <c r="AB30" s="95">
        <v>3133600</v>
      </c>
      <c r="AC30" s="10">
        <v>72.349999999999994</v>
      </c>
      <c r="AD30" s="2">
        <f t="shared" si="1"/>
        <v>1.6500000000000057</v>
      </c>
      <c r="AE30" s="138">
        <f t="shared" si="2"/>
        <v>1.3731259632898896E-2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42685</v>
      </c>
      <c r="X31" s="10">
        <v>71.42</v>
      </c>
      <c r="Y31" s="10">
        <v>71.86</v>
      </c>
      <c r="Z31" s="10">
        <v>70.39</v>
      </c>
      <c r="AA31" s="10">
        <v>71.37</v>
      </c>
      <c r="AB31" s="95">
        <v>3162400</v>
      </c>
      <c r="AC31" s="10">
        <v>71.37</v>
      </c>
      <c r="AD31" s="2">
        <f t="shared" si="1"/>
        <v>1.4699999999999989</v>
      </c>
      <c r="AE31" s="138">
        <f t="shared" si="2"/>
        <v>-4.8800892359174286E-3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42684</v>
      </c>
      <c r="X32" s="10">
        <v>69.760000000000005</v>
      </c>
      <c r="Y32" s="10">
        <v>71.97</v>
      </c>
      <c r="Z32" s="10">
        <v>69.760000000000005</v>
      </c>
      <c r="AA32" s="10">
        <v>71.72</v>
      </c>
      <c r="AB32" s="95">
        <v>5995300</v>
      </c>
      <c r="AC32" s="10">
        <v>71.72</v>
      </c>
      <c r="AD32" s="2">
        <f t="shared" si="1"/>
        <v>2.2099999999999937</v>
      </c>
      <c r="AE32" s="138">
        <f t="shared" si="2"/>
        <v>3.5667870036101057E-2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42683</v>
      </c>
      <c r="X33" s="10">
        <v>68.53</v>
      </c>
      <c r="Y33" s="10">
        <v>71.72</v>
      </c>
      <c r="Z33" s="10">
        <v>65.72</v>
      </c>
      <c r="AA33" s="10">
        <v>69.25</v>
      </c>
      <c r="AB33" s="95">
        <v>6743900</v>
      </c>
      <c r="AC33" s="10">
        <v>69.25</v>
      </c>
      <c r="AD33" s="2">
        <f t="shared" si="1"/>
        <v>6</v>
      </c>
      <c r="AE33" s="138">
        <f t="shared" si="2"/>
        <v>5.9678653404743764E-2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42682</v>
      </c>
      <c r="X34" s="10">
        <v>64.459999999999994</v>
      </c>
      <c r="Y34" s="10">
        <v>65.64</v>
      </c>
      <c r="Z34" s="10">
        <v>62.7</v>
      </c>
      <c r="AA34" s="10">
        <v>65.349999999999994</v>
      </c>
      <c r="AB34" s="95">
        <v>5771100</v>
      </c>
      <c r="AC34" s="10">
        <v>65.349999999999994</v>
      </c>
      <c r="AD34" s="2">
        <f t="shared" si="1"/>
        <v>2.9399999999999977</v>
      </c>
      <c r="AE34" s="138">
        <f t="shared" si="2"/>
        <v>-9.8484848484848841E-3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42681</v>
      </c>
      <c r="X35" s="10">
        <v>66.23</v>
      </c>
      <c r="Y35" s="10">
        <v>66.39</v>
      </c>
      <c r="Z35" s="10">
        <v>65.38</v>
      </c>
      <c r="AA35" s="10">
        <v>66</v>
      </c>
      <c r="AB35" s="95">
        <v>3356900</v>
      </c>
      <c r="AC35" s="10">
        <v>66</v>
      </c>
      <c r="AD35" s="2">
        <f t="shared" si="1"/>
        <v>1.0100000000000051</v>
      </c>
      <c r="AE35" s="138">
        <f t="shared" si="2"/>
        <v>1.2735921436243691E-2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42678</v>
      </c>
      <c r="X36" s="10">
        <v>65.58</v>
      </c>
      <c r="Y36" s="10">
        <v>66.010000000000005</v>
      </c>
      <c r="Z36" s="10">
        <v>64.77</v>
      </c>
      <c r="AA36" s="10">
        <v>65.17</v>
      </c>
      <c r="AB36" s="95">
        <v>5803600</v>
      </c>
      <c r="AC36" s="10">
        <v>65.17</v>
      </c>
      <c r="AD36" s="2">
        <f t="shared" si="1"/>
        <v>1.2400000000000091</v>
      </c>
      <c r="AE36" s="138">
        <f t="shared" si="2"/>
        <v>-3.2119914346894207E-3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42677</v>
      </c>
      <c r="X37" s="10">
        <v>69.010000000000005</v>
      </c>
      <c r="Y37" s="10">
        <v>69.55</v>
      </c>
      <c r="Z37" s="10">
        <v>65.02</v>
      </c>
      <c r="AA37" s="10">
        <v>65.38</v>
      </c>
      <c r="AB37" s="95">
        <v>5542100</v>
      </c>
      <c r="AC37" s="10">
        <v>65.38</v>
      </c>
      <c r="AD37" s="2">
        <f t="shared" si="1"/>
        <v>4.5300000000000011</v>
      </c>
      <c r="AE37" s="138">
        <f t="shared" si="2"/>
        <v>-4.7771628313428516E-2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42676</v>
      </c>
      <c r="X38" s="10">
        <v>67.09</v>
      </c>
      <c r="Y38" s="10">
        <v>68.95</v>
      </c>
      <c r="Z38" s="10">
        <v>66.92</v>
      </c>
      <c r="AA38" s="10">
        <v>68.66</v>
      </c>
      <c r="AB38" s="95">
        <v>4877800</v>
      </c>
      <c r="AC38" s="10">
        <v>68.66</v>
      </c>
      <c r="AD38" s="2">
        <f t="shared" si="1"/>
        <v>2.0300000000000011</v>
      </c>
      <c r="AE38" s="138">
        <f t="shared" si="2"/>
        <v>2.646135446255049E-2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42675</v>
      </c>
      <c r="X39" s="10">
        <v>68.53</v>
      </c>
      <c r="Y39" s="10">
        <v>68.900000000000006</v>
      </c>
      <c r="Z39" s="10">
        <v>66.33</v>
      </c>
      <c r="AA39" s="10">
        <v>66.89</v>
      </c>
      <c r="AB39" s="95">
        <v>6047400</v>
      </c>
      <c r="AC39" s="10">
        <v>66.89</v>
      </c>
      <c r="AD39" s="2">
        <f t="shared" si="1"/>
        <v>2.5700000000000074</v>
      </c>
      <c r="AE39" s="138">
        <f t="shared" si="2"/>
        <v>-2.6204687727471199E-2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42674</v>
      </c>
      <c r="X40" s="10">
        <v>68.53</v>
      </c>
      <c r="Y40" s="10">
        <v>71.13</v>
      </c>
      <c r="Z40" s="10">
        <v>67.84</v>
      </c>
      <c r="AA40" s="10">
        <v>68.69</v>
      </c>
      <c r="AB40" s="95">
        <v>7407200</v>
      </c>
      <c r="AC40" s="10">
        <v>68.69</v>
      </c>
      <c r="AD40" s="2">
        <f t="shared" si="1"/>
        <v>3.289999999999992</v>
      </c>
      <c r="AE40" s="138">
        <f t="shared" si="2"/>
        <v>1.7629629629629662E-2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81.928000000000011</v>
      </c>
      <c r="Q41" s="2"/>
      <c r="W41" s="133">
        <v>42671</v>
      </c>
      <c r="X41" s="10">
        <v>65.069999999999993</v>
      </c>
      <c r="Y41" s="10">
        <v>68.900000000000006</v>
      </c>
      <c r="Z41" s="10">
        <v>63.26</v>
      </c>
      <c r="AA41" s="10">
        <v>67.5</v>
      </c>
      <c r="AB41" s="95">
        <v>13666700</v>
      </c>
      <c r="AC41" s="10">
        <v>67.5</v>
      </c>
      <c r="AD41" s="2">
        <f t="shared" si="1"/>
        <v>5.6400000000000077</v>
      </c>
      <c r="AE41" s="138">
        <f t="shared" si="2"/>
        <v>-9.7593582887700481E-2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81.183200000000014</v>
      </c>
      <c r="Q42" s="2"/>
      <c r="T42" s="91" t="s">
        <v>113</v>
      </c>
      <c r="W42" s="133">
        <v>42670</v>
      </c>
      <c r="X42" s="10">
        <v>74.69</v>
      </c>
      <c r="Y42" s="10">
        <v>75.180000000000007</v>
      </c>
      <c r="Z42" s="10">
        <v>74.3</v>
      </c>
      <c r="AA42" s="10">
        <v>74.8</v>
      </c>
      <c r="AB42" s="95">
        <v>1757000</v>
      </c>
      <c r="AC42" s="10">
        <v>74.8</v>
      </c>
      <c r="AD42" s="2">
        <f t="shared" si="1"/>
        <v>0.88000000000000966</v>
      </c>
      <c r="AE42" s="138">
        <f t="shared" si="2"/>
        <v>5.3763440860215006E-3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80.438400000000016</v>
      </c>
      <c r="Q43" s="2"/>
      <c r="T43" s="128" t="s">
        <v>98</v>
      </c>
      <c r="U43" s="98">
        <v>72.88</v>
      </c>
      <c r="W43" s="133">
        <v>42669</v>
      </c>
      <c r="X43" s="10">
        <v>74.56</v>
      </c>
      <c r="Y43" s="10">
        <v>74.87</v>
      </c>
      <c r="Z43" s="10">
        <v>73.5</v>
      </c>
      <c r="AA43" s="10">
        <v>74.400000000000006</v>
      </c>
      <c r="AB43" s="95">
        <v>2151600</v>
      </c>
      <c r="AC43" s="10">
        <v>74.400000000000006</v>
      </c>
      <c r="AD43" s="2">
        <f t="shared" si="1"/>
        <v>1.3700000000000045</v>
      </c>
      <c r="AE43" s="138">
        <f t="shared" si="2"/>
        <v>-6.8081698037644189E-3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79.693600000000004</v>
      </c>
      <c r="Q44" s="2"/>
      <c r="T44" s="93" t="s">
        <v>99</v>
      </c>
      <c r="U44" s="88">
        <v>72.92</v>
      </c>
      <c r="W44" s="133">
        <v>42668</v>
      </c>
      <c r="X44" s="10">
        <v>75.33</v>
      </c>
      <c r="Y44" s="10">
        <v>75.33</v>
      </c>
      <c r="Z44" s="10">
        <v>74.34</v>
      </c>
      <c r="AA44" s="10">
        <v>74.91</v>
      </c>
      <c r="AB44" s="95">
        <v>2252200</v>
      </c>
      <c r="AC44" s="10">
        <v>74.91</v>
      </c>
      <c r="AD44" s="2">
        <f t="shared" si="1"/>
        <v>0.98999999999999488</v>
      </c>
      <c r="AE44" s="138">
        <f t="shared" si="2"/>
        <v>-9.2580346515012124E-3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78.948800000000006</v>
      </c>
      <c r="Q45" s="2"/>
      <c r="T45" s="93" t="s">
        <v>100</v>
      </c>
      <c r="U45" s="88" t="s">
        <v>129</v>
      </c>
      <c r="W45" s="133">
        <v>42667</v>
      </c>
      <c r="X45" s="10">
        <v>75.58</v>
      </c>
      <c r="Y45" s="10">
        <v>76.349999999999994</v>
      </c>
      <c r="Z45" s="10">
        <v>75.55</v>
      </c>
      <c r="AA45" s="10">
        <v>75.61</v>
      </c>
      <c r="AB45" s="95">
        <v>1427700</v>
      </c>
      <c r="AC45" s="10">
        <v>75.61</v>
      </c>
      <c r="AD45" s="2">
        <f t="shared" si="1"/>
        <v>0.79999999999999716</v>
      </c>
      <c r="AE45" s="138">
        <f t="shared" si="2"/>
        <v>6.1210911510312105E-3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78.204000000000008</v>
      </c>
      <c r="Q46" s="2"/>
      <c r="T46" s="93" t="s">
        <v>101</v>
      </c>
      <c r="U46" s="88" t="s">
        <v>129</v>
      </c>
      <c r="W46" s="133">
        <v>42664</v>
      </c>
      <c r="X46" s="10">
        <v>75.150000000000006</v>
      </c>
      <c r="Y46" s="10">
        <v>75.209999999999994</v>
      </c>
      <c r="Z46" s="10">
        <v>74.540000000000006</v>
      </c>
      <c r="AA46" s="10">
        <v>75.150000000000006</v>
      </c>
      <c r="AB46" s="95">
        <v>1689600</v>
      </c>
      <c r="AC46" s="10">
        <v>75.150000000000006</v>
      </c>
      <c r="AD46" s="2">
        <f t="shared" si="1"/>
        <v>0.66999999999998749</v>
      </c>
      <c r="AE46" s="138">
        <f t="shared" si="2"/>
        <v>-5.689335803122475E-3</v>
      </c>
    </row>
    <row r="47" spans="2:31" x14ac:dyDescent="0.25">
      <c r="O47" s="83">
        <v>1.04</v>
      </c>
      <c r="P47" s="83">
        <f t="shared" si="19"/>
        <v>77.45920000000001</v>
      </c>
      <c r="Q47" s="2"/>
      <c r="T47" s="93" t="s">
        <v>102</v>
      </c>
      <c r="U47" s="88">
        <v>80.069999999999993</v>
      </c>
      <c r="W47" s="133">
        <v>42663</v>
      </c>
      <c r="X47" s="10">
        <v>75.239999999999995</v>
      </c>
      <c r="Y47" s="10">
        <v>75.73</v>
      </c>
      <c r="Z47" s="10">
        <v>75.05</v>
      </c>
      <c r="AA47" s="10">
        <v>75.58</v>
      </c>
      <c r="AB47" s="95">
        <v>1209100</v>
      </c>
      <c r="AC47" s="10">
        <v>75.58</v>
      </c>
      <c r="AD47" s="2">
        <f t="shared" si="1"/>
        <v>0.68000000000000682</v>
      </c>
      <c r="AE47" s="138">
        <f t="shared" si="2"/>
        <v>4.919558569339344E-3</v>
      </c>
    </row>
    <row r="48" spans="2:31" x14ac:dyDescent="0.25">
      <c r="O48" s="83">
        <v>1.03</v>
      </c>
      <c r="P48" s="83">
        <f t="shared" si="19"/>
        <v>76.714400000000012</v>
      </c>
      <c r="Q48" s="2"/>
      <c r="T48" s="93" t="s">
        <v>103</v>
      </c>
      <c r="U48" s="88">
        <v>0.78573999999999999</v>
      </c>
      <c r="W48" s="133">
        <v>42662</v>
      </c>
      <c r="X48" s="10">
        <v>75.739999999999995</v>
      </c>
      <c r="Y48" s="10">
        <v>75.88</v>
      </c>
      <c r="Z48" s="10">
        <v>75.14</v>
      </c>
      <c r="AA48" s="10">
        <v>75.209999999999994</v>
      </c>
      <c r="AB48" s="95">
        <v>1697200</v>
      </c>
      <c r="AC48" s="10">
        <v>75.209999999999994</v>
      </c>
      <c r="AD48" s="2">
        <f t="shared" si="1"/>
        <v>0.73999999999999488</v>
      </c>
      <c r="AE48" s="138">
        <f t="shared" si="2"/>
        <v>-6.8664994057838769E-3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75.9696</v>
      </c>
      <c r="Q49" s="2"/>
      <c r="T49" s="93" t="s">
        <v>122</v>
      </c>
      <c r="U49" s="88" t="s">
        <v>354</v>
      </c>
      <c r="W49" s="133">
        <v>42661</v>
      </c>
      <c r="X49" s="10">
        <v>75.53</v>
      </c>
      <c r="Y49" s="10">
        <v>75.849999999999994</v>
      </c>
      <c r="Z49" s="10">
        <v>75.14</v>
      </c>
      <c r="AA49" s="10">
        <v>75.73</v>
      </c>
      <c r="AB49" s="95">
        <v>1296000</v>
      </c>
      <c r="AC49" s="10">
        <v>75.73</v>
      </c>
      <c r="AD49" s="2">
        <f t="shared" si="1"/>
        <v>0.70999999999999375</v>
      </c>
      <c r="AE49" s="138">
        <f t="shared" si="2"/>
        <v>1.0272145144077038E-2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75.224800000000002</v>
      </c>
      <c r="Q50" s="2"/>
      <c r="T50" s="93"/>
      <c r="U50" s="88"/>
      <c r="W50" s="133">
        <v>42660</v>
      </c>
      <c r="X50" s="10">
        <v>75.27</v>
      </c>
      <c r="Y50" s="10">
        <v>75.510000000000005</v>
      </c>
      <c r="Z50" s="10">
        <v>74.91</v>
      </c>
      <c r="AA50" s="10">
        <v>74.959999999999994</v>
      </c>
      <c r="AB50" s="95">
        <v>1050100</v>
      </c>
      <c r="AC50" s="10">
        <v>74.959999999999994</v>
      </c>
      <c r="AD50" s="2">
        <f t="shared" si="1"/>
        <v>0.60000000000000853</v>
      </c>
      <c r="AE50" s="138">
        <f t="shared" si="2"/>
        <v>-4.1185067091803473E-3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74.48</v>
      </c>
      <c r="Q51" s="2"/>
      <c r="T51" s="93" t="s">
        <v>105</v>
      </c>
      <c r="U51" s="88" t="s">
        <v>585</v>
      </c>
      <c r="W51" s="133">
        <v>42657</v>
      </c>
      <c r="X51" s="10">
        <v>75.66</v>
      </c>
      <c r="Y51" s="10">
        <v>75.849999999999994</v>
      </c>
      <c r="Z51" s="10">
        <v>75.069999999999993</v>
      </c>
      <c r="AA51" s="10">
        <v>75.27</v>
      </c>
      <c r="AB51" s="95">
        <v>1469100</v>
      </c>
      <c r="AC51" s="10">
        <v>75.27</v>
      </c>
      <c r="AD51" s="2">
        <f t="shared" si="1"/>
        <v>0.78000000000000114</v>
      </c>
      <c r="AE51" s="138">
        <f t="shared" si="2"/>
        <v>-9.2912131669775633E-4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73.735200000000006</v>
      </c>
      <c r="Q52" s="2"/>
      <c r="T52" s="93" t="s">
        <v>106</v>
      </c>
      <c r="U52" s="88" t="s">
        <v>376</v>
      </c>
      <c r="W52" s="133">
        <v>42656</v>
      </c>
      <c r="X52" s="10">
        <v>75.36</v>
      </c>
      <c r="Y52" s="10">
        <v>75.599999999999994</v>
      </c>
      <c r="Z52" s="10">
        <v>74.69</v>
      </c>
      <c r="AA52" s="10">
        <v>75.34</v>
      </c>
      <c r="AB52" s="95">
        <v>1344000</v>
      </c>
      <c r="AC52" s="10">
        <v>75.34</v>
      </c>
      <c r="AD52" s="2">
        <f t="shared" si="1"/>
        <v>0.90999999999999659</v>
      </c>
      <c r="AE52" s="138">
        <f t="shared" si="2"/>
        <v>-5.9374587676475077E-3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72.990400000000008</v>
      </c>
      <c r="Q53" s="2"/>
      <c r="T53" s="93" t="s">
        <v>107</v>
      </c>
      <c r="U53" s="90">
        <v>1500864</v>
      </c>
      <c r="W53" s="133">
        <v>42655</v>
      </c>
      <c r="X53" s="10">
        <v>75.52</v>
      </c>
      <c r="Y53" s="10">
        <v>76.209999999999994</v>
      </c>
      <c r="Z53" s="10">
        <v>75.150000000000006</v>
      </c>
      <c r="AA53" s="10">
        <v>75.790000000000006</v>
      </c>
      <c r="AB53" s="95">
        <v>1237400</v>
      </c>
      <c r="AC53" s="10">
        <v>75.790000000000006</v>
      </c>
      <c r="AD53" s="2">
        <f t="shared" si="1"/>
        <v>1.0599999999999881</v>
      </c>
      <c r="AE53" s="138">
        <f t="shared" si="2"/>
        <v>6.2400424853958913E-3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72.245599999999996</v>
      </c>
      <c r="T54" s="93" t="s">
        <v>110</v>
      </c>
      <c r="U54" s="90">
        <v>3091640</v>
      </c>
      <c r="W54" s="133">
        <v>42654</v>
      </c>
      <c r="X54" s="10">
        <v>76.239999999999995</v>
      </c>
      <c r="Y54" s="10">
        <v>76.3</v>
      </c>
      <c r="Z54" s="10">
        <v>75.12</v>
      </c>
      <c r="AA54" s="10">
        <v>75.319999999999993</v>
      </c>
      <c r="AB54" s="95">
        <v>1620900</v>
      </c>
      <c r="AC54" s="10">
        <v>75.319999999999993</v>
      </c>
      <c r="AD54" s="2">
        <f t="shared" si="1"/>
        <v>1.1799999999999926</v>
      </c>
      <c r="AE54" s="138">
        <f t="shared" si="2"/>
        <v>-1.5038577219824822E-2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71.500799999999998</v>
      </c>
      <c r="T55" s="93" t="s">
        <v>108</v>
      </c>
      <c r="U55" s="88" t="s">
        <v>586</v>
      </c>
      <c r="W55" s="133">
        <v>42653</v>
      </c>
      <c r="X55" s="10">
        <v>76.37</v>
      </c>
      <c r="Y55" s="10">
        <v>76.790000000000006</v>
      </c>
      <c r="Z55" s="10">
        <v>75.91</v>
      </c>
      <c r="AA55" s="10">
        <v>76.47</v>
      </c>
      <c r="AB55" s="95">
        <v>1238800</v>
      </c>
      <c r="AC55" s="10">
        <v>76.47</v>
      </c>
      <c r="AD55" s="2">
        <f t="shared" si="1"/>
        <v>0.88000000000000966</v>
      </c>
      <c r="AE55" s="138">
        <f t="shared" si="2"/>
        <v>9.1623036649202128E-4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70.756</v>
      </c>
      <c r="T56" s="93" t="s">
        <v>111</v>
      </c>
      <c r="U56" s="88">
        <v>17.690000000000001</v>
      </c>
      <c r="W56" s="133">
        <v>42650</v>
      </c>
      <c r="X56" s="10">
        <v>76.87</v>
      </c>
      <c r="Y56" s="10">
        <v>77.12</v>
      </c>
      <c r="Z56" s="10">
        <v>75.86</v>
      </c>
      <c r="AA56" s="10">
        <v>76.400000000000006</v>
      </c>
      <c r="AB56" s="95">
        <v>2442400</v>
      </c>
      <c r="AC56" s="10">
        <v>76.400000000000006</v>
      </c>
      <c r="AD56" s="2">
        <f t="shared" si="1"/>
        <v>1.2600000000000051</v>
      </c>
      <c r="AE56" s="138">
        <f t="shared" si="2"/>
        <v>-4.0411941076781144E-3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70.011200000000002</v>
      </c>
      <c r="T57" s="93" t="s">
        <v>112</v>
      </c>
      <c r="U57" s="88">
        <v>4.13</v>
      </c>
      <c r="W57" s="133">
        <v>42649</v>
      </c>
      <c r="X57" s="10">
        <v>75.430000000000007</v>
      </c>
      <c r="Y57" s="10">
        <v>76.72</v>
      </c>
      <c r="Z57" s="10">
        <v>75.099999999999994</v>
      </c>
      <c r="AA57" s="10">
        <v>76.709999999999994</v>
      </c>
      <c r="AB57" s="95">
        <v>2068700</v>
      </c>
      <c r="AC57" s="10">
        <v>76.709999999999994</v>
      </c>
      <c r="AD57" s="2">
        <f t="shared" si="1"/>
        <v>1.6200000000000045</v>
      </c>
      <c r="AE57" s="138">
        <f t="shared" si="2"/>
        <v>1.0938323668950867E-2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69.266400000000004</v>
      </c>
      <c r="T58" s="93" t="s">
        <v>109</v>
      </c>
      <c r="U58" s="88" t="s">
        <v>587</v>
      </c>
      <c r="W58" s="133">
        <v>42648</v>
      </c>
      <c r="X58" s="10">
        <v>75.97</v>
      </c>
      <c r="Y58" s="10">
        <v>76.55</v>
      </c>
      <c r="Z58" s="10">
        <v>75.680000000000007</v>
      </c>
      <c r="AA58" s="10">
        <v>75.88</v>
      </c>
      <c r="AB58" s="95">
        <v>1864700</v>
      </c>
      <c r="AC58" s="10">
        <v>75.88</v>
      </c>
      <c r="AD58" s="2">
        <f t="shared" si="1"/>
        <v>0.86999999999999034</v>
      </c>
      <c r="AE58" s="138">
        <f t="shared" si="2"/>
        <v>2.5102391333069463E-3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68.521600000000007</v>
      </c>
      <c r="W59" s="133">
        <v>42647</v>
      </c>
      <c r="X59" s="10">
        <v>76.05</v>
      </c>
      <c r="Y59" s="10">
        <v>76.34</v>
      </c>
      <c r="Z59" s="10">
        <v>75.27</v>
      </c>
      <c r="AA59" s="10">
        <v>75.69</v>
      </c>
      <c r="AB59" s="95">
        <v>1933900</v>
      </c>
      <c r="AC59" s="10">
        <v>75.69</v>
      </c>
      <c r="AD59" s="2">
        <f t="shared" si="1"/>
        <v>1.0700000000000074</v>
      </c>
      <c r="AE59" s="138">
        <f t="shared" si="2"/>
        <v>-1.3194352816995325E-3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67.776800000000009</v>
      </c>
      <c r="W60" s="133">
        <v>42646</v>
      </c>
      <c r="X60" s="10">
        <v>77.400000000000006</v>
      </c>
      <c r="Y60" s="10">
        <v>77.540000000000006</v>
      </c>
      <c r="Z60" s="10">
        <v>75.69</v>
      </c>
      <c r="AA60" s="10">
        <v>75.790000000000006</v>
      </c>
      <c r="AB60" s="95">
        <v>2471600</v>
      </c>
      <c r="AC60" s="10">
        <v>75.790000000000006</v>
      </c>
      <c r="AD60" s="2">
        <f t="shared" si="1"/>
        <v>1.8500000000000085</v>
      </c>
      <c r="AE60" s="138">
        <f t="shared" si="2"/>
        <v>-2.4581724581724584E-2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67.032000000000011</v>
      </c>
      <c r="W61" s="133">
        <v>42643</v>
      </c>
      <c r="X61" s="10">
        <v>77.11</v>
      </c>
      <c r="Y61" s="10">
        <v>78</v>
      </c>
      <c r="Z61" s="10">
        <v>76.78</v>
      </c>
      <c r="AA61" s="10">
        <v>77.7</v>
      </c>
      <c r="AB61" s="95">
        <v>2614000</v>
      </c>
      <c r="AC61" s="10">
        <v>77.7</v>
      </c>
      <c r="AD61" s="2">
        <f t="shared" si="1"/>
        <v>1.2199999999999989</v>
      </c>
      <c r="AE61" s="138">
        <f t="shared" si="2"/>
        <v>1.040312093628093E-2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42642</v>
      </c>
      <c r="X62" s="10">
        <v>77.489999999999995</v>
      </c>
      <c r="Y62" s="10">
        <v>77.849999999999994</v>
      </c>
      <c r="Z62" s="10">
        <v>76.8</v>
      </c>
      <c r="AA62" s="10">
        <v>76.900000000000006</v>
      </c>
      <c r="AB62" s="95">
        <v>2676800</v>
      </c>
      <c r="AC62" s="10">
        <v>76.900000000000006</v>
      </c>
      <c r="AD62" s="2">
        <f t="shared" si="1"/>
        <v>1.0499999999999972</v>
      </c>
      <c r="AE62" s="138" t="e">
        <f t="shared" si="2"/>
        <v>#DIV/0!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42642</v>
      </c>
      <c r="X63" s="10" t="s">
        <v>239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42641</v>
      </c>
      <c r="X64" s="10">
        <v>78.09</v>
      </c>
      <c r="Y64" s="10">
        <v>78.38</v>
      </c>
      <c r="Z64" s="10">
        <v>77.61</v>
      </c>
      <c r="AA64" s="10">
        <v>78.260000000000005</v>
      </c>
      <c r="AB64" s="95">
        <v>2482100</v>
      </c>
      <c r="AC64" s="10">
        <v>77.81</v>
      </c>
      <c r="AD64" s="2">
        <f t="shared" si="1"/>
        <v>0.76999999999999602</v>
      </c>
      <c r="AE64" s="138">
        <f t="shared" si="2"/>
        <v>1.5446003346635262E-3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42640</v>
      </c>
      <c r="X65" s="10">
        <v>76.709999999999994</v>
      </c>
      <c r="Y65" s="10">
        <v>78.180000000000007</v>
      </c>
      <c r="Z65" s="10">
        <v>76.62</v>
      </c>
      <c r="AA65" s="10">
        <v>78.14</v>
      </c>
      <c r="AB65" s="95">
        <v>2649100</v>
      </c>
      <c r="AC65" s="10">
        <v>77.69</v>
      </c>
      <c r="AD65" s="2">
        <f t="shared" si="1"/>
        <v>1.5600000000000023</v>
      </c>
      <c r="AE65" s="138">
        <f t="shared" si="2"/>
        <v>1.6352694924123501E-2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42639</v>
      </c>
      <c r="X66" s="10">
        <v>77.2</v>
      </c>
      <c r="Y66" s="10">
        <v>77.430000000000007</v>
      </c>
      <c r="Z66" s="10">
        <v>76.67</v>
      </c>
      <c r="AA66" s="10">
        <v>76.88</v>
      </c>
      <c r="AB66" s="95">
        <v>1700600</v>
      </c>
      <c r="AC66" s="10">
        <v>76.44</v>
      </c>
      <c r="AD66" s="2">
        <f t="shared" si="1"/>
        <v>0.76000000000000512</v>
      </c>
      <c r="AE66" s="138">
        <f t="shared" si="2"/>
        <v>-9.9728014505892082E-3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42636</v>
      </c>
      <c r="X67" s="10">
        <v>77.52</v>
      </c>
      <c r="Y67" s="10">
        <v>77.97</v>
      </c>
      <c r="Z67" s="10">
        <v>77.33</v>
      </c>
      <c r="AA67" s="10">
        <v>77.66</v>
      </c>
      <c r="AB67" s="95">
        <v>2098500</v>
      </c>
      <c r="AC67" s="10">
        <v>77.209999999999994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42635</v>
      </c>
      <c r="X68" s="10">
        <v>77.37</v>
      </c>
      <c r="Y68" s="10">
        <v>77.75</v>
      </c>
      <c r="Z68" s="10">
        <v>77.14</v>
      </c>
      <c r="AA68" s="10">
        <v>77.56</v>
      </c>
      <c r="AB68" s="95">
        <v>2467700</v>
      </c>
      <c r="AC68" s="10">
        <v>77.12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42727</v>
      </c>
      <c r="X2" s="10">
        <v>49.94</v>
      </c>
      <c r="Y2" s="10">
        <v>50.14</v>
      </c>
      <c r="Z2" s="10">
        <v>49.78</v>
      </c>
      <c r="AA2" s="10">
        <v>49.89</v>
      </c>
      <c r="AB2" s="95">
        <v>4043800</v>
      </c>
      <c r="AC2" s="10">
        <v>49.89</v>
      </c>
      <c r="AD2" s="2">
        <f>Y2-Z2</f>
        <v>0.35999999999999943</v>
      </c>
      <c r="AE2" s="138">
        <f>AC2/AC3-1</f>
        <v>1.8072289156627619E-3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49.48</v>
      </c>
      <c r="T3" s="1">
        <v>42565</v>
      </c>
      <c r="U3" t="s">
        <v>248</v>
      </c>
      <c r="W3" s="133">
        <v>42726</v>
      </c>
      <c r="X3" s="10">
        <v>50.77</v>
      </c>
      <c r="Y3" s="10">
        <v>50.85</v>
      </c>
      <c r="Z3" s="10">
        <v>49.66</v>
      </c>
      <c r="AA3" s="10">
        <v>49.8</v>
      </c>
      <c r="AB3" s="95">
        <v>5348400</v>
      </c>
      <c r="AC3" s="10">
        <v>49.8</v>
      </c>
      <c r="AD3" s="2">
        <f t="shared" ref="AD3:AD66" si="0">Y3-Z3</f>
        <v>1.1900000000000048</v>
      </c>
      <c r="AE3" s="138">
        <f t="shared" ref="AE3:AE66" si="1">AC3/AC4-1</f>
        <v>-2.1995286724273422E-2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49.48</v>
      </c>
      <c r="R4" s="531">
        <v>5.8999999999999999E-3</v>
      </c>
      <c r="T4" s="519">
        <v>42568</v>
      </c>
      <c r="U4" t="s">
        <v>260</v>
      </c>
      <c r="W4" s="133">
        <v>42725</v>
      </c>
      <c r="X4" s="10">
        <v>50.68</v>
      </c>
      <c r="Y4" s="10">
        <v>51.15</v>
      </c>
      <c r="Z4" s="10">
        <v>50.45</v>
      </c>
      <c r="AA4" s="10">
        <v>50.92</v>
      </c>
      <c r="AB4" s="95">
        <v>4076400</v>
      </c>
      <c r="AC4" s="10">
        <v>50.92</v>
      </c>
      <c r="AD4" s="2">
        <f t="shared" si="0"/>
        <v>0.69999999999999574</v>
      </c>
      <c r="AE4" s="138">
        <f t="shared" si="1"/>
        <v>3.1520882584712417E-3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42724</v>
      </c>
      <c r="X5" s="10">
        <v>50.43</v>
      </c>
      <c r="Y5" s="10">
        <v>51.15</v>
      </c>
      <c r="Z5" s="10">
        <v>50.42</v>
      </c>
      <c r="AA5" s="10">
        <v>50.76</v>
      </c>
      <c r="AB5" s="95">
        <v>6027400</v>
      </c>
      <c r="AC5" s="10">
        <v>50.76</v>
      </c>
      <c r="AD5" s="2">
        <f t="shared" si="0"/>
        <v>0.72999999999999687</v>
      </c>
      <c r="AE5" s="138">
        <f t="shared" si="1"/>
        <v>6.7433558111860137E-3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42723</v>
      </c>
      <c r="X6" s="10">
        <v>50.22</v>
      </c>
      <c r="Y6" s="10">
        <v>50.74</v>
      </c>
      <c r="Z6" s="10">
        <v>50.19</v>
      </c>
      <c r="AA6" s="10">
        <v>50.42</v>
      </c>
      <c r="AB6" s="95">
        <v>4915500</v>
      </c>
      <c r="AC6" s="10">
        <v>50.42</v>
      </c>
      <c r="AD6" s="2">
        <f t="shared" si="0"/>
        <v>0.55000000000000426</v>
      </c>
      <c r="AE6" s="138">
        <f t="shared" si="1"/>
        <v>5.1834130781500676E-3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42720</v>
      </c>
      <c r="X7" s="10">
        <v>51.02</v>
      </c>
      <c r="Y7" s="10">
        <v>51.5</v>
      </c>
      <c r="Z7" s="10">
        <v>50.09</v>
      </c>
      <c r="AA7" s="10">
        <v>50.16</v>
      </c>
      <c r="AB7" s="95">
        <v>9967400</v>
      </c>
      <c r="AC7" s="10">
        <v>50.16</v>
      </c>
      <c r="AD7" s="2">
        <f t="shared" si="0"/>
        <v>1.4099999999999966</v>
      </c>
      <c r="AE7" s="138">
        <f t="shared" si="1"/>
        <v>-6.7326732673268497E-3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42719</v>
      </c>
      <c r="X8" s="10">
        <v>50.48</v>
      </c>
      <c r="Y8" s="10">
        <v>51.74</v>
      </c>
      <c r="Z8" s="10">
        <v>50.43</v>
      </c>
      <c r="AA8" s="10">
        <v>50.5</v>
      </c>
      <c r="AB8" s="95">
        <v>10286900</v>
      </c>
      <c r="AC8" s="10">
        <v>50.5</v>
      </c>
      <c r="AD8" s="2">
        <f t="shared" si="0"/>
        <v>1.3100000000000023</v>
      </c>
      <c r="AE8" s="138">
        <f t="shared" si="1"/>
        <v>1.3649136892814218E-2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49.86</v>
      </c>
      <c r="Y9" s="10">
        <v>50.58</v>
      </c>
      <c r="Z9" s="10">
        <v>49.58</v>
      </c>
      <c r="AA9" s="10">
        <v>49.82</v>
      </c>
      <c r="AB9" s="95">
        <v>9482900</v>
      </c>
      <c r="AC9" s="10">
        <v>49.82</v>
      </c>
      <c r="AD9" s="2">
        <f t="shared" si="0"/>
        <v>1</v>
      </c>
      <c r="AE9" s="138">
        <f t="shared" si="1"/>
        <v>3.2219089810714419E-3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42717</v>
      </c>
      <c r="X10" s="10">
        <v>50.02</v>
      </c>
      <c r="Y10" s="10">
        <v>50.7</v>
      </c>
      <c r="Z10" s="10">
        <v>49.62</v>
      </c>
      <c r="AA10" s="10">
        <v>49.66</v>
      </c>
      <c r="AB10" s="95">
        <v>8758100</v>
      </c>
      <c r="AC10" s="10">
        <v>49.66</v>
      </c>
      <c r="AD10" s="2">
        <f t="shared" si="0"/>
        <v>1.0800000000000054</v>
      </c>
      <c r="AE10" s="138">
        <f t="shared" si="1"/>
        <v>-6.2037222333400921E-3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1.6199999999999999E-2</v>
      </c>
      <c r="W11" s="133">
        <v>42716</v>
      </c>
      <c r="X11" s="10">
        <v>51.03</v>
      </c>
      <c r="Y11" s="10">
        <v>51.34</v>
      </c>
      <c r="Z11" s="10">
        <v>49.93</v>
      </c>
      <c r="AA11" s="10">
        <v>49.97</v>
      </c>
      <c r="AB11" s="95">
        <v>8465600</v>
      </c>
      <c r="AC11" s="10">
        <v>49.97</v>
      </c>
      <c r="AD11" s="2">
        <f t="shared" si="0"/>
        <v>1.4100000000000037</v>
      </c>
      <c r="AE11" s="138">
        <f t="shared" si="1"/>
        <v>-3.4955581305523453E-2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52</v>
      </c>
      <c r="Y12" s="10">
        <v>52.76</v>
      </c>
      <c r="Z12" s="10">
        <v>51.26</v>
      </c>
      <c r="AA12" s="10">
        <v>51.78</v>
      </c>
      <c r="AB12" s="95">
        <v>8523500</v>
      </c>
      <c r="AC12" s="10">
        <v>51.78</v>
      </c>
      <c r="AD12" s="2">
        <f t="shared" si="0"/>
        <v>1.5</v>
      </c>
      <c r="AE12" s="138">
        <f t="shared" si="1"/>
        <v>8.3739045764361641E-3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42712</v>
      </c>
      <c r="X13" s="10">
        <v>51.1</v>
      </c>
      <c r="Y13" s="10">
        <v>51.92</v>
      </c>
      <c r="Z13" s="10">
        <v>50.54</v>
      </c>
      <c r="AA13" s="10">
        <v>51.35</v>
      </c>
      <c r="AB13" s="95">
        <v>9432200</v>
      </c>
      <c r="AC13" s="10">
        <v>51.35</v>
      </c>
      <c r="AD13" s="2">
        <f t="shared" si="0"/>
        <v>1.3800000000000026</v>
      </c>
      <c r="AE13" s="138">
        <f t="shared" si="1"/>
        <v>4.8923679060666192E-3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42711</v>
      </c>
      <c r="X14" s="10">
        <v>49.44</v>
      </c>
      <c r="Y14" s="10">
        <v>51.33</v>
      </c>
      <c r="Z14" s="10">
        <v>49.18</v>
      </c>
      <c r="AA14" s="10">
        <v>51.1</v>
      </c>
      <c r="AB14" s="95">
        <v>10667600</v>
      </c>
      <c r="AC14" s="10">
        <v>51.1</v>
      </c>
      <c r="AD14" s="2">
        <f t="shared" si="0"/>
        <v>2.1499999999999986</v>
      </c>
      <c r="AE14" s="138">
        <f t="shared" si="1"/>
        <v>3.378515071818744E-2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42710</v>
      </c>
      <c r="X15" s="10">
        <v>48.21</v>
      </c>
      <c r="Y15" s="10">
        <v>49.49</v>
      </c>
      <c r="Z15" s="10">
        <v>48.11</v>
      </c>
      <c r="AA15" s="10">
        <v>49.43</v>
      </c>
      <c r="AB15" s="95">
        <v>8999800</v>
      </c>
      <c r="AC15" s="10">
        <v>49.43</v>
      </c>
      <c r="AD15" s="2">
        <f t="shared" si="0"/>
        <v>1.3800000000000026</v>
      </c>
      <c r="AE15" s="138">
        <f t="shared" si="1"/>
        <v>3.366792137181096E-2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42709</v>
      </c>
      <c r="X16" s="10">
        <v>48.51</v>
      </c>
      <c r="Y16" s="10">
        <v>48.81</v>
      </c>
      <c r="Z16" s="10">
        <v>47.59</v>
      </c>
      <c r="AA16" s="10">
        <v>47.82</v>
      </c>
      <c r="AB16" s="95">
        <v>9231400</v>
      </c>
      <c r="AC16" s="10">
        <v>47.82</v>
      </c>
      <c r="AD16" s="2">
        <f t="shared" si="0"/>
        <v>1.2199999999999989</v>
      </c>
      <c r="AE16" s="138">
        <f t="shared" si="1"/>
        <v>-1.0142827571931301E-2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42706</v>
      </c>
      <c r="X17" s="10">
        <v>48.32</v>
      </c>
      <c r="Y17" s="10">
        <v>48.94</v>
      </c>
      <c r="Z17" s="10">
        <v>47.89</v>
      </c>
      <c r="AA17" s="10">
        <v>48.31</v>
      </c>
      <c r="AB17" s="95">
        <v>8869900</v>
      </c>
      <c r="AC17" s="10">
        <v>48.31</v>
      </c>
      <c r="AD17" s="2">
        <f t="shared" si="0"/>
        <v>1.0499999999999972</v>
      </c>
      <c r="AE17" s="138">
        <f t="shared" si="1"/>
        <v>1.130416579443172E-2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42705</v>
      </c>
      <c r="X18" s="10">
        <v>47.96</v>
      </c>
      <c r="Y18" s="10">
        <v>48.94</v>
      </c>
      <c r="Z18" s="10">
        <v>47.6</v>
      </c>
      <c r="AA18" s="10">
        <v>47.77</v>
      </c>
      <c r="AB18" s="95">
        <v>9801500</v>
      </c>
      <c r="AC18" s="10">
        <v>47.77</v>
      </c>
      <c r="AD18" s="2">
        <f t="shared" si="0"/>
        <v>1.3399999999999963</v>
      </c>
      <c r="AE18" s="138">
        <f t="shared" si="1"/>
        <v>-8.5097550850974368E-3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42704</v>
      </c>
      <c r="X19" s="10">
        <v>47.55</v>
      </c>
      <c r="Y19" s="10">
        <v>48.75</v>
      </c>
      <c r="Z19" s="10">
        <v>46.85</v>
      </c>
      <c r="AA19" s="10">
        <v>48.18</v>
      </c>
      <c r="AB19" s="95">
        <v>9181200</v>
      </c>
      <c r="AC19" s="10">
        <v>48.18</v>
      </c>
      <c r="AD19" s="2">
        <f t="shared" si="0"/>
        <v>1.8999999999999986</v>
      </c>
      <c r="AE19" s="138">
        <f t="shared" si="1"/>
        <v>-8.4379501955135217E-3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42703</v>
      </c>
      <c r="X20" s="10">
        <v>48.53</v>
      </c>
      <c r="Y20" s="10">
        <v>49.05</v>
      </c>
      <c r="Z20" s="10">
        <v>48.23</v>
      </c>
      <c r="AA20" s="10">
        <v>48.59</v>
      </c>
      <c r="AB20" s="95">
        <v>6955300</v>
      </c>
      <c r="AC20" s="10">
        <v>48.59</v>
      </c>
      <c r="AD20" s="2">
        <f t="shared" si="0"/>
        <v>0.82000000000000028</v>
      </c>
      <c r="AE20" s="138">
        <f t="shared" si="1"/>
        <v>2.0622808826562533E-3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42702</v>
      </c>
      <c r="X21" s="10">
        <v>49.08</v>
      </c>
      <c r="Y21" s="10">
        <v>49.35</v>
      </c>
      <c r="Z21" s="10">
        <v>48.48</v>
      </c>
      <c r="AA21" s="10">
        <v>48.49</v>
      </c>
      <c r="AB21" s="95">
        <v>9164700</v>
      </c>
      <c r="AC21" s="10">
        <v>48.49</v>
      </c>
      <c r="AD21" s="2">
        <f t="shared" si="0"/>
        <v>0.87000000000000455</v>
      </c>
      <c r="AE21" s="138">
        <f t="shared" si="1"/>
        <v>-1.523151909017062E-2</v>
      </c>
    </row>
    <row r="22" spans="1:31" x14ac:dyDescent="0.25">
      <c r="W22" s="133">
        <v>42699</v>
      </c>
      <c r="X22" s="10">
        <v>49.17</v>
      </c>
      <c r="Y22" s="10">
        <v>49.41</v>
      </c>
      <c r="Z22" s="10">
        <v>48.89</v>
      </c>
      <c r="AA22" s="10">
        <v>49.24</v>
      </c>
      <c r="AB22" s="95">
        <v>2241400</v>
      </c>
      <c r="AC22" s="10">
        <v>49.24</v>
      </c>
      <c r="AD22" s="2">
        <f t="shared" si="0"/>
        <v>0.51999999999999602</v>
      </c>
      <c r="AE22" s="138">
        <f t="shared" si="1"/>
        <v>6.0963218857956747E-4</v>
      </c>
    </row>
    <row r="23" spans="1:31" x14ac:dyDescent="0.25">
      <c r="W23" s="133">
        <v>42697</v>
      </c>
      <c r="X23" s="10">
        <v>48.79</v>
      </c>
      <c r="Y23" s="10">
        <v>49.29</v>
      </c>
      <c r="Z23" s="10">
        <v>48.63</v>
      </c>
      <c r="AA23" s="10">
        <v>49.21</v>
      </c>
      <c r="AB23" s="95">
        <v>4723700</v>
      </c>
      <c r="AC23" s="10">
        <v>49.21</v>
      </c>
      <c r="AD23" s="2">
        <f t="shared" si="0"/>
        <v>0.65999999999999659</v>
      </c>
      <c r="AE23" s="138">
        <f t="shared" si="1"/>
        <v>6.3394683026585241E-3</v>
      </c>
    </row>
    <row r="24" spans="1:31" x14ac:dyDescent="0.25">
      <c r="W24" s="133">
        <v>42696</v>
      </c>
      <c r="X24" s="10">
        <v>48.84</v>
      </c>
      <c r="Y24" s="10">
        <v>49.3</v>
      </c>
      <c r="Z24" s="10">
        <v>48.75</v>
      </c>
      <c r="AA24" s="10">
        <v>48.9</v>
      </c>
      <c r="AB24" s="95">
        <v>8937900</v>
      </c>
      <c r="AC24" s="10">
        <v>48.9</v>
      </c>
      <c r="AD24" s="2">
        <f t="shared" si="0"/>
        <v>0.54999999999999716</v>
      </c>
      <c r="AE24" s="138">
        <f t="shared" si="1"/>
        <v>5.9658506480146922E-3</v>
      </c>
    </row>
    <row r="25" spans="1:31" x14ac:dyDescent="0.25">
      <c r="W25" s="133">
        <v>42695</v>
      </c>
      <c r="X25" s="10">
        <v>48.98</v>
      </c>
      <c r="Y25" s="10">
        <v>49.17</v>
      </c>
      <c r="Z25" s="10">
        <v>48.51</v>
      </c>
      <c r="AA25" s="10">
        <v>48.61</v>
      </c>
      <c r="AB25" s="95">
        <v>8660300</v>
      </c>
      <c r="AC25" s="10">
        <v>48.61</v>
      </c>
      <c r="AD25" s="2">
        <f t="shared" si="0"/>
        <v>0.66000000000000369</v>
      </c>
      <c r="AE25" s="138">
        <f t="shared" si="1"/>
        <v>-5.9304703476482645E-3</v>
      </c>
    </row>
    <row r="26" spans="1:31" x14ac:dyDescent="0.25">
      <c r="W26" s="133">
        <v>42692</v>
      </c>
      <c r="X26" s="10">
        <v>48.8</v>
      </c>
      <c r="Y26" s="10">
        <v>48.98</v>
      </c>
      <c r="Z26" s="10">
        <v>48.25</v>
      </c>
      <c r="AA26" s="10">
        <v>48.9</v>
      </c>
      <c r="AB26" s="95">
        <v>7835300</v>
      </c>
      <c r="AC26" s="10">
        <v>48.9</v>
      </c>
      <c r="AD26" s="2">
        <f t="shared" si="0"/>
        <v>0.72999999999999687</v>
      </c>
      <c r="AE26" s="138">
        <f t="shared" si="1"/>
        <v>8.0395794681509258E-3</v>
      </c>
    </row>
    <row r="27" spans="1:31" x14ac:dyDescent="0.25">
      <c r="W27" s="133">
        <v>42691</v>
      </c>
      <c r="X27" s="10">
        <v>47.41</v>
      </c>
      <c r="Y27" s="10">
        <v>48.53</v>
      </c>
      <c r="Z27" s="10">
        <v>47.21</v>
      </c>
      <c r="AA27" s="10">
        <v>48.51</v>
      </c>
      <c r="AB27" s="95">
        <v>8485900</v>
      </c>
      <c r="AC27" s="10">
        <v>48.51</v>
      </c>
      <c r="AD27" s="2">
        <f t="shared" si="0"/>
        <v>1.3200000000000003</v>
      </c>
      <c r="AE27" s="138">
        <f t="shared" si="1"/>
        <v>2.3849725622625551E-2</v>
      </c>
    </row>
    <row r="28" spans="1:31" x14ac:dyDescent="0.25">
      <c r="H28" s="72"/>
      <c r="W28" s="133">
        <v>42690</v>
      </c>
      <c r="X28" s="10">
        <v>47.59</v>
      </c>
      <c r="Y28" s="10">
        <v>47.74</v>
      </c>
      <c r="Z28" s="10">
        <v>47.16</v>
      </c>
      <c r="AA28" s="10">
        <v>47.38</v>
      </c>
      <c r="AB28" s="95">
        <v>6767300</v>
      </c>
      <c r="AC28" s="10">
        <v>47.38</v>
      </c>
      <c r="AD28" s="2">
        <f t="shared" si="0"/>
        <v>0.5800000000000054</v>
      </c>
      <c r="AE28" s="138">
        <f t="shared" si="1"/>
        <v>-5.6663168940187525E-3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42689</v>
      </c>
      <c r="X29" s="10">
        <v>49.02</v>
      </c>
      <c r="Y29" s="10">
        <v>49.24</v>
      </c>
      <c r="Z29" s="10">
        <v>47</v>
      </c>
      <c r="AA29" s="10">
        <v>47.65</v>
      </c>
      <c r="AB29" s="95">
        <v>14148400</v>
      </c>
      <c r="AC29" s="10">
        <v>47.65</v>
      </c>
      <c r="AD29" s="2">
        <f t="shared" si="0"/>
        <v>2.240000000000002</v>
      </c>
      <c r="AE29" s="138">
        <f t="shared" si="1"/>
        <v>3.7918685485569537E-3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42688</v>
      </c>
      <c r="X30" s="10">
        <v>46.62</v>
      </c>
      <c r="Y30" s="10">
        <v>47.48</v>
      </c>
      <c r="Z30" s="10">
        <v>46.61</v>
      </c>
      <c r="AA30" s="10">
        <v>47.47</v>
      </c>
      <c r="AB30" s="95">
        <v>11729400</v>
      </c>
      <c r="AC30" s="10">
        <v>47.47</v>
      </c>
      <c r="AD30" s="2">
        <f t="shared" si="0"/>
        <v>0.86999999999999744</v>
      </c>
      <c r="AE30" s="138">
        <f t="shared" si="1"/>
        <v>2.3501509271237619E-2</v>
      </c>
    </row>
    <row r="31" spans="1:31" x14ac:dyDescent="0.25">
      <c r="W31" s="133">
        <v>42685</v>
      </c>
      <c r="X31" s="10">
        <v>45.75</v>
      </c>
      <c r="Y31" s="10">
        <v>46.95</v>
      </c>
      <c r="Z31" s="10">
        <v>45.27</v>
      </c>
      <c r="AA31" s="10">
        <v>46.38</v>
      </c>
      <c r="AB31" s="95">
        <v>10232200</v>
      </c>
      <c r="AC31" s="10">
        <v>46.38</v>
      </c>
      <c r="AD31" s="2">
        <f t="shared" si="0"/>
        <v>1.6799999999999997</v>
      </c>
      <c r="AE31" s="138">
        <f t="shared" si="1"/>
        <v>9.3579978237214867E-3</v>
      </c>
    </row>
    <row r="32" spans="1:31" x14ac:dyDescent="0.25">
      <c r="W32" s="133">
        <v>42684</v>
      </c>
      <c r="X32" s="10">
        <v>45.42</v>
      </c>
      <c r="Y32" s="10">
        <v>46.13</v>
      </c>
      <c r="Z32" s="10">
        <v>44.97</v>
      </c>
      <c r="AA32" s="10">
        <v>45.95</v>
      </c>
      <c r="AB32" s="95">
        <v>20759900</v>
      </c>
      <c r="AC32" s="10">
        <v>45.95</v>
      </c>
      <c r="AD32" s="2">
        <f t="shared" si="0"/>
        <v>1.1600000000000037</v>
      </c>
      <c r="AE32" s="138">
        <f t="shared" si="1"/>
        <v>1.5469613259668558E-2</v>
      </c>
    </row>
    <row r="33" spans="2:31" x14ac:dyDescent="0.25">
      <c r="W33" s="133">
        <v>42683</v>
      </c>
      <c r="X33" s="10">
        <v>43.7</v>
      </c>
      <c r="Y33" s="10">
        <v>45.49</v>
      </c>
      <c r="Z33" s="10">
        <v>43.57</v>
      </c>
      <c r="AA33" s="10">
        <v>45.25</v>
      </c>
      <c r="AB33" s="95">
        <v>13139000</v>
      </c>
      <c r="AC33" s="10">
        <v>45.25</v>
      </c>
      <c r="AD33" s="2">
        <f t="shared" si="0"/>
        <v>1.9200000000000017</v>
      </c>
      <c r="AE33" s="138">
        <f t="shared" si="1"/>
        <v>1.6168874915787113E-2</v>
      </c>
    </row>
    <row r="34" spans="2:31" x14ac:dyDescent="0.25">
      <c r="W34" s="133">
        <v>42682</v>
      </c>
      <c r="X34" s="10">
        <v>43.63</v>
      </c>
      <c r="Y34" s="10">
        <v>44.64</v>
      </c>
      <c r="Z34" s="10">
        <v>43.13</v>
      </c>
      <c r="AA34" s="10">
        <v>44.53</v>
      </c>
      <c r="AB34" s="95">
        <v>9732800</v>
      </c>
      <c r="AC34" s="10">
        <v>44.53</v>
      </c>
      <c r="AD34" s="2">
        <f t="shared" si="0"/>
        <v>1.509999999999998</v>
      </c>
      <c r="AE34" s="138" t="e">
        <f t="shared" si="1"/>
        <v>#DIV/0!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42682</v>
      </c>
      <c r="X35" s="10" t="s">
        <v>275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42681</v>
      </c>
      <c r="X36" s="10">
        <v>43.4</v>
      </c>
      <c r="Y36" s="10">
        <v>44.61</v>
      </c>
      <c r="Z36" s="10">
        <v>43.03</v>
      </c>
      <c r="AA36" s="10">
        <v>44.21</v>
      </c>
      <c r="AB36" s="95">
        <v>11534700</v>
      </c>
      <c r="AC36" s="10">
        <v>44.01</v>
      </c>
      <c r="AD36" s="2">
        <f t="shared" si="0"/>
        <v>1.5799999999999983</v>
      </c>
      <c r="AE36" s="138">
        <f t="shared" si="1"/>
        <v>3.1162136832239895E-2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42678</v>
      </c>
      <c r="X37" s="10">
        <v>41.81</v>
      </c>
      <c r="Y37" s="10">
        <v>43.24</v>
      </c>
      <c r="Z37" s="10">
        <v>41.75</v>
      </c>
      <c r="AA37" s="10">
        <v>42.88</v>
      </c>
      <c r="AB37" s="95">
        <v>10813000</v>
      </c>
      <c r="AC37" s="10">
        <v>42.68</v>
      </c>
      <c r="AD37" s="2">
        <f t="shared" si="0"/>
        <v>1.490000000000002</v>
      </c>
      <c r="AE37" s="138">
        <f t="shared" si="1"/>
        <v>2.276539659717236E-2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42677</v>
      </c>
      <c r="X38" s="10">
        <v>42.06</v>
      </c>
      <c r="Y38" s="10">
        <v>42.57</v>
      </c>
      <c r="Z38" s="10">
        <v>41.77</v>
      </c>
      <c r="AA38" s="10">
        <v>41.92</v>
      </c>
      <c r="AB38" s="95">
        <v>8142800</v>
      </c>
      <c r="AC38" s="10">
        <v>41.73</v>
      </c>
      <c r="AD38" s="2">
        <f t="shared" si="0"/>
        <v>0.79999999999999716</v>
      </c>
      <c r="AE38" s="138">
        <f t="shared" si="1"/>
        <v>-2.3957834211796314E-4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42676</v>
      </c>
      <c r="X39" s="10">
        <v>41.84</v>
      </c>
      <c r="Y39" s="10">
        <v>42.37</v>
      </c>
      <c r="Z39" s="10">
        <v>41.72</v>
      </c>
      <c r="AA39" s="10">
        <v>41.93</v>
      </c>
      <c r="AB39" s="95">
        <v>10361500</v>
      </c>
      <c r="AC39" s="10">
        <v>41.74</v>
      </c>
      <c r="AD39" s="2">
        <f t="shared" si="0"/>
        <v>0.64999999999999858</v>
      </c>
      <c r="AE39" s="138">
        <f t="shared" si="1"/>
        <v>1.1993283761095874E-3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42675</v>
      </c>
      <c r="X40" s="10">
        <v>41.84</v>
      </c>
      <c r="Y40" s="10">
        <v>42.48</v>
      </c>
      <c r="Z40" s="10">
        <v>41.55</v>
      </c>
      <c r="AA40" s="10">
        <v>41.88</v>
      </c>
      <c r="AB40" s="95">
        <v>10889300</v>
      </c>
      <c r="AC40" s="10">
        <v>41.69</v>
      </c>
      <c r="AD40" s="2">
        <f t="shared" si="0"/>
        <v>0.92999999999999972</v>
      </c>
      <c r="AE40" s="138">
        <f t="shared" si="1"/>
        <v>2.6455026455025621E-3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42674</v>
      </c>
      <c r="X41" s="10">
        <v>41.72</v>
      </c>
      <c r="Y41" s="10">
        <v>41.82</v>
      </c>
      <c r="Z41" s="10">
        <v>41.13</v>
      </c>
      <c r="AA41" s="10">
        <v>41.77</v>
      </c>
      <c r="AB41" s="95">
        <v>8697100</v>
      </c>
      <c r="AC41" s="10">
        <v>41.58</v>
      </c>
      <c r="AD41" s="2">
        <f t="shared" si="0"/>
        <v>0.68999999999999773</v>
      </c>
      <c r="AE41" s="138">
        <f t="shared" si="1"/>
        <v>1.0449574726610011E-2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42671</v>
      </c>
      <c r="X42" s="10">
        <v>41.39</v>
      </c>
      <c r="Y42" s="10">
        <v>41.88</v>
      </c>
      <c r="Z42" s="10">
        <v>41</v>
      </c>
      <c r="AA42" s="10">
        <v>41.34</v>
      </c>
      <c r="AB42" s="95">
        <v>8474700</v>
      </c>
      <c r="AC42" s="10">
        <v>41.15</v>
      </c>
      <c r="AD42" s="2">
        <f t="shared" si="0"/>
        <v>0.88000000000000256</v>
      </c>
      <c r="AE42" s="138">
        <f t="shared" si="1"/>
        <v>-3.1492248062016115E-3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54.428000000000004</v>
      </c>
      <c r="Q43" s="2"/>
      <c r="T43" s="128" t="s">
        <v>98</v>
      </c>
      <c r="U43" s="98">
        <v>49.89</v>
      </c>
      <c r="W43" s="133">
        <v>42670</v>
      </c>
      <c r="X43" s="10">
        <v>41.62</v>
      </c>
      <c r="Y43" s="10">
        <v>42.25</v>
      </c>
      <c r="Z43" s="10">
        <v>40.92</v>
      </c>
      <c r="AA43" s="10">
        <v>41.47</v>
      </c>
      <c r="AB43" s="95">
        <v>9546700</v>
      </c>
      <c r="AC43" s="10">
        <v>41.28</v>
      </c>
      <c r="AD43" s="2">
        <f t="shared" si="0"/>
        <v>1.3299999999999983</v>
      </c>
      <c r="AE43" s="138">
        <f t="shared" si="1"/>
        <v>1.6986168405725977E-3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53.933199999999999</v>
      </c>
      <c r="Q44" s="2"/>
      <c r="T44" s="93" t="s">
        <v>99</v>
      </c>
      <c r="U44" s="88">
        <v>49.95</v>
      </c>
      <c r="W44" s="133">
        <v>42669</v>
      </c>
      <c r="X44" s="10">
        <v>40.15</v>
      </c>
      <c r="Y44" s="10">
        <v>42.41</v>
      </c>
      <c r="Z44" s="10">
        <v>40.049999999999997</v>
      </c>
      <c r="AA44" s="10">
        <v>41.4</v>
      </c>
      <c r="AB44" s="95">
        <v>14175900</v>
      </c>
      <c r="AC44" s="10">
        <v>41.21</v>
      </c>
      <c r="AD44" s="2">
        <f t="shared" si="0"/>
        <v>2.3599999999999994</v>
      </c>
      <c r="AE44" s="138">
        <f t="shared" si="1"/>
        <v>4.631886884446601E-3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53.438400000000001</v>
      </c>
      <c r="Q45" s="2"/>
      <c r="T45" s="93" t="s">
        <v>100</v>
      </c>
      <c r="U45" s="88" t="s">
        <v>129</v>
      </c>
      <c r="W45" s="133">
        <v>42668</v>
      </c>
      <c r="X45" s="10">
        <v>41.2</v>
      </c>
      <c r="Y45" s="10">
        <v>41.89</v>
      </c>
      <c r="Z45" s="10">
        <v>40.950000000000003</v>
      </c>
      <c r="AA45" s="10">
        <v>41.21</v>
      </c>
      <c r="AB45" s="95">
        <v>8696400</v>
      </c>
      <c r="AC45" s="10">
        <v>41.02</v>
      </c>
      <c r="AD45" s="2">
        <f t="shared" si="0"/>
        <v>0.93999999999999773</v>
      </c>
      <c r="AE45" s="138">
        <f t="shared" si="1"/>
        <v>-3.8853812530353915E-3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52.943599999999996</v>
      </c>
      <c r="Q46" s="2"/>
      <c r="T46" s="93" t="s">
        <v>101</v>
      </c>
      <c r="U46" s="88" t="s">
        <v>129</v>
      </c>
      <c r="W46" s="133">
        <v>42667</v>
      </c>
      <c r="X46" s="10">
        <v>41.39</v>
      </c>
      <c r="Y46" s="10">
        <v>41.75</v>
      </c>
      <c r="Z46" s="10">
        <v>41.15</v>
      </c>
      <c r="AA46" s="10">
        <v>41.37</v>
      </c>
      <c r="AB46" s="95">
        <v>8714100</v>
      </c>
      <c r="AC46" s="10">
        <v>41.18</v>
      </c>
      <c r="AD46" s="2">
        <f t="shared" si="0"/>
        <v>0.60000000000000142</v>
      </c>
      <c r="AE46" s="138">
        <f t="shared" si="1"/>
        <v>4.8804294777942125E-3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52.448799999999999</v>
      </c>
      <c r="Q47" s="2"/>
      <c r="T47" s="93" t="s">
        <v>102</v>
      </c>
      <c r="U47" s="88">
        <v>0.4</v>
      </c>
      <c r="W47" s="133">
        <v>42664</v>
      </c>
      <c r="X47" s="10">
        <v>41.08</v>
      </c>
      <c r="Y47" s="10">
        <v>41.31</v>
      </c>
      <c r="Z47" s="10">
        <v>40.659999999999997</v>
      </c>
      <c r="AA47" s="10">
        <v>41.17</v>
      </c>
      <c r="AB47" s="95">
        <v>9050900</v>
      </c>
      <c r="AC47" s="10">
        <v>40.98</v>
      </c>
      <c r="AD47" s="2">
        <f t="shared" si="0"/>
        <v>0.65000000000000568</v>
      </c>
      <c r="AE47" s="138">
        <f t="shared" si="1"/>
        <v>-7.0268960503999667E-3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51.954000000000001</v>
      </c>
      <c r="Q48" s="2"/>
      <c r="T48" s="93" t="s">
        <v>103</v>
      </c>
      <c r="U48" s="88">
        <v>0.87832900000000003</v>
      </c>
      <c r="W48" s="133">
        <v>42663</v>
      </c>
      <c r="X48" s="10">
        <v>40.82</v>
      </c>
      <c r="Y48" s="10">
        <v>41.54</v>
      </c>
      <c r="Z48" s="10">
        <v>40.729999999999997</v>
      </c>
      <c r="AA48" s="10">
        <v>41.46</v>
      </c>
      <c r="AB48" s="95">
        <v>14613500</v>
      </c>
      <c r="AC48" s="10">
        <v>41.27</v>
      </c>
      <c r="AD48" s="2">
        <f t="shared" si="0"/>
        <v>0.81000000000000227</v>
      </c>
      <c r="AE48" s="138">
        <f t="shared" si="1"/>
        <v>1.3755833947433072E-2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51.459199999999996</v>
      </c>
      <c r="Q49" s="2"/>
      <c r="T49" s="93" t="s">
        <v>122</v>
      </c>
      <c r="U49" s="88" t="s">
        <v>332</v>
      </c>
      <c r="W49" s="133">
        <v>42662</v>
      </c>
      <c r="X49" s="10">
        <v>39.549999999999997</v>
      </c>
      <c r="Y49" s="10">
        <v>40.92</v>
      </c>
      <c r="Z49" s="10">
        <v>39.19</v>
      </c>
      <c r="AA49" s="10">
        <v>40.9</v>
      </c>
      <c r="AB49" s="95">
        <v>13814400</v>
      </c>
      <c r="AC49" s="10">
        <v>40.71</v>
      </c>
      <c r="AD49" s="2">
        <f t="shared" si="0"/>
        <v>1.730000000000004</v>
      </c>
      <c r="AE49" s="138">
        <f t="shared" si="1"/>
        <v>3.6405295315682373E-2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50.964399999999998</v>
      </c>
      <c r="Q50" s="2"/>
      <c r="T50" s="93"/>
      <c r="U50" s="88"/>
      <c r="W50" s="133">
        <v>42661</v>
      </c>
      <c r="X50" s="10">
        <v>39.39</v>
      </c>
      <c r="Y50" s="10">
        <v>40.270000000000003</v>
      </c>
      <c r="Z50" s="10">
        <v>39.049999999999997</v>
      </c>
      <c r="AA50" s="10">
        <v>39.46</v>
      </c>
      <c r="AB50" s="95">
        <v>13433800</v>
      </c>
      <c r="AC50" s="10">
        <v>39.28</v>
      </c>
      <c r="AD50" s="2">
        <f t="shared" si="0"/>
        <v>1.220000000000006</v>
      </c>
      <c r="AE50" s="138">
        <f t="shared" si="1"/>
        <v>2.8082716364563609E-3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50.4696</v>
      </c>
      <c r="Q51" s="2"/>
      <c r="T51" s="93" t="s">
        <v>105</v>
      </c>
      <c r="U51" s="88" t="s">
        <v>588</v>
      </c>
      <c r="W51" s="133">
        <v>42660</v>
      </c>
      <c r="X51" s="10">
        <v>39.74</v>
      </c>
      <c r="Y51" s="10">
        <v>40.49</v>
      </c>
      <c r="Z51" s="10">
        <v>39.26</v>
      </c>
      <c r="AA51" s="10">
        <v>39.35</v>
      </c>
      <c r="AB51" s="95">
        <v>10535100</v>
      </c>
      <c r="AC51" s="10">
        <v>39.17</v>
      </c>
      <c r="AD51" s="2">
        <f t="shared" si="0"/>
        <v>1.230000000000004</v>
      </c>
      <c r="AE51" s="138">
        <f t="shared" si="1"/>
        <v>-1.7310587054691351E-2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49.974799999999995</v>
      </c>
      <c r="Q52" s="2"/>
      <c r="T52" s="93" t="s">
        <v>106</v>
      </c>
      <c r="U52" s="88" t="s">
        <v>429</v>
      </c>
      <c r="W52" s="133">
        <v>42657</v>
      </c>
      <c r="X52" s="10">
        <v>40.450000000000003</v>
      </c>
      <c r="Y52" s="10">
        <v>40.75</v>
      </c>
      <c r="Z52" s="10">
        <v>39.82</v>
      </c>
      <c r="AA52" s="10">
        <v>40.04</v>
      </c>
      <c r="AB52" s="95">
        <v>12133300</v>
      </c>
      <c r="AC52" s="10">
        <v>39.86</v>
      </c>
      <c r="AD52" s="2">
        <f t="shared" si="0"/>
        <v>0.92999999999999972</v>
      </c>
      <c r="AE52" s="138">
        <f t="shared" si="1"/>
        <v>7.5320110469490054E-4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49.48</v>
      </c>
      <c r="Q53" s="2"/>
      <c r="T53" s="93" t="s">
        <v>107</v>
      </c>
      <c r="U53" s="90">
        <v>3365557</v>
      </c>
      <c r="W53" s="133">
        <v>42656</v>
      </c>
      <c r="X53" s="10">
        <v>38.53</v>
      </c>
      <c r="Y53" s="10">
        <v>40.880000000000003</v>
      </c>
      <c r="Z53" s="10">
        <v>37.909999999999997</v>
      </c>
      <c r="AA53" s="10">
        <v>40.01</v>
      </c>
      <c r="AB53" s="95">
        <v>24274100</v>
      </c>
      <c r="AC53" s="10">
        <v>39.83</v>
      </c>
      <c r="AD53" s="2">
        <f t="shared" si="0"/>
        <v>2.970000000000006</v>
      </c>
      <c r="AE53" s="138">
        <f t="shared" si="1"/>
        <v>1.8930672806344306E-2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48.985199999999999</v>
      </c>
      <c r="T54" s="93" t="s">
        <v>110</v>
      </c>
      <c r="U54" s="90">
        <v>9788520</v>
      </c>
      <c r="W54" s="133">
        <v>42655</v>
      </c>
      <c r="X54" s="10">
        <v>39.01</v>
      </c>
      <c r="Y54" s="10">
        <v>39.5</v>
      </c>
      <c r="Z54" s="10">
        <v>38.56</v>
      </c>
      <c r="AA54" s="10">
        <v>39.270000000000003</v>
      </c>
      <c r="AB54" s="95">
        <v>11127500</v>
      </c>
      <c r="AC54" s="10">
        <v>39.090000000000003</v>
      </c>
      <c r="AD54" s="2">
        <f t="shared" si="0"/>
        <v>0.93999999999999773</v>
      </c>
      <c r="AE54" s="138">
        <f t="shared" si="1"/>
        <v>8.5139318885449899E-3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48.490399999999994</v>
      </c>
      <c r="T55" s="93" t="s">
        <v>108</v>
      </c>
      <c r="U55" s="88" t="s">
        <v>589</v>
      </c>
      <c r="W55" s="133">
        <v>42654</v>
      </c>
      <c r="X55" s="10">
        <v>40.25</v>
      </c>
      <c r="Y55" s="10">
        <v>40.26</v>
      </c>
      <c r="Z55" s="10">
        <v>38.79</v>
      </c>
      <c r="AA55" s="10">
        <v>38.94</v>
      </c>
      <c r="AB55" s="95">
        <v>12166600</v>
      </c>
      <c r="AC55" s="10">
        <v>38.76</v>
      </c>
      <c r="AD55" s="2">
        <f t="shared" si="0"/>
        <v>1.4699999999999989</v>
      </c>
      <c r="AE55" s="138">
        <f t="shared" si="1"/>
        <v>-2.0964890123768787E-2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47.995599999999996</v>
      </c>
      <c r="T56" s="93" t="s">
        <v>111</v>
      </c>
      <c r="U56" s="88">
        <v>8.17</v>
      </c>
      <c r="W56" s="133">
        <v>42653</v>
      </c>
      <c r="X56" s="10">
        <v>39.21</v>
      </c>
      <c r="Y56" s="10">
        <v>39.950000000000003</v>
      </c>
      <c r="Z56" s="10">
        <v>39.19</v>
      </c>
      <c r="AA56" s="10">
        <v>39.770000000000003</v>
      </c>
      <c r="AB56" s="95">
        <v>7994100</v>
      </c>
      <c r="AC56" s="10">
        <v>39.590000000000003</v>
      </c>
      <c r="AD56" s="2">
        <f t="shared" si="0"/>
        <v>0.76000000000000512</v>
      </c>
      <c r="AE56" s="138">
        <f t="shared" si="1"/>
        <v>2.1150374000515892E-2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47.500799999999998</v>
      </c>
      <c r="T57" s="93" t="s">
        <v>112</v>
      </c>
      <c r="U57" s="88">
        <v>6.17</v>
      </c>
      <c r="W57" s="133">
        <v>42650</v>
      </c>
      <c r="X57" s="10">
        <v>39.869999999999997</v>
      </c>
      <c r="Y57" s="10">
        <v>39.93</v>
      </c>
      <c r="Z57" s="10">
        <v>38.799999999999997</v>
      </c>
      <c r="AA57" s="10">
        <v>38.950000000000003</v>
      </c>
      <c r="AB57" s="95">
        <v>10707000</v>
      </c>
      <c r="AC57" s="10">
        <v>38.770000000000003</v>
      </c>
      <c r="AD57" s="2">
        <f t="shared" si="0"/>
        <v>1.1300000000000026</v>
      </c>
      <c r="AE57" s="138">
        <f t="shared" si="1"/>
        <v>-2.4899396378269545E-2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47.005999999999993</v>
      </c>
      <c r="T58" s="93" t="s">
        <v>109</v>
      </c>
      <c r="U58" s="88" t="s">
        <v>590</v>
      </c>
      <c r="W58" s="133">
        <v>42649</v>
      </c>
      <c r="X58" s="10">
        <v>40.26</v>
      </c>
      <c r="Y58" s="10">
        <v>40.380000000000003</v>
      </c>
      <c r="Z58" s="10">
        <v>39.75</v>
      </c>
      <c r="AA58" s="10">
        <v>39.94</v>
      </c>
      <c r="AB58" s="95">
        <v>9184300</v>
      </c>
      <c r="AC58" s="10">
        <v>39.76</v>
      </c>
      <c r="AD58" s="2">
        <f t="shared" si="0"/>
        <v>0.63000000000000256</v>
      </c>
      <c r="AE58" s="138">
        <f t="shared" si="1"/>
        <v>-9.2200348866185999E-3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46.511199999999995</v>
      </c>
      <c r="W59" s="133">
        <v>42648</v>
      </c>
      <c r="X59" s="10">
        <v>40.159999999999997</v>
      </c>
      <c r="Y59" s="10">
        <v>40.479999999999997</v>
      </c>
      <c r="Z59" s="10">
        <v>40.049999999999997</v>
      </c>
      <c r="AA59" s="10">
        <v>40.32</v>
      </c>
      <c r="AB59" s="95">
        <v>7408700</v>
      </c>
      <c r="AC59" s="10">
        <v>40.130000000000003</v>
      </c>
      <c r="AD59" s="2">
        <f t="shared" si="0"/>
        <v>0.42999999999999972</v>
      </c>
      <c r="AE59" s="138">
        <f t="shared" si="1"/>
        <v>4.0030022516888142E-3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46.016399999999997</v>
      </c>
      <c r="W60" s="133">
        <v>42647</v>
      </c>
      <c r="X60" s="10">
        <v>41.25</v>
      </c>
      <c r="Y60" s="10">
        <v>41.38</v>
      </c>
      <c r="Z60" s="10">
        <v>40.1</v>
      </c>
      <c r="AA60" s="10">
        <v>40.15</v>
      </c>
      <c r="AB60" s="95">
        <v>12479200</v>
      </c>
      <c r="AC60" s="10">
        <v>39.97</v>
      </c>
      <c r="AD60" s="2">
        <f t="shared" si="0"/>
        <v>1.2800000000000011</v>
      </c>
      <c r="AE60" s="138">
        <f t="shared" si="1"/>
        <v>4.2713567839196553E-3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45.521599999999999</v>
      </c>
      <c r="W61" s="133">
        <v>42646</v>
      </c>
      <c r="X61" s="10">
        <v>39.25</v>
      </c>
      <c r="Y61" s="10">
        <v>40.049999999999997</v>
      </c>
      <c r="Z61" s="10">
        <v>39.21</v>
      </c>
      <c r="AA61" s="10">
        <v>39.979999999999997</v>
      </c>
      <c r="AB61" s="95">
        <v>11629700</v>
      </c>
      <c r="AC61" s="10">
        <v>39.799999999999997</v>
      </c>
      <c r="AD61" s="2">
        <f t="shared" si="0"/>
        <v>0.83999999999999631</v>
      </c>
      <c r="AE61" s="138">
        <f t="shared" si="1"/>
        <v>1.5824400204185851E-2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45.026800000000001</v>
      </c>
      <c r="W62" s="133">
        <v>42643</v>
      </c>
      <c r="X62" s="10">
        <v>39.15</v>
      </c>
      <c r="Y62" s="10">
        <v>39.6</v>
      </c>
      <c r="Z62" s="10">
        <v>38.93</v>
      </c>
      <c r="AA62" s="10">
        <v>39.36</v>
      </c>
      <c r="AB62" s="95">
        <v>8889300</v>
      </c>
      <c r="AC62" s="10">
        <v>39.18</v>
      </c>
      <c r="AD62" s="2">
        <f t="shared" si="0"/>
        <v>0.67000000000000171</v>
      </c>
      <c r="AE62" s="138">
        <f t="shared" si="1"/>
        <v>8.494208494208344E-3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44.531999999999996</v>
      </c>
      <c r="W63" s="133">
        <v>42642</v>
      </c>
      <c r="X63" s="10">
        <v>39.06</v>
      </c>
      <c r="Y63" s="10">
        <v>39.68</v>
      </c>
      <c r="Z63" s="10">
        <v>39.020000000000003</v>
      </c>
      <c r="AA63" s="10">
        <v>39.03</v>
      </c>
      <c r="AB63" s="95">
        <v>7181000</v>
      </c>
      <c r="AC63" s="10">
        <v>38.85</v>
      </c>
      <c r="AD63" s="2">
        <f t="shared" si="0"/>
        <v>0.65999999999999659</v>
      </c>
      <c r="AE63" s="138">
        <f t="shared" si="1"/>
        <v>-5.1216389244557181E-3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42641</v>
      </c>
      <c r="X64" s="10">
        <v>39.299999999999997</v>
      </c>
      <c r="Y64" s="10">
        <v>40.229999999999997</v>
      </c>
      <c r="Z64" s="10">
        <v>39.11</v>
      </c>
      <c r="AA64" s="10">
        <v>39.229999999999997</v>
      </c>
      <c r="AB64" s="95">
        <v>10552400</v>
      </c>
      <c r="AC64" s="10">
        <v>39.049999999999997</v>
      </c>
      <c r="AD64" s="2">
        <f t="shared" si="0"/>
        <v>1.1199999999999974</v>
      </c>
      <c r="AE64" s="138">
        <f t="shared" si="1"/>
        <v>5.12426338713734E-4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42640</v>
      </c>
      <c r="X65" s="10">
        <v>38</v>
      </c>
      <c r="Y65" s="10">
        <v>39.25</v>
      </c>
      <c r="Z65" s="10">
        <v>37.979999999999997</v>
      </c>
      <c r="AA65" s="10">
        <v>39.21</v>
      </c>
      <c r="AB65" s="95">
        <v>9596600</v>
      </c>
      <c r="AC65" s="10">
        <v>39.03</v>
      </c>
      <c r="AD65" s="2">
        <f t="shared" si="0"/>
        <v>1.2700000000000031</v>
      </c>
      <c r="AE65" s="138">
        <f t="shared" si="1"/>
        <v>3.0631106416688869E-2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42639</v>
      </c>
      <c r="X66" s="10">
        <v>38.520000000000003</v>
      </c>
      <c r="Y66" s="10">
        <v>38.75</v>
      </c>
      <c r="Z66" s="10">
        <v>37.909999999999997</v>
      </c>
      <c r="AA66" s="10">
        <v>38.04</v>
      </c>
      <c r="AB66" s="95">
        <v>7854400</v>
      </c>
      <c r="AC66" s="10">
        <v>37.869999999999997</v>
      </c>
      <c r="AD66" s="2">
        <f t="shared" si="0"/>
        <v>0.84000000000000341</v>
      </c>
      <c r="AE66" s="138">
        <f t="shared" si="1"/>
        <v>-1.8911917098445752E-2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42636</v>
      </c>
      <c r="X67" s="10">
        <v>38.18</v>
      </c>
      <c r="Y67" s="10">
        <v>38.93</v>
      </c>
      <c r="Z67" s="10">
        <v>38.18</v>
      </c>
      <c r="AA67" s="10">
        <v>38.78</v>
      </c>
      <c r="AB67" s="95">
        <v>6841200</v>
      </c>
      <c r="AC67" s="10">
        <v>38.6</v>
      </c>
      <c r="AD67" s="2">
        <f>Y67-Z67</f>
        <v>0.75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42635</v>
      </c>
      <c r="X68" s="10">
        <v>38.159999999999997</v>
      </c>
      <c r="Y68" s="10">
        <v>38.96</v>
      </c>
      <c r="Z68" s="10">
        <v>38.15</v>
      </c>
      <c r="AA68" s="10">
        <v>38.5</v>
      </c>
      <c r="AB68" s="95">
        <v>10917000</v>
      </c>
      <c r="AC68" s="10">
        <v>38.32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42727</v>
      </c>
      <c r="X2" s="10">
        <v>105.24</v>
      </c>
      <c r="Y2" s="10">
        <v>105.34</v>
      </c>
      <c r="Z2" s="10">
        <v>104.75</v>
      </c>
      <c r="AA2" s="10">
        <v>105.15</v>
      </c>
      <c r="AB2" s="95">
        <v>3231000</v>
      </c>
      <c r="AC2" s="10">
        <v>105.15</v>
      </c>
      <c r="AD2" s="2">
        <f>Y2-Z2</f>
        <v>0.59000000000000341</v>
      </c>
      <c r="AE2" s="138">
        <f>AC2/AC3-1</f>
        <v>-2.5611838360841688E-3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106.08</v>
      </c>
      <c r="T3" s="1"/>
      <c r="W3" s="133">
        <v>42726</v>
      </c>
      <c r="X3" s="10">
        <v>104.96</v>
      </c>
      <c r="Y3" s="10">
        <v>105.49</v>
      </c>
      <c r="Z3" s="10">
        <v>104.7</v>
      </c>
      <c r="AA3" s="10">
        <v>105.42</v>
      </c>
      <c r="AB3" s="95">
        <v>5230800</v>
      </c>
      <c r="AC3" s="10">
        <v>105.42</v>
      </c>
      <c r="AD3" s="2">
        <f t="shared" ref="AD3:AD66" si="0">Y3-Z3</f>
        <v>0.78999999999999204</v>
      </c>
      <c r="AE3" s="138">
        <f t="shared" ref="AE3:AE66" si="1">AC3/AC4-1</f>
        <v>-1.3262599469495706E-3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106.08</v>
      </c>
      <c r="R4" s="505">
        <v>1.78E-2</v>
      </c>
      <c r="T4" s="163"/>
      <c r="W4" s="133">
        <v>42725</v>
      </c>
      <c r="X4" s="10">
        <v>104.61</v>
      </c>
      <c r="Y4" s="10">
        <v>105.91</v>
      </c>
      <c r="Z4" s="10">
        <v>104.51</v>
      </c>
      <c r="AA4" s="10">
        <v>105.56</v>
      </c>
      <c r="AB4" s="95">
        <v>5202400</v>
      </c>
      <c r="AC4" s="10">
        <v>105.56</v>
      </c>
      <c r="AD4" s="2">
        <f t="shared" si="0"/>
        <v>1.3999999999999915</v>
      </c>
      <c r="AE4" s="138">
        <f t="shared" si="1"/>
        <v>9.4822681585449153E-4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105.64</v>
      </c>
      <c r="Y5" s="10">
        <v>106.2</v>
      </c>
      <c r="Z5" s="10">
        <v>105.06</v>
      </c>
      <c r="AA5" s="10">
        <v>105.46</v>
      </c>
      <c r="AB5" s="95">
        <v>8947300</v>
      </c>
      <c r="AC5" s="10">
        <v>105.46</v>
      </c>
      <c r="AD5" s="2">
        <f t="shared" si="0"/>
        <v>1.1400000000000006</v>
      </c>
      <c r="AE5" s="138">
        <f t="shared" si="1"/>
        <v>1.5194681861347981E-3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105.7</v>
      </c>
      <c r="Y6" s="10">
        <v>106.26</v>
      </c>
      <c r="Z6" s="10">
        <v>105.07</v>
      </c>
      <c r="AA6" s="10">
        <v>105.3</v>
      </c>
      <c r="AB6" s="95">
        <v>11475600</v>
      </c>
      <c r="AC6" s="10">
        <v>105.3</v>
      </c>
      <c r="AD6" s="2">
        <f t="shared" si="0"/>
        <v>1.1900000000000119</v>
      </c>
      <c r="AE6" s="138">
        <f t="shared" si="1"/>
        <v>1.3376960831488871E-2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42720</v>
      </c>
      <c r="X7" s="10">
        <v>104.71</v>
      </c>
      <c r="Y7" s="10">
        <v>104.73</v>
      </c>
      <c r="Z7" s="10">
        <v>103.75</v>
      </c>
      <c r="AA7" s="10">
        <v>103.91</v>
      </c>
      <c r="AB7" s="95">
        <v>12635500</v>
      </c>
      <c r="AC7" s="10">
        <v>103.91</v>
      </c>
      <c r="AD7" s="2">
        <f t="shared" si="0"/>
        <v>0.98000000000000398</v>
      </c>
      <c r="AE7" s="138">
        <f t="shared" si="1"/>
        <v>-4.5981415844429385E-3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103.85</v>
      </c>
      <c r="Y8" s="10">
        <v>105.64</v>
      </c>
      <c r="Z8" s="10">
        <v>103.82</v>
      </c>
      <c r="AA8" s="10">
        <v>104.39</v>
      </c>
      <c r="AB8" s="95">
        <v>8745400</v>
      </c>
      <c r="AC8" s="10">
        <v>104.39</v>
      </c>
      <c r="AD8" s="2">
        <f t="shared" si="0"/>
        <v>1.8200000000000074</v>
      </c>
      <c r="AE8" s="138">
        <f t="shared" si="1"/>
        <v>3.2676597789524919E-3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103.62</v>
      </c>
      <c r="Y9" s="10">
        <v>104.41</v>
      </c>
      <c r="Z9" s="10">
        <v>103.5</v>
      </c>
      <c r="AA9" s="10">
        <v>104.05</v>
      </c>
      <c r="AB9" s="95">
        <v>7961900</v>
      </c>
      <c r="AC9" s="10">
        <v>104.05</v>
      </c>
      <c r="AD9" s="2">
        <f t="shared" si="0"/>
        <v>0.90999999999999659</v>
      </c>
      <c r="AE9" s="138">
        <f t="shared" si="1"/>
        <v>1.925854597977894E-3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42717</v>
      </c>
      <c r="X10" s="10">
        <v>104.2</v>
      </c>
      <c r="Y10" s="10">
        <v>104.31</v>
      </c>
      <c r="Z10" s="10">
        <v>103.71</v>
      </c>
      <c r="AA10" s="10">
        <v>103.85</v>
      </c>
      <c r="AB10" s="95">
        <v>7393200</v>
      </c>
      <c r="AC10" s="10">
        <v>103.85</v>
      </c>
      <c r="AD10" s="2">
        <f t="shared" si="0"/>
        <v>0.60000000000000853</v>
      </c>
      <c r="AE10" s="138">
        <f t="shared" si="1"/>
        <v>-2.0180665000961717E-3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1.4800000000000001E-2</v>
      </c>
      <c r="W11" s="133">
        <v>42716</v>
      </c>
      <c r="X11" s="10">
        <v>104.61</v>
      </c>
      <c r="Y11" s="10">
        <v>104.7</v>
      </c>
      <c r="Z11" s="10">
        <v>103.73</v>
      </c>
      <c r="AA11" s="10">
        <v>104.06</v>
      </c>
      <c r="AB11" s="95">
        <v>7880200</v>
      </c>
      <c r="AC11" s="10">
        <v>104.06</v>
      </c>
      <c r="AD11" s="2">
        <f t="shared" si="0"/>
        <v>0.96999999999999886</v>
      </c>
      <c r="AE11" s="138">
        <f t="shared" si="1"/>
        <v>-7.6292199122639515E-3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42713</v>
      </c>
      <c r="X12" s="10">
        <v>103.49</v>
      </c>
      <c r="Y12" s="10">
        <v>105.52</v>
      </c>
      <c r="Z12" s="10">
        <v>103.18</v>
      </c>
      <c r="AA12" s="10">
        <v>104.86</v>
      </c>
      <c r="AB12" s="95">
        <v>12173900</v>
      </c>
      <c r="AC12" s="10">
        <v>104.86</v>
      </c>
      <c r="AD12" s="2">
        <f t="shared" si="0"/>
        <v>2.3399999999999892</v>
      </c>
      <c r="AE12" s="138">
        <f t="shared" si="1"/>
        <v>1.4316115302766441E-2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101.47</v>
      </c>
      <c r="Y13" s="10">
        <v>103.96</v>
      </c>
      <c r="Z13" s="10">
        <v>101.47</v>
      </c>
      <c r="AA13" s="10">
        <v>103.38</v>
      </c>
      <c r="AB13" s="95">
        <v>16524800</v>
      </c>
      <c r="AC13" s="10">
        <v>103.38</v>
      </c>
      <c r="AD13" s="2">
        <f t="shared" si="0"/>
        <v>2.4899999999999949</v>
      </c>
      <c r="AE13" s="138" t="e">
        <f t="shared" si="1"/>
        <v>#DIV/0!</v>
      </c>
    </row>
    <row r="14" spans="1:31" x14ac:dyDescent="0.25">
      <c r="W14" s="133">
        <v>42712</v>
      </c>
      <c r="X14" s="10" t="s">
        <v>401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42711</v>
      </c>
      <c r="X15" s="10">
        <v>100.51</v>
      </c>
      <c r="Y15" s="10">
        <v>102.07</v>
      </c>
      <c r="Z15" s="10">
        <v>100.44</v>
      </c>
      <c r="AA15" s="10">
        <v>101.99</v>
      </c>
      <c r="AB15" s="95">
        <v>12255700</v>
      </c>
      <c r="AC15" s="10">
        <v>101.21</v>
      </c>
      <c r="AD15" s="2">
        <f t="shared" si="0"/>
        <v>1.6299999999999955</v>
      </c>
      <c r="AE15" s="138">
        <f t="shared" si="1"/>
        <v>1.3214535989588549E-2</v>
      </c>
    </row>
    <row r="16" spans="1:31" x14ac:dyDescent="0.25">
      <c r="W16" s="133">
        <v>42710</v>
      </c>
      <c r="X16" s="10">
        <v>99.95</v>
      </c>
      <c r="Y16" s="10">
        <v>100.72</v>
      </c>
      <c r="Z16" s="10">
        <v>99.82</v>
      </c>
      <c r="AA16" s="10">
        <v>100.66</v>
      </c>
      <c r="AB16" s="95">
        <v>8427500</v>
      </c>
      <c r="AC16" s="10">
        <v>99.89</v>
      </c>
      <c r="AD16" s="2">
        <f t="shared" si="0"/>
        <v>0.90000000000000568</v>
      </c>
      <c r="AE16" s="138">
        <f t="shared" si="1"/>
        <v>6.9556451612902137E-3</v>
      </c>
    </row>
    <row r="17" spans="1:31" x14ac:dyDescent="0.25">
      <c r="W17" s="133">
        <v>42709</v>
      </c>
      <c r="X17" s="10">
        <v>98.98</v>
      </c>
      <c r="Y17" s="10">
        <v>100.27</v>
      </c>
      <c r="Z17" s="10">
        <v>98.68</v>
      </c>
      <c r="AA17" s="10">
        <v>99.96</v>
      </c>
      <c r="AB17" s="95">
        <v>11331500</v>
      </c>
      <c r="AC17" s="10">
        <v>99.2</v>
      </c>
      <c r="AD17" s="2">
        <f t="shared" si="0"/>
        <v>1.5899999999999892</v>
      </c>
      <c r="AE17" s="138">
        <f t="shared" si="1"/>
        <v>1.4833759590792805E-2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42706</v>
      </c>
      <c r="X18" s="10">
        <v>98.79</v>
      </c>
      <c r="Y18" s="10">
        <v>99.08</v>
      </c>
      <c r="Z18" s="10">
        <v>98.25</v>
      </c>
      <c r="AA18" s="10">
        <v>98.5</v>
      </c>
      <c r="AB18" s="95">
        <v>7737200</v>
      </c>
      <c r="AC18" s="10">
        <v>97.75</v>
      </c>
      <c r="AD18" s="2">
        <f t="shared" si="0"/>
        <v>0.82999999999999829</v>
      </c>
      <c r="AE18" s="138">
        <f t="shared" si="1"/>
        <v>-4.3797107353840126E-3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99.13</v>
      </c>
      <c r="Y19" s="10">
        <v>99.75</v>
      </c>
      <c r="Z19" s="10">
        <v>98.62</v>
      </c>
      <c r="AA19" s="10">
        <v>98.94</v>
      </c>
      <c r="AB19" s="95">
        <v>9958100</v>
      </c>
      <c r="AC19" s="10">
        <v>98.18</v>
      </c>
      <c r="AD19" s="2">
        <f t="shared" si="0"/>
        <v>1.1299999999999955</v>
      </c>
      <c r="AE19" s="138">
        <f t="shared" si="1"/>
        <v>-1.8300122000812769E-3</v>
      </c>
    </row>
    <row r="20" spans="1:31" x14ac:dyDescent="0.25">
      <c r="W20" s="133">
        <v>42704</v>
      </c>
      <c r="X20" s="10">
        <v>99.4</v>
      </c>
      <c r="Y20" s="10">
        <v>100.29</v>
      </c>
      <c r="Z20" s="10">
        <v>99</v>
      </c>
      <c r="AA20" s="10">
        <v>99.12</v>
      </c>
      <c r="AB20" s="95">
        <v>11369200</v>
      </c>
      <c r="AC20" s="10">
        <v>98.36</v>
      </c>
      <c r="AD20" s="2">
        <f t="shared" si="0"/>
        <v>1.2900000000000063</v>
      </c>
      <c r="AE20" s="138">
        <f t="shared" si="1"/>
        <v>-5.5606106561519875E-3</v>
      </c>
    </row>
    <row r="21" spans="1:31" x14ac:dyDescent="0.25">
      <c r="W21" s="133">
        <v>42703</v>
      </c>
      <c r="X21" s="10">
        <v>99.24</v>
      </c>
      <c r="Y21" s="10">
        <v>99.68</v>
      </c>
      <c r="Z21" s="10">
        <v>98.97</v>
      </c>
      <c r="AA21" s="10">
        <v>99.67</v>
      </c>
      <c r="AB21" s="95">
        <v>8396800</v>
      </c>
      <c r="AC21" s="10">
        <v>98.91</v>
      </c>
      <c r="AD21" s="2">
        <f t="shared" si="0"/>
        <v>0.71000000000000796</v>
      </c>
      <c r="AE21" s="138">
        <f t="shared" si="1"/>
        <v>7.1275837491091565E-3</v>
      </c>
    </row>
    <row r="22" spans="1:31" x14ac:dyDescent="0.25">
      <c r="W22" s="133">
        <v>42702</v>
      </c>
      <c r="X22" s="10">
        <v>98.52</v>
      </c>
      <c r="Y22" s="10">
        <v>99.2</v>
      </c>
      <c r="Z22" s="10">
        <v>98.32</v>
      </c>
      <c r="AA22" s="10">
        <v>98.97</v>
      </c>
      <c r="AB22" s="95">
        <v>7106700</v>
      </c>
      <c r="AC22" s="10">
        <v>98.21</v>
      </c>
      <c r="AD22" s="2">
        <f t="shared" si="0"/>
        <v>0.88000000000000966</v>
      </c>
      <c r="AE22" s="138">
        <f t="shared" si="1"/>
        <v>1.5296757087497337E-3</v>
      </c>
    </row>
    <row r="23" spans="1:31" x14ac:dyDescent="0.25">
      <c r="W23" s="133">
        <v>42699</v>
      </c>
      <c r="X23" s="10">
        <v>98.71</v>
      </c>
      <c r="Y23" s="10">
        <v>99.07</v>
      </c>
      <c r="Z23" s="10">
        <v>98.5</v>
      </c>
      <c r="AA23" s="10">
        <v>98.82</v>
      </c>
      <c r="AB23" s="95">
        <v>4396800</v>
      </c>
      <c r="AC23" s="10">
        <v>98.06</v>
      </c>
      <c r="AD23" s="2">
        <f t="shared" si="0"/>
        <v>0.56999999999999318</v>
      </c>
      <c r="AE23" s="138">
        <f t="shared" si="1"/>
        <v>5.6404471336273243E-3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97.67</v>
      </c>
      <c r="Y24" s="10">
        <v>98.28</v>
      </c>
      <c r="Z24" s="10">
        <v>97.59</v>
      </c>
      <c r="AA24" s="10">
        <v>98.26</v>
      </c>
      <c r="AB24" s="95">
        <v>5897400</v>
      </c>
      <c r="AC24" s="10">
        <v>97.51</v>
      </c>
      <c r="AD24" s="2">
        <f t="shared" si="0"/>
        <v>0.68999999999999773</v>
      </c>
      <c r="AE24" s="138">
        <f t="shared" si="1"/>
        <v>5.6724422442244737E-3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42696</v>
      </c>
      <c r="X25" s="10">
        <v>97.4</v>
      </c>
      <c r="Y25" s="10">
        <v>97.93</v>
      </c>
      <c r="Z25" s="10">
        <v>97.27</v>
      </c>
      <c r="AA25" s="10">
        <v>97.71</v>
      </c>
      <c r="AB25" s="95">
        <v>5323700</v>
      </c>
      <c r="AC25" s="10">
        <v>96.96</v>
      </c>
      <c r="AD25" s="2">
        <f t="shared" si="0"/>
        <v>0.6600000000000108</v>
      </c>
      <c r="AE25" s="138">
        <f t="shared" si="1"/>
        <v>8.2576383154409072E-4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42695</v>
      </c>
      <c r="X26" s="10">
        <v>98.11</v>
      </c>
      <c r="Y26" s="10">
        <v>98.27</v>
      </c>
      <c r="Z26" s="10">
        <v>97</v>
      </c>
      <c r="AA26" s="10">
        <v>97.63</v>
      </c>
      <c r="AB26" s="95">
        <v>10771100</v>
      </c>
      <c r="AC26" s="10">
        <v>96.88</v>
      </c>
      <c r="AD26" s="2">
        <f t="shared" si="0"/>
        <v>1.269999999999996</v>
      </c>
      <c r="AE26" s="138">
        <f t="shared" si="1"/>
        <v>-6.2570520053338852E-3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42692</v>
      </c>
      <c r="X27" s="10">
        <v>99.05</v>
      </c>
      <c r="Y27" s="10">
        <v>99.37</v>
      </c>
      <c r="Z27" s="10">
        <v>98.14</v>
      </c>
      <c r="AA27" s="10">
        <v>98.24</v>
      </c>
      <c r="AB27" s="95">
        <v>8586100</v>
      </c>
      <c r="AC27" s="10">
        <v>97.49</v>
      </c>
      <c r="AD27" s="2">
        <f t="shared" si="0"/>
        <v>1.230000000000004</v>
      </c>
      <c r="AE27" s="138">
        <f t="shared" si="1"/>
        <v>-1.1357874454923533E-2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42691</v>
      </c>
      <c r="X28" s="10">
        <v>99.05</v>
      </c>
      <c r="Y28" s="10">
        <v>99.5</v>
      </c>
      <c r="Z28" s="10">
        <v>98.27</v>
      </c>
      <c r="AA28" s="10">
        <v>99.37</v>
      </c>
      <c r="AB28" s="95">
        <v>8662600</v>
      </c>
      <c r="AC28" s="10">
        <v>98.61</v>
      </c>
      <c r="AD28" s="2">
        <f t="shared" si="0"/>
        <v>1.230000000000004</v>
      </c>
      <c r="AE28" s="138">
        <f t="shared" si="1"/>
        <v>2.5416836112239771E-3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42690</v>
      </c>
      <c r="X29" s="10">
        <v>98.33</v>
      </c>
      <c r="Y29" s="10">
        <v>99.17</v>
      </c>
      <c r="Z29" s="10">
        <v>98.1</v>
      </c>
      <c r="AA29" s="10">
        <v>99.12</v>
      </c>
      <c r="AB29" s="95">
        <v>9702400</v>
      </c>
      <c r="AC29" s="10">
        <v>98.36</v>
      </c>
      <c r="AD29" s="2">
        <f t="shared" si="0"/>
        <v>1.0700000000000074</v>
      </c>
      <c r="AE29" s="138">
        <f t="shared" si="1"/>
        <v>1.454357916451765E-2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42689</v>
      </c>
      <c r="X30" s="10">
        <v>97.9</v>
      </c>
      <c r="Y30" s="10">
        <v>98.14</v>
      </c>
      <c r="Z30" s="10">
        <v>97.42</v>
      </c>
      <c r="AA30" s="10">
        <v>97.7</v>
      </c>
      <c r="AB30" s="95">
        <v>7184600</v>
      </c>
      <c r="AC30" s="10">
        <v>96.95</v>
      </c>
      <c r="AD30" s="2">
        <f t="shared" si="0"/>
        <v>0.71999999999999886</v>
      </c>
      <c r="AE30" s="138">
        <f t="shared" si="1"/>
        <v>-2.2640732736440849E-3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42688</v>
      </c>
      <c r="X31" s="10">
        <v>97.56</v>
      </c>
      <c r="Y31" s="10">
        <v>98.31</v>
      </c>
      <c r="Z31" s="10">
        <v>97.45</v>
      </c>
      <c r="AA31" s="10">
        <v>97.92</v>
      </c>
      <c r="AB31" s="95">
        <v>13208400</v>
      </c>
      <c r="AC31" s="10">
        <v>97.17</v>
      </c>
      <c r="AD31" s="2">
        <f t="shared" si="0"/>
        <v>0.85999999999999943</v>
      </c>
      <c r="AE31" s="138">
        <f t="shared" si="1"/>
        <v>2.4760136180748127E-3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42685</v>
      </c>
      <c r="X32" s="10">
        <v>97.18</v>
      </c>
      <c r="Y32" s="10">
        <v>98.32</v>
      </c>
      <c r="Z32" s="10">
        <v>95.78</v>
      </c>
      <c r="AA32" s="10">
        <v>97.68</v>
      </c>
      <c r="AB32" s="95">
        <v>23008100</v>
      </c>
      <c r="AC32" s="10">
        <v>96.93</v>
      </c>
      <c r="AD32" s="2">
        <f t="shared" si="0"/>
        <v>2.539999999999992</v>
      </c>
      <c r="AE32" s="138">
        <f t="shared" si="1"/>
        <v>2.8653295128939771E-2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42684</v>
      </c>
      <c r="X33" s="10">
        <v>94.89</v>
      </c>
      <c r="Y33" s="10">
        <v>96.06</v>
      </c>
      <c r="Z33" s="10">
        <v>94.23</v>
      </c>
      <c r="AA33" s="10">
        <v>94.96</v>
      </c>
      <c r="AB33" s="95">
        <v>13777900</v>
      </c>
      <c r="AC33" s="10">
        <v>94.23</v>
      </c>
      <c r="AD33" s="2">
        <f t="shared" si="0"/>
        <v>1.8299999999999983</v>
      </c>
      <c r="AE33" s="138">
        <f t="shared" si="1"/>
        <v>3.300681431005037E-3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42683</v>
      </c>
      <c r="X34" s="10">
        <v>92.29</v>
      </c>
      <c r="Y34" s="10">
        <v>94.92</v>
      </c>
      <c r="Z34" s="10">
        <v>92.11</v>
      </c>
      <c r="AA34" s="10">
        <v>94.64</v>
      </c>
      <c r="AB34" s="95">
        <v>8635700</v>
      </c>
      <c r="AC34" s="10">
        <v>93.92</v>
      </c>
      <c r="AD34" s="2">
        <f t="shared" si="0"/>
        <v>2.8100000000000023</v>
      </c>
      <c r="AE34" s="138">
        <f t="shared" si="1"/>
        <v>2.7759982916935044E-3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42682</v>
      </c>
      <c r="X35" s="10">
        <v>94.53</v>
      </c>
      <c r="Y35" s="10">
        <v>94.85</v>
      </c>
      <c r="Z35" s="10">
        <v>93.9</v>
      </c>
      <c r="AA35" s="10">
        <v>94.38</v>
      </c>
      <c r="AB35" s="95">
        <v>6226900</v>
      </c>
      <c r="AC35" s="10">
        <v>93.66</v>
      </c>
      <c r="AD35" s="2">
        <f t="shared" si="0"/>
        <v>0.94999999999998863</v>
      </c>
      <c r="AE35" s="138">
        <f t="shared" si="1"/>
        <v>-5.335609860206425E-4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42681</v>
      </c>
      <c r="X36" s="10">
        <v>93.77</v>
      </c>
      <c r="Y36" s="10">
        <v>94.48</v>
      </c>
      <c r="Z36" s="10">
        <v>92.95</v>
      </c>
      <c r="AA36" s="10">
        <v>94.43</v>
      </c>
      <c r="AB36" s="95">
        <v>6996100</v>
      </c>
      <c r="AC36" s="10">
        <v>93.71</v>
      </c>
      <c r="AD36" s="2">
        <f t="shared" si="0"/>
        <v>1.5300000000000011</v>
      </c>
      <c r="AE36" s="138">
        <f t="shared" si="1"/>
        <v>2.1473730106823519E-2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42678</v>
      </c>
      <c r="X37" s="10">
        <v>93.5</v>
      </c>
      <c r="Y37" s="10">
        <v>93.79</v>
      </c>
      <c r="Z37" s="10">
        <v>92.36</v>
      </c>
      <c r="AA37" s="10">
        <v>92.45</v>
      </c>
      <c r="AB37" s="95">
        <v>7456500</v>
      </c>
      <c r="AC37" s="10">
        <v>91.74</v>
      </c>
      <c r="AD37" s="2">
        <f t="shared" si="0"/>
        <v>1.4300000000000068</v>
      </c>
      <c r="AE37" s="138">
        <f t="shared" si="1"/>
        <v>-9.9287718540902459E-3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42677</v>
      </c>
      <c r="X38" s="10">
        <v>92.26</v>
      </c>
      <c r="Y38" s="10">
        <v>94.13</v>
      </c>
      <c r="Z38" s="10">
        <v>92.24</v>
      </c>
      <c r="AA38" s="10">
        <v>93.37</v>
      </c>
      <c r="AB38" s="95">
        <v>7751400</v>
      </c>
      <c r="AC38" s="10">
        <v>92.66</v>
      </c>
      <c r="AD38" s="2">
        <f t="shared" si="0"/>
        <v>1.8900000000000006</v>
      </c>
      <c r="AE38" s="138">
        <f t="shared" si="1"/>
        <v>1.5897379673281531E-2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42676</v>
      </c>
      <c r="X39" s="10">
        <v>91.91</v>
      </c>
      <c r="Y39" s="10">
        <v>92.56</v>
      </c>
      <c r="Z39" s="10">
        <v>91.69</v>
      </c>
      <c r="AA39" s="10">
        <v>91.91</v>
      </c>
      <c r="AB39" s="95">
        <v>6716200</v>
      </c>
      <c r="AC39" s="10">
        <v>91.21</v>
      </c>
      <c r="AD39" s="2">
        <f t="shared" si="0"/>
        <v>0.87000000000000455</v>
      </c>
      <c r="AE39" s="138">
        <f t="shared" si="1"/>
        <v>-5.1265270506110072E-3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42675</v>
      </c>
      <c r="X40" s="10">
        <v>92.78</v>
      </c>
      <c r="Y40" s="10">
        <v>92.99</v>
      </c>
      <c r="Z40" s="10">
        <v>91.66</v>
      </c>
      <c r="AA40" s="10">
        <v>92.39</v>
      </c>
      <c r="AB40" s="95">
        <v>6449800</v>
      </c>
      <c r="AC40" s="10">
        <v>91.68</v>
      </c>
      <c r="AD40" s="2">
        <f t="shared" si="0"/>
        <v>1.3299999999999983</v>
      </c>
      <c r="AE40" s="138">
        <f t="shared" si="1"/>
        <v>-3.2615786040443018E-3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116.688</v>
      </c>
      <c r="Q41" s="2"/>
      <c r="W41" s="133">
        <v>42674</v>
      </c>
      <c r="X41" s="10">
        <v>93.72</v>
      </c>
      <c r="Y41" s="10">
        <v>93.82</v>
      </c>
      <c r="Z41" s="10">
        <v>92.31</v>
      </c>
      <c r="AA41" s="10">
        <v>92.69</v>
      </c>
      <c r="AB41" s="95">
        <v>9957600</v>
      </c>
      <c r="AC41" s="10">
        <v>91.98</v>
      </c>
      <c r="AD41" s="2">
        <f t="shared" si="0"/>
        <v>1.5099999999999909</v>
      </c>
      <c r="AE41" s="138">
        <f t="shared" si="1"/>
        <v>-1.2348330290991028E-2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115.6272</v>
      </c>
      <c r="Q42" s="2"/>
      <c r="T42" s="91" t="s">
        <v>113</v>
      </c>
      <c r="W42" s="133">
        <v>42671</v>
      </c>
      <c r="X42" s="10">
        <v>93.89</v>
      </c>
      <c r="Y42" s="10">
        <v>94.4</v>
      </c>
      <c r="Z42" s="10">
        <v>93.53</v>
      </c>
      <c r="AA42" s="10">
        <v>93.85</v>
      </c>
      <c r="AB42" s="95">
        <v>7309100</v>
      </c>
      <c r="AC42" s="10">
        <v>93.13</v>
      </c>
      <c r="AD42" s="2">
        <f t="shared" si="0"/>
        <v>0.87000000000000455</v>
      </c>
      <c r="AE42" s="138">
        <f t="shared" si="1"/>
        <v>-1.8220793140407698E-3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114.5664</v>
      </c>
      <c r="Q43" s="2"/>
      <c r="T43" s="128" t="s">
        <v>98</v>
      </c>
      <c r="U43" s="98">
        <v>105.15</v>
      </c>
      <c r="W43" s="133">
        <v>42670</v>
      </c>
      <c r="X43" s="10">
        <v>93.8</v>
      </c>
      <c r="Y43" s="10">
        <v>94.34</v>
      </c>
      <c r="Z43" s="10">
        <v>93.31</v>
      </c>
      <c r="AA43" s="10">
        <v>94.02</v>
      </c>
      <c r="AB43" s="95">
        <v>6647000</v>
      </c>
      <c r="AC43" s="10">
        <v>93.3</v>
      </c>
      <c r="AD43" s="2">
        <f t="shared" si="0"/>
        <v>1.0300000000000011</v>
      </c>
      <c r="AE43" s="138">
        <f t="shared" si="1"/>
        <v>5.6046561759000024E-3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113.5056</v>
      </c>
      <c r="Q44" s="2"/>
      <c r="T44" s="93" t="s">
        <v>99</v>
      </c>
      <c r="U44" s="88">
        <v>104.85</v>
      </c>
      <c r="W44" s="133">
        <v>42669</v>
      </c>
      <c r="X44" s="10">
        <v>92.39</v>
      </c>
      <c r="Y44" s="10">
        <v>93.72</v>
      </c>
      <c r="Z44" s="10">
        <v>91.9</v>
      </c>
      <c r="AA44" s="10">
        <v>93.49</v>
      </c>
      <c r="AB44" s="95">
        <v>7152800</v>
      </c>
      <c r="AC44" s="10">
        <v>92.78</v>
      </c>
      <c r="AD44" s="2">
        <f t="shared" si="0"/>
        <v>1.8199999999999932</v>
      </c>
      <c r="AE44" s="138">
        <f t="shared" si="1"/>
        <v>8.0399826162538268E-3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112.4448</v>
      </c>
      <c r="Q45" s="2"/>
      <c r="T45" s="93" t="s">
        <v>100</v>
      </c>
      <c r="U45" s="88" t="s">
        <v>129</v>
      </c>
      <c r="W45" s="133">
        <v>42668</v>
      </c>
      <c r="X45" s="10">
        <v>93.14</v>
      </c>
      <c r="Y45" s="10">
        <v>93.36</v>
      </c>
      <c r="Z45" s="10">
        <v>92.64</v>
      </c>
      <c r="AA45" s="10">
        <v>92.75</v>
      </c>
      <c r="AB45" s="95">
        <v>6380700</v>
      </c>
      <c r="AC45" s="10">
        <v>92.04</v>
      </c>
      <c r="AD45" s="2">
        <f t="shared" si="0"/>
        <v>0.71999999999999886</v>
      </c>
      <c r="AE45" s="138">
        <f t="shared" si="1"/>
        <v>-6.6911288581911199E-3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111.384</v>
      </c>
      <c r="Q46" s="2"/>
      <c r="T46" s="93" t="s">
        <v>101</v>
      </c>
      <c r="U46" s="88" t="s">
        <v>129</v>
      </c>
      <c r="W46" s="133">
        <v>42667</v>
      </c>
      <c r="X46" s="10">
        <v>93.49</v>
      </c>
      <c r="Y46" s="10">
        <v>94.15</v>
      </c>
      <c r="Z46" s="10">
        <v>92.8</v>
      </c>
      <c r="AA46" s="10">
        <v>93.37</v>
      </c>
      <c r="AB46" s="95">
        <v>7281000</v>
      </c>
      <c r="AC46" s="10">
        <v>92.66</v>
      </c>
      <c r="AD46" s="2">
        <f t="shared" si="0"/>
        <v>1.3500000000000085</v>
      </c>
      <c r="AE46" s="138">
        <f t="shared" si="1"/>
        <v>3.6828422876951095E-3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110.3232</v>
      </c>
      <c r="Q47" s="2"/>
      <c r="T47" s="93" t="s">
        <v>102</v>
      </c>
      <c r="U47" s="88">
        <v>107.85</v>
      </c>
      <c r="W47" s="133">
        <v>42664</v>
      </c>
      <c r="X47" s="10">
        <v>91.33</v>
      </c>
      <c r="Y47" s="10">
        <v>94.19</v>
      </c>
      <c r="Z47" s="10">
        <v>90.6</v>
      </c>
      <c r="AA47" s="10">
        <v>93.03</v>
      </c>
      <c r="AB47" s="95">
        <v>13814500</v>
      </c>
      <c r="AC47" s="10">
        <v>92.32</v>
      </c>
      <c r="AD47" s="2">
        <f t="shared" si="0"/>
        <v>3.5900000000000034</v>
      </c>
      <c r="AE47" s="138">
        <f t="shared" si="1"/>
        <v>1.0839811671958799E-2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109.2624</v>
      </c>
      <c r="Q48" s="2"/>
      <c r="T48" s="93" t="s">
        <v>103</v>
      </c>
      <c r="U48" s="88">
        <v>1.4553700000000001</v>
      </c>
      <c r="W48" s="133">
        <v>42663</v>
      </c>
      <c r="X48" s="10">
        <v>91.66</v>
      </c>
      <c r="Y48" s="10">
        <v>92.32</v>
      </c>
      <c r="Z48" s="10">
        <v>91.44</v>
      </c>
      <c r="AA48" s="10">
        <v>92.03</v>
      </c>
      <c r="AB48" s="95">
        <v>6153200</v>
      </c>
      <c r="AC48" s="10">
        <v>91.33</v>
      </c>
      <c r="AD48" s="2">
        <f t="shared" si="0"/>
        <v>0.87999999999999545</v>
      </c>
      <c r="AE48" s="138">
        <f t="shared" si="1"/>
        <v>1.0961306587744524E-3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108.2016</v>
      </c>
      <c r="Q49" s="2"/>
      <c r="T49" s="93" t="s">
        <v>122</v>
      </c>
      <c r="U49" s="88" t="s">
        <v>367</v>
      </c>
      <c r="W49" s="133">
        <v>42662</v>
      </c>
      <c r="X49" s="10">
        <v>91.27</v>
      </c>
      <c r="Y49" s="10">
        <v>92.14</v>
      </c>
      <c r="Z49" s="10">
        <v>91</v>
      </c>
      <c r="AA49" s="10">
        <v>91.93</v>
      </c>
      <c r="AB49" s="95">
        <v>6140500</v>
      </c>
      <c r="AC49" s="10">
        <v>91.23</v>
      </c>
      <c r="AD49" s="2">
        <f t="shared" si="0"/>
        <v>1.1400000000000006</v>
      </c>
      <c r="AE49" s="138">
        <f t="shared" si="1"/>
        <v>8.4005747761688454E-3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107.1408</v>
      </c>
      <c r="Q50" s="2"/>
      <c r="T50" s="93"/>
      <c r="U50" s="88"/>
      <c r="W50" s="133">
        <v>42661</v>
      </c>
      <c r="X50" s="10">
        <v>91.4</v>
      </c>
      <c r="Y50" s="10">
        <v>91.74</v>
      </c>
      <c r="Z50" s="10">
        <v>90.98</v>
      </c>
      <c r="AA50" s="10">
        <v>91.17</v>
      </c>
      <c r="AB50" s="95">
        <v>4890800</v>
      </c>
      <c r="AC50" s="10">
        <v>90.47</v>
      </c>
      <c r="AD50" s="2">
        <f t="shared" si="0"/>
        <v>0.75999999999999091</v>
      </c>
      <c r="AE50" s="138">
        <f t="shared" si="1"/>
        <v>3.6609718216107368E-3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106.08</v>
      </c>
      <c r="Q51" s="2"/>
      <c r="T51" s="93" t="s">
        <v>105</v>
      </c>
      <c r="U51" s="88" t="s">
        <v>591</v>
      </c>
      <c r="W51" s="133">
        <v>42660</v>
      </c>
      <c r="X51" s="10">
        <v>91.35</v>
      </c>
      <c r="Y51" s="10">
        <v>91.47</v>
      </c>
      <c r="Z51" s="10">
        <v>90.56</v>
      </c>
      <c r="AA51" s="10">
        <v>90.83</v>
      </c>
      <c r="AB51" s="95">
        <v>5134600</v>
      </c>
      <c r="AC51" s="10">
        <v>90.14</v>
      </c>
      <c r="AD51" s="2">
        <f t="shared" si="0"/>
        <v>0.90999999999999659</v>
      </c>
      <c r="AE51" s="138">
        <f t="shared" si="1"/>
        <v>-5.07726269315667E-3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105.0192</v>
      </c>
      <c r="Q52" s="2"/>
      <c r="T52" s="93" t="s">
        <v>106</v>
      </c>
      <c r="U52" s="88" t="s">
        <v>441</v>
      </c>
      <c r="W52" s="133">
        <v>42657</v>
      </c>
      <c r="X52" s="10">
        <v>91.77</v>
      </c>
      <c r="Y52" s="10">
        <v>91.77</v>
      </c>
      <c r="Z52" s="10">
        <v>91.29</v>
      </c>
      <c r="AA52" s="10">
        <v>91.3</v>
      </c>
      <c r="AB52" s="95">
        <v>4345700</v>
      </c>
      <c r="AC52" s="10">
        <v>90.6</v>
      </c>
      <c r="AD52" s="2">
        <f t="shared" si="0"/>
        <v>0.47999999999998977</v>
      </c>
      <c r="AE52" s="138">
        <f t="shared" si="1"/>
        <v>1.9907100199070271E-3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103.9584</v>
      </c>
      <c r="Q53" s="2"/>
      <c r="T53" s="93" t="s">
        <v>107</v>
      </c>
      <c r="U53" s="90">
        <v>3639546</v>
      </c>
      <c r="W53" s="133">
        <v>42656</v>
      </c>
      <c r="X53" s="10">
        <v>90.95</v>
      </c>
      <c r="Y53" s="10">
        <v>91.36</v>
      </c>
      <c r="Z53" s="10">
        <v>90.32</v>
      </c>
      <c r="AA53" s="10">
        <v>91.12</v>
      </c>
      <c r="AB53" s="95">
        <v>5725200</v>
      </c>
      <c r="AC53" s="10">
        <v>90.42</v>
      </c>
      <c r="AD53" s="2">
        <f t="shared" si="0"/>
        <v>1.0400000000000063</v>
      </c>
      <c r="AE53" s="138">
        <f t="shared" si="1"/>
        <v>-3.1970014331385022E-3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102.8976</v>
      </c>
      <c r="T54" s="93" t="s">
        <v>110</v>
      </c>
      <c r="U54" s="90">
        <v>8256550</v>
      </c>
      <c r="W54" s="133">
        <v>42655</v>
      </c>
      <c r="X54" s="10">
        <v>91.88</v>
      </c>
      <c r="Y54" s="10">
        <v>92.08</v>
      </c>
      <c r="Z54" s="10">
        <v>91.39</v>
      </c>
      <c r="AA54" s="10">
        <v>91.41</v>
      </c>
      <c r="AB54" s="95">
        <v>6836600</v>
      </c>
      <c r="AC54" s="10">
        <v>90.71</v>
      </c>
      <c r="AD54" s="2">
        <f t="shared" si="0"/>
        <v>0.68999999999999773</v>
      </c>
      <c r="AE54" s="138">
        <f t="shared" si="1"/>
        <v>-4.9363756033348194E-3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101.8368</v>
      </c>
      <c r="T55" s="93" t="s">
        <v>108</v>
      </c>
      <c r="U55" s="88" t="s">
        <v>592</v>
      </c>
      <c r="W55" s="133">
        <v>42654</v>
      </c>
      <c r="X55" s="10">
        <v>92.33</v>
      </c>
      <c r="Y55" s="10">
        <v>92.38</v>
      </c>
      <c r="Z55" s="10">
        <v>91.57</v>
      </c>
      <c r="AA55" s="10">
        <v>91.86</v>
      </c>
      <c r="AB55" s="95">
        <v>6651100</v>
      </c>
      <c r="AC55" s="10">
        <v>91.16</v>
      </c>
      <c r="AD55" s="2">
        <f t="shared" si="0"/>
        <v>0.81000000000000227</v>
      </c>
      <c r="AE55" s="138">
        <f t="shared" si="1"/>
        <v>-6.7552843756810699E-3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100.776</v>
      </c>
      <c r="T56" s="93" t="s">
        <v>111</v>
      </c>
      <c r="U56" s="88">
        <v>18.350000000000001</v>
      </c>
      <c r="W56" s="133">
        <v>42653</v>
      </c>
      <c r="X56" s="10">
        <v>92.7</v>
      </c>
      <c r="Y56" s="10">
        <v>93.21</v>
      </c>
      <c r="Z56" s="10">
        <v>92.4</v>
      </c>
      <c r="AA56" s="10">
        <v>92.49</v>
      </c>
      <c r="AB56" s="95">
        <v>4241000</v>
      </c>
      <c r="AC56" s="10">
        <v>91.78</v>
      </c>
      <c r="AD56" s="2">
        <f t="shared" si="0"/>
        <v>0.80999999999998806</v>
      </c>
      <c r="AE56" s="138">
        <f t="shared" si="1"/>
        <v>0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99.715199999999996</v>
      </c>
      <c r="T57" s="93" t="s">
        <v>112</v>
      </c>
      <c r="U57" s="88">
        <v>5.73</v>
      </c>
      <c r="W57" s="133">
        <v>42650</v>
      </c>
      <c r="X57" s="10">
        <v>93.06</v>
      </c>
      <c r="Y57" s="10">
        <v>93.29</v>
      </c>
      <c r="Z57" s="10">
        <v>92.02</v>
      </c>
      <c r="AA57" s="10">
        <v>92.49</v>
      </c>
      <c r="AB57" s="95">
        <v>6144100</v>
      </c>
      <c r="AC57" s="10">
        <v>91.78</v>
      </c>
      <c r="AD57" s="2">
        <f t="shared" si="0"/>
        <v>1.2700000000000102</v>
      </c>
      <c r="AE57" s="138">
        <f t="shared" si="1"/>
        <v>-3.6908380373426031E-3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98.65440000000001</v>
      </c>
      <c r="T58" s="93" t="s">
        <v>109</v>
      </c>
      <c r="U58" s="88" t="s">
        <v>442</v>
      </c>
      <c r="W58" s="133">
        <v>42649</v>
      </c>
      <c r="X58" s="10">
        <v>92.75</v>
      </c>
      <c r="Y58" s="10">
        <v>93.58</v>
      </c>
      <c r="Z58" s="10">
        <v>92.39</v>
      </c>
      <c r="AA58" s="10">
        <v>92.83</v>
      </c>
      <c r="AB58" s="95">
        <v>7484800</v>
      </c>
      <c r="AC58" s="10">
        <v>92.12</v>
      </c>
      <c r="AD58" s="2">
        <f t="shared" si="0"/>
        <v>1.1899999999999977</v>
      </c>
      <c r="AE58" s="138">
        <f t="shared" si="1"/>
        <v>4.1421408327884102E-3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97.593600000000009</v>
      </c>
      <c r="W59" s="133">
        <v>42648</v>
      </c>
      <c r="X59" s="10">
        <v>92.94</v>
      </c>
      <c r="Y59" s="10">
        <v>93.28</v>
      </c>
      <c r="Z59" s="10">
        <v>92.38</v>
      </c>
      <c r="AA59" s="10">
        <v>92.45</v>
      </c>
      <c r="AB59" s="95">
        <v>5365000</v>
      </c>
      <c r="AC59" s="10">
        <v>91.74</v>
      </c>
      <c r="AD59" s="2">
        <f t="shared" si="0"/>
        <v>0.90000000000000568</v>
      </c>
      <c r="AE59" s="138">
        <f t="shared" si="1"/>
        <v>-1.5237265999129557E-3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96.532800000000009</v>
      </c>
      <c r="W60" s="133">
        <v>42647</v>
      </c>
      <c r="X60" s="10">
        <v>92.45</v>
      </c>
      <c r="Y60" s="10">
        <v>92.99</v>
      </c>
      <c r="Z60" s="10">
        <v>92.11</v>
      </c>
      <c r="AA60" s="10">
        <v>92.59</v>
      </c>
      <c r="AB60" s="95">
        <v>5903400</v>
      </c>
      <c r="AC60" s="10">
        <v>91.88</v>
      </c>
      <c r="AD60" s="2">
        <f t="shared" si="0"/>
        <v>0.87999999999999545</v>
      </c>
      <c r="AE60" s="138">
        <f t="shared" si="1"/>
        <v>1.0895619960775704E-3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95.471999999999994</v>
      </c>
      <c r="W61" s="133">
        <v>42646</v>
      </c>
      <c r="X61" s="10">
        <v>92.47</v>
      </c>
      <c r="Y61" s="10">
        <v>92.72</v>
      </c>
      <c r="Z61" s="10">
        <v>92.05</v>
      </c>
      <c r="AA61" s="10">
        <v>92.49</v>
      </c>
      <c r="AB61" s="95">
        <v>5834700</v>
      </c>
      <c r="AC61" s="10">
        <v>91.78</v>
      </c>
      <c r="AD61" s="2">
        <f t="shared" si="0"/>
        <v>0.67000000000000171</v>
      </c>
      <c r="AE61" s="138">
        <f t="shared" si="1"/>
        <v>-4.0151926207271371E-3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42643</v>
      </c>
      <c r="X62" s="10">
        <v>92.28</v>
      </c>
      <c r="Y62" s="10">
        <v>93.49</v>
      </c>
      <c r="Z62" s="10">
        <v>92.21</v>
      </c>
      <c r="AA62" s="10">
        <v>92.86</v>
      </c>
      <c r="AB62" s="95">
        <v>8923700</v>
      </c>
      <c r="AC62" s="10">
        <v>92.15</v>
      </c>
      <c r="AD62" s="2">
        <f t="shared" si="0"/>
        <v>1.2800000000000011</v>
      </c>
      <c r="AE62" s="138">
        <f t="shared" si="1"/>
        <v>1.1525795828759788E-2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42642</v>
      </c>
      <c r="X63" s="10">
        <v>92.14</v>
      </c>
      <c r="Y63" s="10">
        <v>93.1</v>
      </c>
      <c r="Z63" s="10">
        <v>91.53</v>
      </c>
      <c r="AA63" s="10">
        <v>91.8</v>
      </c>
      <c r="AB63" s="95">
        <v>7476600</v>
      </c>
      <c r="AC63" s="10">
        <v>91.1</v>
      </c>
      <c r="AD63" s="2">
        <f t="shared" si="0"/>
        <v>1.5699999999999932</v>
      </c>
      <c r="AE63" s="138">
        <f t="shared" si="1"/>
        <v>-4.2627609574816816E-3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42641</v>
      </c>
      <c r="X64" s="10">
        <v>91.75</v>
      </c>
      <c r="Y64" s="10">
        <v>92.3</v>
      </c>
      <c r="Z64" s="10">
        <v>91.48</v>
      </c>
      <c r="AA64" s="10">
        <v>92.2</v>
      </c>
      <c r="AB64" s="95">
        <v>8272300</v>
      </c>
      <c r="AC64" s="10">
        <v>91.49</v>
      </c>
      <c r="AD64" s="2">
        <f t="shared" si="0"/>
        <v>0.81999999999999318</v>
      </c>
      <c r="AE64" s="138">
        <f t="shared" si="1"/>
        <v>5.1637002856514957E-3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42640</v>
      </c>
      <c r="X65" s="10">
        <v>91.93</v>
      </c>
      <c r="Y65" s="10">
        <v>92.18</v>
      </c>
      <c r="Z65" s="10">
        <v>91.5</v>
      </c>
      <c r="AA65" s="10">
        <v>91.72</v>
      </c>
      <c r="AB65" s="95">
        <v>9167400</v>
      </c>
      <c r="AC65" s="10">
        <v>91.02</v>
      </c>
      <c r="AD65" s="2">
        <f t="shared" si="0"/>
        <v>0.68000000000000682</v>
      </c>
      <c r="AE65" s="138">
        <f t="shared" si="1"/>
        <v>-2.629848783694988E-3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42639</v>
      </c>
      <c r="X66" s="10">
        <v>92.47</v>
      </c>
      <c r="Y66" s="10">
        <v>92.68</v>
      </c>
      <c r="Z66" s="10">
        <v>91.4</v>
      </c>
      <c r="AA66" s="10">
        <v>91.96</v>
      </c>
      <c r="AB66" s="95">
        <v>10449300</v>
      </c>
      <c r="AC66" s="10">
        <v>91.26</v>
      </c>
      <c r="AD66" s="2">
        <f t="shared" si="0"/>
        <v>1.2800000000000011</v>
      </c>
      <c r="AE66" s="138">
        <f t="shared" si="1"/>
        <v>-1.4044943820224698E-2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93.07</v>
      </c>
      <c r="Y67" s="10">
        <v>93.52</v>
      </c>
      <c r="Z67" s="10">
        <v>93</v>
      </c>
      <c r="AA67" s="10">
        <v>93.27</v>
      </c>
      <c r="AB67" s="95">
        <v>4407700</v>
      </c>
      <c r="AC67" s="10">
        <v>92.56</v>
      </c>
      <c r="AD67" s="2">
        <f>Y67-Z67</f>
        <v>0.51999999999999602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92.73</v>
      </c>
      <c r="Y68" s="10">
        <v>93.71</v>
      </c>
      <c r="Z68" s="10">
        <v>92.64</v>
      </c>
      <c r="AA68" s="10">
        <v>93.41</v>
      </c>
      <c r="AB68" s="95">
        <v>6470700</v>
      </c>
      <c r="AC68" s="10">
        <v>92.7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42727</v>
      </c>
      <c r="X2" s="9">
        <v>3.32</v>
      </c>
      <c r="Y2" s="9">
        <v>3.44</v>
      </c>
      <c r="Z2" s="9">
        <v>3.32</v>
      </c>
      <c r="AA2" s="9">
        <v>3.42</v>
      </c>
      <c r="AB2" s="104">
        <v>12705300</v>
      </c>
      <c r="AC2" s="9">
        <v>3.42</v>
      </c>
      <c r="AD2" s="40">
        <f>Y2-Z2</f>
        <v>0.12000000000000011</v>
      </c>
      <c r="AE2" s="162">
        <f>AC2/AC3-1</f>
        <v>2.39520958083832E-2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42726</v>
      </c>
      <c r="X3" s="9">
        <v>3.32</v>
      </c>
      <c r="Y3" s="9">
        <v>3.42</v>
      </c>
      <c r="Z3" s="9">
        <v>3.3</v>
      </c>
      <c r="AA3" s="9">
        <v>3.34</v>
      </c>
      <c r="AB3" s="104">
        <v>15337700</v>
      </c>
      <c r="AC3" s="9">
        <v>3.34</v>
      </c>
      <c r="AD3" s="40">
        <f t="shared" ref="AD3:AD66" si="2">Y3-Z3</f>
        <v>0.12000000000000011</v>
      </c>
      <c r="AE3" s="162">
        <f t="shared" ref="AE3:AE66" si="3">AC3/AC4-1</f>
        <v>1.5197568389057725E-2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3.57</v>
      </c>
      <c r="R4" s="505">
        <v>5.9200000000000003E-2</v>
      </c>
      <c r="T4" s="163"/>
      <c r="W4" s="110">
        <v>42725</v>
      </c>
      <c r="X4" s="9">
        <v>3.47</v>
      </c>
      <c r="Y4" s="9">
        <v>3.47</v>
      </c>
      <c r="Z4" s="9">
        <v>3.28</v>
      </c>
      <c r="AA4" s="9">
        <v>3.29</v>
      </c>
      <c r="AB4" s="104">
        <v>31544700</v>
      </c>
      <c r="AC4" s="9">
        <v>3.29</v>
      </c>
      <c r="AD4" s="40">
        <f t="shared" si="2"/>
        <v>0.19000000000000039</v>
      </c>
      <c r="AE4" s="162">
        <f t="shared" si="3"/>
        <v>-4.6376811594202927E-2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3927</v>
      </c>
      <c r="W5" s="110">
        <v>42724</v>
      </c>
      <c r="X5" s="9">
        <v>3.57</v>
      </c>
      <c r="Y5" s="9">
        <v>3.57</v>
      </c>
      <c r="Z5" s="9">
        <v>3.43</v>
      </c>
      <c r="AA5" s="9">
        <v>3.45</v>
      </c>
      <c r="AB5" s="104">
        <v>16142900</v>
      </c>
      <c r="AC5" s="9">
        <v>3.45</v>
      </c>
      <c r="AD5" s="40">
        <f t="shared" si="2"/>
        <v>0.13999999999999968</v>
      </c>
      <c r="AE5" s="162">
        <f t="shared" si="3"/>
        <v>-3.3613445378151141E-2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42723</v>
      </c>
      <c r="X6" s="9">
        <v>3.53</v>
      </c>
      <c r="Y6" s="9">
        <v>3.59</v>
      </c>
      <c r="Z6" s="9">
        <v>3.5</v>
      </c>
      <c r="AA6" s="9">
        <v>3.57</v>
      </c>
      <c r="AB6" s="104">
        <v>15160300</v>
      </c>
      <c r="AC6" s="9">
        <v>3.57</v>
      </c>
      <c r="AD6" s="40">
        <f t="shared" si="2"/>
        <v>8.9999999999999858E-2</v>
      </c>
      <c r="AE6" s="162">
        <f t="shared" si="3"/>
        <v>2.8089887640447841E-3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626.2400000000016</v>
      </c>
      <c r="R7" s="30">
        <v>42747</v>
      </c>
      <c r="W7" s="110">
        <v>42720</v>
      </c>
      <c r="X7" s="9">
        <v>3.5</v>
      </c>
      <c r="Y7" s="9">
        <v>3.57</v>
      </c>
      <c r="Z7" s="9">
        <v>3.41</v>
      </c>
      <c r="AA7" s="9">
        <v>3.56</v>
      </c>
      <c r="AB7" s="104">
        <v>93389600</v>
      </c>
      <c r="AC7" s="9">
        <v>3.56</v>
      </c>
      <c r="AD7" s="40">
        <f t="shared" si="2"/>
        <v>0.1599999999999997</v>
      </c>
      <c r="AE7" s="162">
        <f t="shared" si="3"/>
        <v>2.005730659025784E-2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191.31000000000131</v>
      </c>
      <c r="W8" s="110">
        <v>42719</v>
      </c>
      <c r="X8" s="9">
        <v>3.42</v>
      </c>
      <c r="Y8" s="9">
        <v>3.5</v>
      </c>
      <c r="Z8" s="9">
        <v>3.4</v>
      </c>
      <c r="AA8" s="9">
        <v>3.49</v>
      </c>
      <c r="AB8" s="104">
        <v>12778100</v>
      </c>
      <c r="AC8" s="9">
        <v>3.49</v>
      </c>
      <c r="AD8" s="40">
        <f t="shared" si="2"/>
        <v>0.10000000000000009</v>
      </c>
      <c r="AE8" s="162">
        <f t="shared" si="3"/>
        <v>1.4534883720930258E-2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5.121142278936458E-2</v>
      </c>
      <c r="W9" s="110">
        <v>42718</v>
      </c>
      <c r="X9" s="9">
        <v>3.45</v>
      </c>
      <c r="Y9" s="9">
        <v>3.5</v>
      </c>
      <c r="Z9" s="9">
        <v>3.39</v>
      </c>
      <c r="AA9" s="9">
        <v>3.44</v>
      </c>
      <c r="AB9" s="104">
        <v>15035400</v>
      </c>
      <c r="AC9" s="9">
        <v>3.44</v>
      </c>
      <c r="AD9" s="40">
        <f t="shared" si="2"/>
        <v>0.10999999999999988</v>
      </c>
      <c r="AE9" s="162">
        <f t="shared" si="3"/>
        <v>-2.8985507246377384E-3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42717</v>
      </c>
      <c r="X10" s="9">
        <v>3.39</v>
      </c>
      <c r="Y10" s="9">
        <v>3.53</v>
      </c>
      <c r="Z10" s="9">
        <v>3.35</v>
      </c>
      <c r="AA10" s="9">
        <v>3.45</v>
      </c>
      <c r="AB10" s="104">
        <v>21984100</v>
      </c>
      <c r="AC10" s="9">
        <v>3.45</v>
      </c>
      <c r="AD10" s="40">
        <f t="shared" si="2"/>
        <v>0.17999999999999972</v>
      </c>
      <c r="AE10" s="162" t="e">
        <f t="shared" si="3"/>
        <v>#DIV/0!</v>
      </c>
    </row>
    <row r="11" spans="1:31" x14ac:dyDescent="0.25">
      <c r="O11" s="11" t="s">
        <v>179</v>
      </c>
      <c r="P11" s="34"/>
      <c r="Q11" s="138">
        <f>VALUE(TRIM(CLEAN(MID(U58, FIND("(", U58)+1, 6))))</f>
        <v>0.12280000000000001</v>
      </c>
      <c r="W11" s="110">
        <v>42717</v>
      </c>
      <c r="X11" s="9" t="s">
        <v>172</v>
      </c>
      <c r="Y11" s="9"/>
      <c r="Z11" s="9"/>
      <c r="AA11" s="9"/>
      <c r="AB11" s="104"/>
      <c r="AC11" s="9"/>
      <c r="AD11" s="40">
        <f t="shared" si="2"/>
        <v>0</v>
      </c>
      <c r="AE11" s="162">
        <f t="shared" si="3"/>
        <v>-1</v>
      </c>
    </row>
    <row r="12" spans="1:31" x14ac:dyDescent="0.25">
      <c r="W12" s="110">
        <v>42716</v>
      </c>
      <c r="X12" s="9">
        <v>3.68</v>
      </c>
      <c r="Y12" s="9">
        <v>3.7</v>
      </c>
      <c r="Z12" s="9">
        <v>3.47</v>
      </c>
      <c r="AA12" s="9">
        <v>3.49</v>
      </c>
      <c r="AB12" s="104">
        <v>28424200</v>
      </c>
      <c r="AC12" s="9">
        <v>3.39</v>
      </c>
      <c r="AD12" s="40">
        <f t="shared" si="2"/>
        <v>0.22999999999999998</v>
      </c>
      <c r="AE12" s="162">
        <f t="shared" si="3"/>
        <v>-4.7752808988763995E-2</v>
      </c>
    </row>
    <row r="13" spans="1:31" x14ac:dyDescent="0.25">
      <c r="W13" s="110">
        <v>42713</v>
      </c>
      <c r="X13" s="9">
        <v>3.69</v>
      </c>
      <c r="Y13" s="9">
        <v>3.72</v>
      </c>
      <c r="Z13" s="9">
        <v>3.63</v>
      </c>
      <c r="AA13" s="9">
        <v>3.67</v>
      </c>
      <c r="AB13" s="104">
        <v>20546900</v>
      </c>
      <c r="AC13" s="9">
        <v>3.56</v>
      </c>
      <c r="AD13" s="40">
        <f t="shared" si="2"/>
        <v>9.0000000000000302E-2</v>
      </c>
      <c r="AE13" s="162">
        <f t="shared" si="3"/>
        <v>-8.3565459610027704E-3</v>
      </c>
    </row>
    <row r="14" spans="1:31" x14ac:dyDescent="0.25">
      <c r="W14" s="110">
        <v>42712</v>
      </c>
      <c r="X14" s="9">
        <v>3.65</v>
      </c>
      <c r="Y14" s="9">
        <v>3.73</v>
      </c>
      <c r="Z14" s="9">
        <v>3.63</v>
      </c>
      <c r="AA14" s="9">
        <v>3.7</v>
      </c>
      <c r="AB14" s="104">
        <v>18816200</v>
      </c>
      <c r="AC14" s="9">
        <v>3.59</v>
      </c>
      <c r="AD14" s="40">
        <f t="shared" si="2"/>
        <v>0.10000000000000009</v>
      </c>
      <c r="AE14" s="162">
        <f t="shared" si="3"/>
        <v>2.8653295128939771E-2</v>
      </c>
    </row>
    <row r="15" spans="1:31" x14ac:dyDescent="0.25">
      <c r="W15" s="110">
        <v>42711</v>
      </c>
      <c r="X15" s="9">
        <v>3.53</v>
      </c>
      <c r="Y15" s="9">
        <v>3.69</v>
      </c>
      <c r="Z15" s="9">
        <v>3.53</v>
      </c>
      <c r="AA15" s="9">
        <v>3.6</v>
      </c>
      <c r="AB15" s="104">
        <v>22919100</v>
      </c>
      <c r="AC15" s="9">
        <v>3.49</v>
      </c>
      <c r="AD15" s="40">
        <f t="shared" si="2"/>
        <v>0.16000000000000014</v>
      </c>
      <c r="AE15" s="162">
        <f t="shared" si="3"/>
        <v>2.0467836257310079E-2</v>
      </c>
    </row>
    <row r="16" spans="1:31" x14ac:dyDescent="0.25">
      <c r="W16" s="110">
        <v>42710</v>
      </c>
      <c r="X16" s="9">
        <v>3.46</v>
      </c>
      <c r="Y16" s="9">
        <v>3.53</v>
      </c>
      <c r="Z16" s="9">
        <v>3.41</v>
      </c>
      <c r="AA16" s="9">
        <v>3.53</v>
      </c>
      <c r="AB16" s="104">
        <v>17303500</v>
      </c>
      <c r="AC16" s="9">
        <v>3.42</v>
      </c>
      <c r="AD16" s="40">
        <f t="shared" si="2"/>
        <v>0.11999999999999966</v>
      </c>
      <c r="AE16" s="162">
        <f t="shared" si="3"/>
        <v>3.0120481927710774E-2</v>
      </c>
    </row>
    <row r="17" spans="1:31" x14ac:dyDescent="0.25">
      <c r="H17" s="72"/>
      <c r="W17" s="110">
        <v>42709</v>
      </c>
      <c r="X17" s="9">
        <v>3.51</v>
      </c>
      <c r="Y17" s="9">
        <v>3.6</v>
      </c>
      <c r="Z17" s="9">
        <v>3.35</v>
      </c>
      <c r="AA17" s="9">
        <v>3.42</v>
      </c>
      <c r="AB17" s="104">
        <v>30097600</v>
      </c>
      <c r="AC17" s="9">
        <v>3.32</v>
      </c>
      <c r="AD17" s="40">
        <f t="shared" si="2"/>
        <v>0.25</v>
      </c>
      <c r="AE17" s="162">
        <f t="shared" si="3"/>
        <v>-1.7751479289940808E-2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42706</v>
      </c>
      <c r="X18" s="9">
        <v>3.53</v>
      </c>
      <c r="Y18" s="9">
        <v>3.55</v>
      </c>
      <c r="Z18" s="9">
        <v>3.46</v>
      </c>
      <c r="AA18" s="9">
        <v>3.48</v>
      </c>
      <c r="AB18" s="104">
        <v>14274000</v>
      </c>
      <c r="AC18" s="9">
        <v>3.38</v>
      </c>
      <c r="AD18" s="40">
        <f t="shared" si="2"/>
        <v>8.9999999999999858E-2</v>
      </c>
      <c r="AE18" s="162">
        <f t="shared" si="3"/>
        <v>-5.8823529411764497E-3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42705</v>
      </c>
      <c r="X19" s="9">
        <v>3.63</v>
      </c>
      <c r="Y19" s="9">
        <v>3.68</v>
      </c>
      <c r="Z19" s="9">
        <v>3.48</v>
      </c>
      <c r="AA19" s="9">
        <v>3.51</v>
      </c>
      <c r="AB19" s="104">
        <v>21100400</v>
      </c>
      <c r="AC19" s="9">
        <v>3.4</v>
      </c>
      <c r="AD19" s="40">
        <f t="shared" si="2"/>
        <v>0.20000000000000018</v>
      </c>
      <c r="AE19" s="162">
        <f t="shared" si="3"/>
        <v>-3.9548022598870136E-2</v>
      </c>
    </row>
    <row r="20" spans="1:31" x14ac:dyDescent="0.25">
      <c r="W20" s="110">
        <v>42704</v>
      </c>
      <c r="X20" s="9">
        <v>3.67</v>
      </c>
      <c r="Y20" s="9">
        <v>3.73</v>
      </c>
      <c r="Z20" s="9">
        <v>3.64</v>
      </c>
      <c r="AA20" s="9">
        <v>3.65</v>
      </c>
      <c r="AB20" s="104">
        <v>18109000</v>
      </c>
      <c r="AC20" s="9">
        <v>3.54</v>
      </c>
      <c r="AD20" s="40">
        <f t="shared" si="2"/>
        <v>8.9999999999999858E-2</v>
      </c>
      <c r="AE20" s="162">
        <f t="shared" si="3"/>
        <v>-5.6179775280899014E-3</v>
      </c>
    </row>
    <row r="21" spans="1:31" x14ac:dyDescent="0.25">
      <c r="W21" s="110">
        <v>42703</v>
      </c>
      <c r="X21" s="9">
        <v>3.74</v>
      </c>
      <c r="Y21" s="9">
        <v>3.76</v>
      </c>
      <c r="Z21" s="9">
        <v>3.66</v>
      </c>
      <c r="AA21" s="9">
        <v>3.67</v>
      </c>
      <c r="AB21" s="104">
        <v>12998900</v>
      </c>
      <c r="AC21" s="9">
        <v>3.56</v>
      </c>
      <c r="AD21" s="40">
        <f t="shared" si="2"/>
        <v>9.9999999999999645E-2</v>
      </c>
      <c r="AE21" s="162">
        <f t="shared" si="3"/>
        <v>-1.9283746556473802E-2</v>
      </c>
    </row>
    <row r="22" spans="1:31" x14ac:dyDescent="0.25">
      <c r="W22" s="110">
        <v>42702</v>
      </c>
      <c r="X22" s="9">
        <v>3.67</v>
      </c>
      <c r="Y22" s="9">
        <v>3.78</v>
      </c>
      <c r="Z22" s="9">
        <v>3.67</v>
      </c>
      <c r="AA22" s="9">
        <v>3.74</v>
      </c>
      <c r="AB22" s="104">
        <v>16108400</v>
      </c>
      <c r="AC22" s="9">
        <v>3.63</v>
      </c>
      <c r="AD22" s="40">
        <f t="shared" si="2"/>
        <v>0.10999999999999988</v>
      </c>
      <c r="AE22" s="162">
        <f t="shared" si="3"/>
        <v>1.3966480446927276E-2</v>
      </c>
    </row>
    <row r="23" spans="1:31" x14ac:dyDescent="0.25">
      <c r="W23" s="110">
        <v>42699</v>
      </c>
      <c r="X23" s="9">
        <v>3.63</v>
      </c>
      <c r="Y23" s="9">
        <v>3.7</v>
      </c>
      <c r="Z23" s="9">
        <v>3.62</v>
      </c>
      <c r="AA23" s="9">
        <v>3.69</v>
      </c>
      <c r="AB23" s="104">
        <v>5704100</v>
      </c>
      <c r="AC23" s="9">
        <v>3.58</v>
      </c>
      <c r="AD23" s="40">
        <f t="shared" si="2"/>
        <v>8.0000000000000071E-2</v>
      </c>
      <c r="AE23" s="162">
        <f t="shared" si="3"/>
        <v>1.9943019943019946E-2</v>
      </c>
    </row>
    <row r="24" spans="1:31" x14ac:dyDescent="0.25">
      <c r="W24" s="110">
        <v>42697</v>
      </c>
      <c r="X24" s="9">
        <v>3.55</v>
      </c>
      <c r="Y24" s="9">
        <v>3.62</v>
      </c>
      <c r="Z24" s="9">
        <v>3.55</v>
      </c>
      <c r="AA24" s="9">
        <v>3.62</v>
      </c>
      <c r="AB24" s="104">
        <v>10192600</v>
      </c>
      <c r="AC24" s="9">
        <v>3.51</v>
      </c>
      <c r="AD24" s="40">
        <f t="shared" si="2"/>
        <v>7.0000000000000284E-2</v>
      </c>
      <c r="AE24" s="162">
        <f t="shared" si="3"/>
        <v>8.6206896551723755E-3</v>
      </c>
    </row>
    <row r="25" spans="1:31" x14ac:dyDescent="0.25">
      <c r="W25" s="110">
        <v>42696</v>
      </c>
      <c r="X25" s="9">
        <v>3.54</v>
      </c>
      <c r="Y25" s="9">
        <v>3.6</v>
      </c>
      <c r="Z25" s="9">
        <v>3.52</v>
      </c>
      <c r="AA25" s="9">
        <v>3.59</v>
      </c>
      <c r="AB25" s="104">
        <v>15493900</v>
      </c>
      <c r="AC25" s="9">
        <v>3.48</v>
      </c>
      <c r="AD25" s="40">
        <f t="shared" si="2"/>
        <v>8.0000000000000071E-2</v>
      </c>
      <c r="AE25" s="162">
        <f t="shared" si="3"/>
        <v>2.3529411764705799E-2</v>
      </c>
    </row>
    <row r="26" spans="1:31" x14ac:dyDescent="0.25">
      <c r="W26" s="110">
        <v>42695</v>
      </c>
      <c r="X26" s="9">
        <v>3.47</v>
      </c>
      <c r="Y26" s="9">
        <v>3.52</v>
      </c>
      <c r="Z26" s="9">
        <v>3.45</v>
      </c>
      <c r="AA26" s="9">
        <v>3.51</v>
      </c>
      <c r="AB26" s="104">
        <v>16942100</v>
      </c>
      <c r="AC26" s="9">
        <v>3.4</v>
      </c>
      <c r="AD26" s="40">
        <f t="shared" si="2"/>
        <v>6.999999999999984E-2</v>
      </c>
      <c r="AE26" s="162">
        <f t="shared" si="3"/>
        <v>2.4096385542168752E-2</v>
      </c>
    </row>
    <row r="27" spans="1:31" x14ac:dyDescent="0.25">
      <c r="W27" s="110">
        <v>42692</v>
      </c>
      <c r="X27" s="9">
        <v>3.39</v>
      </c>
      <c r="Y27" s="9">
        <v>3.44</v>
      </c>
      <c r="Z27" s="9">
        <v>3.35</v>
      </c>
      <c r="AA27" s="9">
        <v>3.42</v>
      </c>
      <c r="AB27" s="104">
        <v>12626800</v>
      </c>
      <c r="AC27" s="9">
        <v>3.32</v>
      </c>
      <c r="AD27" s="40">
        <f t="shared" si="2"/>
        <v>8.9999999999999858E-2</v>
      </c>
      <c r="AE27" s="162">
        <f t="shared" si="3"/>
        <v>1.8404907975460238E-2</v>
      </c>
    </row>
    <row r="28" spans="1:31" x14ac:dyDescent="0.25">
      <c r="W28" s="110">
        <v>42691</v>
      </c>
      <c r="X28" s="9">
        <v>3.46</v>
      </c>
      <c r="Y28" s="9">
        <v>3.48</v>
      </c>
      <c r="Z28" s="9">
        <v>3.36</v>
      </c>
      <c r="AA28" s="9">
        <v>3.36</v>
      </c>
      <c r="AB28" s="104">
        <v>16910400</v>
      </c>
      <c r="AC28" s="9">
        <v>3.26</v>
      </c>
      <c r="AD28" s="40">
        <f t="shared" si="2"/>
        <v>0.12000000000000011</v>
      </c>
      <c r="AE28" s="162">
        <f t="shared" si="3"/>
        <v>-2.1021021021021102E-2</v>
      </c>
    </row>
    <row r="29" spans="1:31" x14ac:dyDescent="0.25">
      <c r="W29" s="110">
        <v>42690</v>
      </c>
      <c r="X29" s="9">
        <v>3.3</v>
      </c>
      <c r="Y29" s="9">
        <v>3.47</v>
      </c>
      <c r="Z29" s="9">
        <v>3.28</v>
      </c>
      <c r="AA29" s="9">
        <v>3.43</v>
      </c>
      <c r="AB29" s="104">
        <v>24529600</v>
      </c>
      <c r="AC29" s="9">
        <v>3.33</v>
      </c>
      <c r="AD29" s="40">
        <f t="shared" si="2"/>
        <v>0.19000000000000039</v>
      </c>
      <c r="AE29" s="162">
        <f t="shared" si="3"/>
        <v>4.0624999999999911E-2</v>
      </c>
    </row>
    <row r="30" spans="1:31" x14ac:dyDescent="0.25">
      <c r="W30" s="110">
        <v>42689</v>
      </c>
      <c r="X30" s="9">
        <v>3.24</v>
      </c>
      <c r="Y30" s="9">
        <v>3.3</v>
      </c>
      <c r="Z30" s="9">
        <v>3.22</v>
      </c>
      <c r="AA30" s="9">
        <v>3.3</v>
      </c>
      <c r="AB30" s="104">
        <v>13537500</v>
      </c>
      <c r="AC30" s="9">
        <v>3.2</v>
      </c>
      <c r="AD30" s="40">
        <f t="shared" si="2"/>
        <v>7.9999999999999627E-2</v>
      </c>
      <c r="AE30" s="162">
        <f t="shared" si="3"/>
        <v>1.9108280254777066E-2</v>
      </c>
    </row>
    <row r="31" spans="1:31" x14ac:dyDescent="0.25">
      <c r="W31" s="110">
        <v>42688</v>
      </c>
      <c r="X31" s="9">
        <v>3.15</v>
      </c>
      <c r="Y31" s="9">
        <v>3.24</v>
      </c>
      <c r="Z31" s="9">
        <v>3.14</v>
      </c>
      <c r="AA31" s="9">
        <v>3.24</v>
      </c>
      <c r="AB31" s="104">
        <v>15433900</v>
      </c>
      <c r="AC31" s="9">
        <v>3.14</v>
      </c>
      <c r="AD31" s="40">
        <f t="shared" si="2"/>
        <v>0.10000000000000009</v>
      </c>
      <c r="AE31" s="162">
        <f t="shared" si="3"/>
        <v>1.9480519480519431E-2</v>
      </c>
    </row>
    <row r="32" spans="1:31" x14ac:dyDescent="0.25">
      <c r="W32" s="110">
        <v>42685</v>
      </c>
      <c r="X32" s="9">
        <v>3.15</v>
      </c>
      <c r="Y32" s="9">
        <v>3.23</v>
      </c>
      <c r="Z32" s="9">
        <v>3.11</v>
      </c>
      <c r="AA32" s="9">
        <v>3.18</v>
      </c>
      <c r="AB32" s="104">
        <v>18806400</v>
      </c>
      <c r="AC32" s="9">
        <v>3.08</v>
      </c>
      <c r="AD32" s="40">
        <f t="shared" si="2"/>
        <v>0.12000000000000011</v>
      </c>
      <c r="AE32" s="162">
        <f t="shared" si="3"/>
        <v>6.5359477124182774E-3</v>
      </c>
    </row>
    <row r="33" spans="2:31" x14ac:dyDescent="0.25">
      <c r="W33" s="110">
        <v>42684</v>
      </c>
      <c r="X33" s="9">
        <v>3.23</v>
      </c>
      <c r="Y33" s="9">
        <v>3.26</v>
      </c>
      <c r="Z33" s="9">
        <v>3.15</v>
      </c>
      <c r="AA33" s="9">
        <v>3.16</v>
      </c>
      <c r="AB33" s="104">
        <v>21524600</v>
      </c>
      <c r="AC33" s="9">
        <v>3.06</v>
      </c>
      <c r="AD33" s="40">
        <f t="shared" si="2"/>
        <v>0.10999999999999988</v>
      </c>
      <c r="AE33" s="162">
        <f t="shared" si="3"/>
        <v>-1.6077170418006381E-2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42683</v>
      </c>
      <c r="X34" s="9">
        <v>3.19</v>
      </c>
      <c r="Y34" s="9">
        <v>3.22</v>
      </c>
      <c r="Z34" s="9">
        <v>3.13</v>
      </c>
      <c r="AA34" s="9">
        <v>3.21</v>
      </c>
      <c r="AB34" s="104">
        <v>22316500</v>
      </c>
      <c r="AC34" s="9">
        <v>3.11</v>
      </c>
      <c r="AD34" s="40">
        <f t="shared" si="2"/>
        <v>9.0000000000000302E-2</v>
      </c>
      <c r="AE34" s="162">
        <f t="shared" si="3"/>
        <v>-9.5541401273886439E-3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42682</v>
      </c>
      <c r="X35" s="9">
        <v>3.25</v>
      </c>
      <c r="Y35" s="9">
        <v>3.31</v>
      </c>
      <c r="Z35" s="9">
        <v>3.21</v>
      </c>
      <c r="AA35" s="9">
        <v>3.24</v>
      </c>
      <c r="AB35" s="104">
        <v>27615500</v>
      </c>
      <c r="AC35" s="9">
        <v>3.14</v>
      </c>
      <c r="AD35" s="40">
        <f t="shared" si="2"/>
        <v>0.10000000000000009</v>
      </c>
      <c r="AE35" s="162">
        <f t="shared" si="3"/>
        <v>9.6463022508039842E-3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42681</v>
      </c>
      <c r="X36" s="9">
        <v>3.2</v>
      </c>
      <c r="Y36" s="9">
        <v>3.29</v>
      </c>
      <c r="Z36" s="9">
        <v>3.16</v>
      </c>
      <c r="AA36" s="9">
        <v>3.21</v>
      </c>
      <c r="AB36" s="104">
        <v>30989400</v>
      </c>
      <c r="AC36" s="9">
        <v>3.11</v>
      </c>
      <c r="AD36" s="40">
        <f t="shared" si="2"/>
        <v>0.12999999999999989</v>
      </c>
      <c r="AE36" s="162">
        <f t="shared" si="3"/>
        <v>2.64026402640265E-2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42678</v>
      </c>
      <c r="X37" s="9">
        <v>3.17</v>
      </c>
      <c r="Y37" s="9">
        <v>3.24</v>
      </c>
      <c r="Z37" s="9">
        <v>3.1</v>
      </c>
      <c r="AA37" s="9">
        <v>3.12</v>
      </c>
      <c r="AB37" s="104">
        <v>43146000</v>
      </c>
      <c r="AC37" s="9">
        <v>3.03</v>
      </c>
      <c r="AD37" s="40">
        <f t="shared" si="2"/>
        <v>0.14000000000000012</v>
      </c>
      <c r="AE37" s="162">
        <f t="shared" si="3"/>
        <v>-3.2894736842106198E-3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42677</v>
      </c>
      <c r="X38" s="9">
        <v>3.42</v>
      </c>
      <c r="Y38" s="9">
        <v>3.43</v>
      </c>
      <c r="Z38" s="9">
        <v>3.12</v>
      </c>
      <c r="AA38" s="9">
        <v>3.13</v>
      </c>
      <c r="AB38" s="104">
        <v>54916600</v>
      </c>
      <c r="AC38" s="9">
        <v>3.04</v>
      </c>
      <c r="AD38" s="40">
        <f t="shared" si="2"/>
        <v>0.31000000000000005</v>
      </c>
      <c r="AE38" s="162">
        <f t="shared" si="3"/>
        <v>-7.5987841945288737E-2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42676</v>
      </c>
      <c r="X39" s="9">
        <v>3.8</v>
      </c>
      <c r="Y39" s="9">
        <v>3.8</v>
      </c>
      <c r="Z39" s="9">
        <v>3.38</v>
      </c>
      <c r="AA39" s="9">
        <v>3.39</v>
      </c>
      <c r="AB39" s="104">
        <v>85892100</v>
      </c>
      <c r="AC39" s="9">
        <v>3.29</v>
      </c>
      <c r="AD39" s="40">
        <f t="shared" si="2"/>
        <v>0.41999999999999993</v>
      </c>
      <c r="AE39" s="162">
        <f t="shared" si="3"/>
        <v>-0.13648293963254599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42675</v>
      </c>
      <c r="X40" s="9">
        <v>4.04</v>
      </c>
      <c r="Y40" s="9">
        <v>4.07</v>
      </c>
      <c r="Z40" s="9">
        <v>3.9</v>
      </c>
      <c r="AA40" s="9">
        <v>3.93</v>
      </c>
      <c r="AB40" s="104">
        <v>19346400</v>
      </c>
      <c r="AC40" s="9">
        <v>3.81</v>
      </c>
      <c r="AD40" s="40">
        <f t="shared" si="2"/>
        <v>0.17000000000000037</v>
      </c>
      <c r="AE40" s="162">
        <f t="shared" si="3"/>
        <v>-2.3076923076922995E-2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3.927</v>
      </c>
      <c r="Q41" s="2"/>
      <c r="W41" s="110">
        <v>42674</v>
      </c>
      <c r="X41" s="9">
        <v>4.05</v>
      </c>
      <c r="Y41" s="9">
        <v>4.09</v>
      </c>
      <c r="Z41" s="9">
        <v>4</v>
      </c>
      <c r="AA41" s="9">
        <v>4.0199999999999996</v>
      </c>
      <c r="AB41" s="104">
        <v>23321700</v>
      </c>
      <c r="AC41" s="9">
        <v>3.9</v>
      </c>
      <c r="AD41" s="40">
        <f t="shared" si="2"/>
        <v>8.9999999999999858E-2</v>
      </c>
      <c r="AE41" s="162">
        <f t="shared" si="3"/>
        <v>-2.5575447570332921E-3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3.8913000000000002</v>
      </c>
      <c r="Q42" s="2"/>
      <c r="T42" s="91" t="s">
        <v>113</v>
      </c>
      <c r="W42" s="110">
        <v>42671</v>
      </c>
      <c r="X42" s="9">
        <v>4.16</v>
      </c>
      <c r="Y42" s="9">
        <v>4.24</v>
      </c>
      <c r="Z42" s="9">
        <v>4.03</v>
      </c>
      <c r="AA42" s="9">
        <v>4.03</v>
      </c>
      <c r="AB42" s="104">
        <v>20753500</v>
      </c>
      <c r="AC42" s="9">
        <v>3.91</v>
      </c>
      <c r="AD42" s="40">
        <f t="shared" si="2"/>
        <v>0.20999999999999996</v>
      </c>
      <c r="AE42" s="162">
        <f t="shared" si="3"/>
        <v>-3.2178217821782207E-2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3.8555999999999999</v>
      </c>
      <c r="Q43" s="2"/>
      <c r="T43" s="128" t="s">
        <v>98</v>
      </c>
      <c r="U43" s="98">
        <v>3.42</v>
      </c>
      <c r="W43" s="110">
        <v>42670</v>
      </c>
      <c r="X43" s="9">
        <v>4.0999999999999996</v>
      </c>
      <c r="Y43" s="9">
        <v>4.26</v>
      </c>
      <c r="Z43" s="9">
        <v>4.0199999999999996</v>
      </c>
      <c r="AA43" s="9">
        <v>4.17</v>
      </c>
      <c r="AB43" s="104">
        <v>24739300</v>
      </c>
      <c r="AC43" s="9">
        <v>4.04</v>
      </c>
      <c r="AD43" s="40">
        <f t="shared" si="2"/>
        <v>0.24000000000000021</v>
      </c>
      <c r="AE43" s="162">
        <f t="shared" si="3"/>
        <v>1.7632241813601901E-2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327</v>
      </c>
      <c r="O44" s="83">
        <v>1.07</v>
      </c>
      <c r="P44" s="83">
        <f t="shared" si="7"/>
        <v>3.8199000000000001</v>
      </c>
      <c r="Q44" s="2"/>
      <c r="T44" s="93" t="s">
        <v>99</v>
      </c>
      <c r="U44" s="88">
        <v>3.42</v>
      </c>
      <c r="W44" s="110">
        <v>42669</v>
      </c>
      <c r="X44" s="9">
        <v>4.1100000000000003</v>
      </c>
      <c r="Y44" s="9">
        <v>4.13</v>
      </c>
      <c r="Z44" s="9">
        <v>4.05</v>
      </c>
      <c r="AA44" s="9">
        <v>4.09</v>
      </c>
      <c r="AB44" s="104">
        <v>7883700</v>
      </c>
      <c r="AC44" s="9">
        <v>3.97</v>
      </c>
      <c r="AD44" s="40">
        <f t="shared" si="2"/>
        <v>8.0000000000000071E-2</v>
      </c>
      <c r="AE44" s="162">
        <f t="shared" si="3"/>
        <v>-5.0125313283208017E-3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3.7842000000000002</v>
      </c>
      <c r="Q45" s="2"/>
      <c r="T45" s="93" t="s">
        <v>100</v>
      </c>
      <c r="U45" s="88" t="s">
        <v>593</v>
      </c>
      <c r="W45" s="110">
        <v>42668</v>
      </c>
      <c r="X45" s="9">
        <v>4.0999999999999996</v>
      </c>
      <c r="Y45" s="9">
        <v>4.1399999999999997</v>
      </c>
      <c r="Z45" s="9">
        <v>4.07</v>
      </c>
      <c r="AA45" s="9">
        <v>4.1100000000000003</v>
      </c>
      <c r="AB45" s="104">
        <v>8635300</v>
      </c>
      <c r="AC45" s="9">
        <v>3.99</v>
      </c>
      <c r="AD45" s="40">
        <f t="shared" si="2"/>
        <v>6.9999999999999396E-2</v>
      </c>
      <c r="AE45" s="162">
        <f t="shared" si="3"/>
        <v>2.5125628140703071E-3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3.7484999999999999</v>
      </c>
      <c r="Q46" s="2"/>
      <c r="T46" s="93" t="s">
        <v>101</v>
      </c>
      <c r="U46" s="88" t="s">
        <v>594</v>
      </c>
      <c r="W46" s="110">
        <v>42667</v>
      </c>
      <c r="X46" s="9">
        <v>4.09</v>
      </c>
      <c r="Y46" s="9">
        <v>4.12</v>
      </c>
      <c r="Z46" s="9">
        <v>4.05</v>
      </c>
      <c r="AA46" s="9">
        <v>4.0999999999999996</v>
      </c>
      <c r="AB46" s="104">
        <v>5841100</v>
      </c>
      <c r="AC46" s="9">
        <v>3.98</v>
      </c>
      <c r="AD46" s="40">
        <f t="shared" si="2"/>
        <v>7.0000000000000284E-2</v>
      </c>
      <c r="AE46" s="162">
        <f t="shared" si="3"/>
        <v>7.5949367088608E-3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348</v>
      </c>
      <c r="O47" s="83">
        <v>1.04</v>
      </c>
      <c r="P47" s="83">
        <f t="shared" si="7"/>
        <v>3.7128000000000001</v>
      </c>
      <c r="Q47" s="2"/>
      <c r="T47" s="93" t="s">
        <v>102</v>
      </c>
      <c r="U47" s="88">
        <v>4.87</v>
      </c>
      <c r="W47" s="110">
        <v>42664</v>
      </c>
      <c r="X47" s="9">
        <v>4.0599999999999996</v>
      </c>
      <c r="Y47" s="9">
        <v>4.13</v>
      </c>
      <c r="Z47" s="9">
        <v>4.0599999999999996</v>
      </c>
      <c r="AA47" s="9">
        <v>4.07</v>
      </c>
      <c r="AB47" s="104">
        <v>11225900</v>
      </c>
      <c r="AC47" s="9">
        <v>3.95</v>
      </c>
      <c r="AD47" s="40">
        <f t="shared" si="2"/>
        <v>7.0000000000000284E-2</v>
      </c>
      <c r="AE47" s="162">
        <f t="shared" si="3"/>
        <v>-5.0377833753149082E-3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3.6770999999999998</v>
      </c>
      <c r="Q48" s="2"/>
      <c r="T48" s="93" t="s">
        <v>103</v>
      </c>
      <c r="U48" s="88">
        <v>0.61389199999999999</v>
      </c>
      <c r="W48" s="110">
        <v>42663</v>
      </c>
      <c r="X48" s="9">
        <v>4.0999999999999996</v>
      </c>
      <c r="Y48" s="9">
        <v>4.12</v>
      </c>
      <c r="Z48" s="9">
        <v>4.04</v>
      </c>
      <c r="AA48" s="9">
        <v>4.09</v>
      </c>
      <c r="AB48" s="104">
        <v>10307200</v>
      </c>
      <c r="AC48" s="9">
        <v>3.97</v>
      </c>
      <c r="AD48" s="40">
        <f t="shared" si="2"/>
        <v>8.0000000000000071E-2</v>
      </c>
      <c r="AE48" s="162">
        <f t="shared" si="3"/>
        <v>0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3.6414</v>
      </c>
      <c r="Q49" s="2"/>
      <c r="T49" s="93" t="s">
        <v>104</v>
      </c>
      <c r="U49" s="88" t="s">
        <v>464</v>
      </c>
      <c r="W49" s="110">
        <v>42662</v>
      </c>
      <c r="X49" s="9">
        <v>4.12</v>
      </c>
      <c r="Y49" s="9">
        <v>4.13</v>
      </c>
      <c r="Z49" s="9">
        <v>4.04</v>
      </c>
      <c r="AA49" s="9">
        <v>4.09</v>
      </c>
      <c r="AB49" s="104">
        <v>14172600</v>
      </c>
      <c r="AC49" s="9">
        <v>3.97</v>
      </c>
      <c r="AD49" s="40">
        <f t="shared" si="2"/>
        <v>8.9999999999999858E-2</v>
      </c>
      <c r="AE49" s="162">
        <f t="shared" si="3"/>
        <v>2.525252525252597E-3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3.6056999999999997</v>
      </c>
      <c r="Q50" s="2"/>
      <c r="T50" s="93"/>
      <c r="U50" s="88"/>
      <c r="W50" s="110">
        <v>42661</v>
      </c>
      <c r="X50" s="9">
        <v>3.95</v>
      </c>
      <c r="Y50" s="9">
        <v>4.09</v>
      </c>
      <c r="Z50" s="9">
        <v>3.93</v>
      </c>
      <c r="AA50" s="9">
        <v>4.08</v>
      </c>
      <c r="AB50" s="104">
        <v>20453700</v>
      </c>
      <c r="AC50" s="9">
        <v>3.96</v>
      </c>
      <c r="AD50" s="40">
        <f t="shared" si="2"/>
        <v>0.1599999999999997</v>
      </c>
      <c r="AE50" s="162">
        <f t="shared" si="3"/>
        <v>4.7619047619047672E-2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3.57</v>
      </c>
      <c r="Q51" s="2"/>
      <c r="T51" s="93" t="s">
        <v>105</v>
      </c>
      <c r="U51" s="88" t="s">
        <v>595</v>
      </c>
      <c r="W51" s="110">
        <v>42660</v>
      </c>
      <c r="X51" s="9">
        <v>3.96</v>
      </c>
      <c r="Y51" s="9">
        <v>3.99</v>
      </c>
      <c r="Z51" s="9">
        <v>3.88</v>
      </c>
      <c r="AA51" s="9">
        <v>3.9</v>
      </c>
      <c r="AB51" s="104">
        <v>11834900</v>
      </c>
      <c r="AC51" s="9">
        <v>3.78</v>
      </c>
      <c r="AD51" s="40">
        <f t="shared" si="2"/>
        <v>0.11000000000000032</v>
      </c>
      <c r="AE51" s="162">
        <f t="shared" si="3"/>
        <v>-1.0471204188481686E-2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3.5343</v>
      </c>
      <c r="Q52" s="2"/>
      <c r="T52" s="93" t="s">
        <v>106</v>
      </c>
      <c r="U52" s="88" t="s">
        <v>359</v>
      </c>
      <c r="W52" s="110">
        <v>42657</v>
      </c>
      <c r="X52" s="9">
        <v>4.01</v>
      </c>
      <c r="Y52" s="9">
        <v>4.04</v>
      </c>
      <c r="Z52" s="9">
        <v>3.93</v>
      </c>
      <c r="AA52" s="9">
        <v>3.94</v>
      </c>
      <c r="AB52" s="104">
        <v>11454800</v>
      </c>
      <c r="AC52" s="9">
        <v>3.82</v>
      </c>
      <c r="AD52" s="40">
        <f t="shared" si="2"/>
        <v>0.10999999999999988</v>
      </c>
      <c r="AE52" s="162">
        <f t="shared" si="3"/>
        <v>-1.5463917525773252E-2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3.4985999999999997</v>
      </c>
      <c r="Q53" s="2"/>
      <c r="T53" s="93" t="s">
        <v>107</v>
      </c>
      <c r="U53" s="90">
        <v>11289144</v>
      </c>
      <c r="W53" s="110">
        <v>42656</v>
      </c>
      <c r="X53" s="9">
        <v>4</v>
      </c>
      <c r="Y53" s="9">
        <v>4.03</v>
      </c>
      <c r="Z53" s="9">
        <v>3.94</v>
      </c>
      <c r="AA53" s="9">
        <v>4</v>
      </c>
      <c r="AB53" s="104">
        <v>14406500</v>
      </c>
      <c r="AC53" s="9">
        <v>3.88</v>
      </c>
      <c r="AD53" s="40">
        <f t="shared" si="2"/>
        <v>9.0000000000000302E-2</v>
      </c>
      <c r="AE53" s="162">
        <f t="shared" si="3"/>
        <v>-5.12820512820511E-3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3.4628999999999999</v>
      </c>
      <c r="T54" s="93" t="s">
        <v>110</v>
      </c>
      <c r="U54" s="90">
        <v>21929300</v>
      </c>
      <c r="W54" s="110">
        <v>42655</v>
      </c>
      <c r="X54" s="9">
        <v>4.16</v>
      </c>
      <c r="Y54" s="9">
        <v>4.1900000000000004</v>
      </c>
      <c r="Z54" s="9">
        <v>4.01</v>
      </c>
      <c r="AA54" s="9">
        <v>4.0199999999999996</v>
      </c>
      <c r="AB54" s="104">
        <v>12999800</v>
      </c>
      <c r="AC54" s="9">
        <v>3.9</v>
      </c>
      <c r="AD54" s="40">
        <f t="shared" si="2"/>
        <v>0.1800000000000006</v>
      </c>
      <c r="AE54" s="162">
        <f t="shared" si="3"/>
        <v>-3.2258064516129115E-2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3.4271999999999996</v>
      </c>
      <c r="T55" s="93" t="s">
        <v>108</v>
      </c>
      <c r="U55" s="88" t="s">
        <v>465</v>
      </c>
      <c r="W55" s="110">
        <v>42654</v>
      </c>
      <c r="X55" s="9">
        <v>4.0999999999999996</v>
      </c>
      <c r="Y55" s="9">
        <v>4.1900000000000004</v>
      </c>
      <c r="Z55" s="9">
        <v>4.0999999999999996</v>
      </c>
      <c r="AA55" s="9">
        <v>4.1500000000000004</v>
      </c>
      <c r="AB55" s="104">
        <v>17771000</v>
      </c>
      <c r="AC55" s="9">
        <v>4.03</v>
      </c>
      <c r="AD55" s="40">
        <f t="shared" si="2"/>
        <v>9.0000000000000746E-2</v>
      </c>
      <c r="AE55" s="162">
        <f t="shared" si="3"/>
        <v>0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3.3914999999999997</v>
      </c>
      <c r="T56" s="93" t="s">
        <v>111</v>
      </c>
      <c r="U56" s="88" t="s">
        <v>129</v>
      </c>
      <c r="W56" s="110">
        <v>42653</v>
      </c>
      <c r="X56" s="9">
        <v>4.25</v>
      </c>
      <c r="Y56" s="9">
        <v>4.29</v>
      </c>
      <c r="Z56" s="9">
        <v>4.1399999999999997</v>
      </c>
      <c r="AA56" s="9">
        <v>4.1500000000000004</v>
      </c>
      <c r="AB56" s="104">
        <v>17634600</v>
      </c>
      <c r="AC56" s="9">
        <v>4.03</v>
      </c>
      <c r="AD56" s="40">
        <f t="shared" si="2"/>
        <v>0.15000000000000036</v>
      </c>
      <c r="AE56" s="162">
        <f t="shared" si="3"/>
        <v>-1.7073170731707221E-2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3.3557999999999995</v>
      </c>
      <c r="T57" s="93" t="s">
        <v>112</v>
      </c>
      <c r="U57" s="88">
        <v>-0.53</v>
      </c>
      <c r="W57" s="110">
        <v>42650</v>
      </c>
      <c r="X57" s="9">
        <v>3.99</v>
      </c>
      <c r="Y57" s="9">
        <v>4.3600000000000003</v>
      </c>
      <c r="Z57" s="9">
        <v>3.94</v>
      </c>
      <c r="AA57" s="9">
        <v>4.2300000000000004</v>
      </c>
      <c r="AB57" s="104">
        <v>73382200</v>
      </c>
      <c r="AC57" s="9">
        <v>4.0999999999999996</v>
      </c>
      <c r="AD57" s="40">
        <f t="shared" si="2"/>
        <v>0.42000000000000037</v>
      </c>
      <c r="AE57" s="162">
        <f t="shared" si="3"/>
        <v>5.9431524547803427E-2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3.3201000000000001</v>
      </c>
      <c r="T58" s="93" t="s">
        <v>109</v>
      </c>
      <c r="U58" s="88" t="s">
        <v>596</v>
      </c>
      <c r="W58" s="110">
        <v>42649</v>
      </c>
      <c r="X58" s="9">
        <v>4</v>
      </c>
      <c r="Y58" s="9">
        <v>4.03</v>
      </c>
      <c r="Z58" s="9">
        <v>3.9</v>
      </c>
      <c r="AA58" s="9">
        <v>3.99</v>
      </c>
      <c r="AB58" s="104">
        <v>29323000</v>
      </c>
      <c r="AC58" s="9">
        <v>3.87</v>
      </c>
      <c r="AD58" s="40">
        <f t="shared" si="2"/>
        <v>0.13000000000000034</v>
      </c>
      <c r="AE58" s="162">
        <f t="shared" si="3"/>
        <v>-1.0230179028132946E-2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7"/>
        <v>3.2844000000000002</v>
      </c>
      <c r="W59" s="110">
        <v>42648</v>
      </c>
      <c r="X59" s="9">
        <v>4.07</v>
      </c>
      <c r="Y59" s="9">
        <v>4.0999999999999996</v>
      </c>
      <c r="Z59" s="9">
        <v>4.01</v>
      </c>
      <c r="AA59" s="9">
        <v>4.03</v>
      </c>
      <c r="AB59" s="104">
        <v>33544800</v>
      </c>
      <c r="AC59" s="9">
        <v>3.91</v>
      </c>
      <c r="AD59" s="40">
        <f t="shared" si="2"/>
        <v>8.9999999999999858E-2</v>
      </c>
      <c r="AE59" s="162">
        <f t="shared" si="3"/>
        <v>-1.7587939698492372E-2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3.2486999999999999</v>
      </c>
      <c r="W60" s="110">
        <v>42647</v>
      </c>
      <c r="X60" s="9">
        <v>4.1500000000000004</v>
      </c>
      <c r="Y60" s="9">
        <v>4.16</v>
      </c>
      <c r="Z60" s="9">
        <v>4.03</v>
      </c>
      <c r="AA60" s="9">
        <v>4.0999999999999996</v>
      </c>
      <c r="AB60" s="104">
        <v>27830100</v>
      </c>
      <c r="AC60" s="9">
        <v>3.98</v>
      </c>
      <c r="AD60" s="40">
        <f t="shared" si="2"/>
        <v>0.12999999999999989</v>
      </c>
      <c r="AE60" s="162">
        <f t="shared" si="3"/>
        <v>-9.9502487562188602E-3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3.2130000000000001</v>
      </c>
      <c r="W61" s="110">
        <v>42646</v>
      </c>
      <c r="X61" s="9">
        <v>4.16</v>
      </c>
      <c r="Y61" s="9">
        <v>4.25</v>
      </c>
      <c r="Z61" s="9">
        <v>4.1399999999999997</v>
      </c>
      <c r="AA61" s="9">
        <v>4.1399999999999997</v>
      </c>
      <c r="AB61" s="104">
        <v>16728900</v>
      </c>
      <c r="AC61" s="9">
        <v>4.0199999999999996</v>
      </c>
      <c r="AD61" s="40">
        <f t="shared" si="2"/>
        <v>0.11000000000000032</v>
      </c>
      <c r="AE61" s="162">
        <f t="shared" si="3"/>
        <v>-2.4813895781639062E-3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42643</v>
      </c>
      <c r="X62" s="9">
        <v>4.3099999999999996</v>
      </c>
      <c r="Y62" s="9">
        <v>4.3099999999999996</v>
      </c>
      <c r="Z62" s="9">
        <v>4.1500000000000004</v>
      </c>
      <c r="AA62" s="9">
        <v>4.16</v>
      </c>
      <c r="AB62" s="104">
        <v>20358300</v>
      </c>
      <c r="AC62" s="9">
        <v>4.03</v>
      </c>
      <c r="AD62" s="40">
        <f t="shared" si="2"/>
        <v>0.15999999999999925</v>
      </c>
      <c r="AE62" s="162">
        <f t="shared" si="3"/>
        <v>-2.1844660194174748E-2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42642</v>
      </c>
      <c r="X63" s="9">
        <v>4.32</v>
      </c>
      <c r="Y63" s="9">
        <v>4.3899999999999997</v>
      </c>
      <c r="Z63" s="9">
        <v>4.22</v>
      </c>
      <c r="AA63" s="9">
        <v>4.25</v>
      </c>
      <c r="AB63" s="104">
        <v>15052300</v>
      </c>
      <c r="AC63" s="9">
        <v>4.12</v>
      </c>
      <c r="AD63" s="40">
        <f t="shared" si="2"/>
        <v>0.16999999999999993</v>
      </c>
      <c r="AE63" s="162">
        <f t="shared" si="3"/>
        <v>-2.1377672209026088E-2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42641</v>
      </c>
      <c r="X64" s="9">
        <v>4.3499999999999996</v>
      </c>
      <c r="Y64" s="9">
        <v>4.38</v>
      </c>
      <c r="Z64" s="9">
        <v>4.25</v>
      </c>
      <c r="AA64" s="9">
        <v>4.34</v>
      </c>
      <c r="AB64" s="104">
        <v>17621300</v>
      </c>
      <c r="AC64" s="9">
        <v>4.21</v>
      </c>
      <c r="AD64" s="40">
        <f t="shared" si="2"/>
        <v>0.12999999999999989</v>
      </c>
      <c r="AE64" s="162">
        <f t="shared" si="3"/>
        <v>0</v>
      </c>
    </row>
    <row r="65" spans="1:31" x14ac:dyDescent="0.25">
      <c r="W65" s="110">
        <v>42640</v>
      </c>
      <c r="X65" s="9">
        <v>4.37</v>
      </c>
      <c r="Y65" s="9">
        <v>4.4000000000000004</v>
      </c>
      <c r="Z65" s="9">
        <v>4.3099999999999996</v>
      </c>
      <c r="AA65" s="9">
        <v>4.34</v>
      </c>
      <c r="AB65" s="104">
        <v>13581800</v>
      </c>
      <c r="AC65" s="9">
        <v>4.21</v>
      </c>
      <c r="AD65" s="40">
        <f t="shared" si="2"/>
        <v>9.0000000000000746E-2</v>
      </c>
      <c r="AE65" s="162">
        <f t="shared" si="3"/>
        <v>-4.7281323877069736E-3</v>
      </c>
    </row>
    <row r="66" spans="1:31" x14ac:dyDescent="0.25">
      <c r="W66" s="110">
        <v>42639</v>
      </c>
      <c r="X66" s="9">
        <v>4.3</v>
      </c>
      <c r="Y66" s="9">
        <v>4.4000000000000004</v>
      </c>
      <c r="Z66" s="9">
        <v>4.29</v>
      </c>
      <c r="AA66" s="9">
        <v>4.3600000000000003</v>
      </c>
      <c r="AB66" s="104">
        <v>11918800</v>
      </c>
      <c r="AC66" s="9">
        <v>4.2300000000000004</v>
      </c>
      <c r="AD66" s="40">
        <f t="shared" si="2"/>
        <v>0.11000000000000032</v>
      </c>
      <c r="AE66" s="162">
        <f t="shared" si="3"/>
        <v>7.1428571428571175E-3</v>
      </c>
    </row>
    <row r="67" spans="1:31" x14ac:dyDescent="0.25">
      <c r="W67" s="110">
        <v>42636</v>
      </c>
      <c r="X67" s="9">
        <v>4.38</v>
      </c>
      <c r="Y67" s="9">
        <v>4.3899999999999997</v>
      </c>
      <c r="Z67" s="9">
        <v>4.28</v>
      </c>
      <c r="AA67" s="9">
        <v>4.33</v>
      </c>
      <c r="AB67" s="104">
        <v>19247400</v>
      </c>
      <c r="AC67" s="9">
        <v>4.2</v>
      </c>
      <c r="AD67" s="40">
        <f>Y67-Z67</f>
        <v>0.10999999999999943</v>
      </c>
      <c r="AE67" s="162">
        <f>AC67/AC68-1</f>
        <v>0</v>
      </c>
    </row>
    <row r="68" spans="1:31" x14ac:dyDescent="0.25">
      <c r="L68" t="s">
        <v>215</v>
      </c>
      <c r="M68" s="2">
        <f>K86+M86-F86</f>
        <v>434.93000000000029</v>
      </c>
      <c r="W68" s="110">
        <v>42635</v>
      </c>
      <c r="X68" s="9">
        <v>4.18</v>
      </c>
      <c r="Y68" s="9">
        <v>4.37</v>
      </c>
      <c r="Z68" s="9">
        <v>4.1100000000000003</v>
      </c>
      <c r="AA68" s="9">
        <v>4.33</v>
      </c>
      <c r="AB68" s="104">
        <v>44037400</v>
      </c>
      <c r="AC68" s="9">
        <v>4.2</v>
      </c>
      <c r="AD68" s="40">
        <f>Y68-Z68</f>
        <v>0.25999999999999979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2">C92*(E92-D92)</f>
        <v>-89.999999999999858</v>
      </c>
      <c r="G92" s="382">
        <f t="shared" ref="G92:G100" si="33">D92*C92</f>
        <v>2175</v>
      </c>
      <c r="H92" s="384">
        <f t="shared" ref="H92:H100" si="34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2"/>
        <v>84.999999999999972</v>
      </c>
      <c r="G93" s="382">
        <f t="shared" si="33"/>
        <v>1045</v>
      </c>
      <c r="H93" s="384">
        <f t="shared" si="34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2"/>
        <v>40.000000000000036</v>
      </c>
      <c r="G94" s="382">
        <f t="shared" si="33"/>
        <v>2135</v>
      </c>
      <c r="H94" s="384">
        <f t="shared" si="34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2"/>
        <v>165.00000000000003</v>
      </c>
      <c r="G95" s="382">
        <f t="shared" si="33"/>
        <v>2135</v>
      </c>
      <c r="H95" s="384">
        <f t="shared" si="34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2"/>
        <v>40.000000000000036</v>
      </c>
      <c r="G96" s="382">
        <f t="shared" si="33"/>
        <v>1022.5</v>
      </c>
      <c r="H96" s="384">
        <f t="shared" si="34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2"/>
        <v>87.500000000000128</v>
      </c>
      <c r="G97" s="382">
        <f t="shared" si="33"/>
        <v>1022.5</v>
      </c>
      <c r="H97" s="384">
        <f t="shared" si="34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2"/>
        <v>302.5</v>
      </c>
      <c r="G98" s="382">
        <f t="shared" si="33"/>
        <v>1022.5</v>
      </c>
      <c r="H98" s="384">
        <f t="shared" si="34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2"/>
        <v>345</v>
      </c>
      <c r="G99" s="382">
        <f t="shared" si="33"/>
        <v>1022.5</v>
      </c>
      <c r="H99" s="384">
        <f t="shared" si="34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2"/>
        <v>385</v>
      </c>
      <c r="G100" s="382">
        <f t="shared" si="33"/>
        <v>1022.5</v>
      </c>
      <c r="H100" s="384">
        <f t="shared" si="34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42727</v>
      </c>
      <c r="X2" s="10">
        <v>73.3</v>
      </c>
      <c r="Y2" s="10">
        <v>73.89</v>
      </c>
      <c r="Z2" s="10">
        <v>73.22</v>
      </c>
      <c r="AA2" s="10">
        <v>73.64</v>
      </c>
      <c r="AB2" s="95">
        <v>5304700</v>
      </c>
      <c r="AC2" s="10">
        <v>73.64</v>
      </c>
      <c r="AD2" s="40">
        <f>Y2-Z2</f>
        <v>0.67000000000000171</v>
      </c>
      <c r="AE2" s="162">
        <f>AC2/AC3-1</f>
        <v>4.6384720327421469E-3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42726</v>
      </c>
      <c r="X3" s="10">
        <v>73.680000000000007</v>
      </c>
      <c r="Y3" s="10">
        <v>73.75</v>
      </c>
      <c r="Z3" s="10">
        <v>72.92</v>
      </c>
      <c r="AA3" s="10">
        <v>73.3</v>
      </c>
      <c r="AB3" s="95">
        <v>8413800</v>
      </c>
      <c r="AC3" s="10">
        <v>73.3</v>
      </c>
      <c r="AD3" s="40">
        <f t="shared" ref="AD3:AD66" si="1">Y3-Z3</f>
        <v>0.82999999999999829</v>
      </c>
      <c r="AE3" s="162">
        <f t="shared" ref="AE3:AE66" si="2">AC3/AC4-1</f>
        <v>-8.9237425635477763E-3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74.16</v>
      </c>
      <c r="R4" s="505">
        <v>3.56E-2</v>
      </c>
      <c r="W4" s="133">
        <v>42725</v>
      </c>
      <c r="X4" s="10">
        <v>74.03</v>
      </c>
      <c r="Y4" s="10">
        <v>74.83</v>
      </c>
      <c r="Z4" s="10">
        <v>73.56</v>
      </c>
      <c r="AA4" s="10">
        <v>73.959999999999994</v>
      </c>
      <c r="AB4" s="95">
        <v>7018700</v>
      </c>
      <c r="AC4" s="10">
        <v>73.959999999999994</v>
      </c>
      <c r="AD4" s="40">
        <f t="shared" si="1"/>
        <v>1.269999999999996</v>
      </c>
      <c r="AE4" s="162">
        <f t="shared" si="2"/>
        <v>-1.2153950033761962E-3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14832</v>
      </c>
      <c r="T5" s="1"/>
      <c r="W5" s="133">
        <v>42724</v>
      </c>
      <c r="X5" s="10">
        <v>74.510000000000005</v>
      </c>
      <c r="Y5" s="10">
        <v>74.63</v>
      </c>
      <c r="Z5" s="10">
        <v>73.430000000000007</v>
      </c>
      <c r="AA5" s="10">
        <v>74.05</v>
      </c>
      <c r="AB5" s="95">
        <v>8452000</v>
      </c>
      <c r="AC5" s="10">
        <v>74.05</v>
      </c>
      <c r="AD5" s="40">
        <f t="shared" si="1"/>
        <v>1.1999999999999886</v>
      </c>
      <c r="AE5" s="162">
        <f t="shared" si="2"/>
        <v>-4.7043010752689796E-3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42723</v>
      </c>
      <c r="X6" s="10">
        <v>73.61</v>
      </c>
      <c r="Y6" s="10">
        <v>75.3</v>
      </c>
      <c r="Z6" s="10">
        <v>73.55</v>
      </c>
      <c r="AA6" s="10">
        <v>74.400000000000006</v>
      </c>
      <c r="AB6" s="95">
        <v>8212200</v>
      </c>
      <c r="AC6" s="10">
        <v>74.400000000000006</v>
      </c>
      <c r="AD6" s="40">
        <f t="shared" si="1"/>
        <v>1.75</v>
      </c>
      <c r="AE6" s="162">
        <f t="shared" si="2"/>
        <v>4.0485829959515662E-3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-1373.25</v>
      </c>
      <c r="R7">
        <v>100</v>
      </c>
      <c r="W7" s="133">
        <v>42720</v>
      </c>
      <c r="X7" s="10">
        <v>74.430000000000007</v>
      </c>
      <c r="Y7" s="10">
        <v>74.959999999999994</v>
      </c>
      <c r="Z7" s="10">
        <v>73.94</v>
      </c>
      <c r="AA7" s="10">
        <v>74.099999999999994</v>
      </c>
      <c r="AB7" s="95">
        <v>14437500</v>
      </c>
      <c r="AC7" s="10">
        <v>74.099999999999994</v>
      </c>
      <c r="AD7" s="40">
        <f t="shared" si="1"/>
        <v>1.019999999999996</v>
      </c>
      <c r="AE7" s="162">
        <f t="shared" si="2"/>
        <v>-1.9192587690271434E-2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-1373.25</v>
      </c>
      <c r="T8" s="1"/>
      <c r="W8" s="133">
        <v>42719</v>
      </c>
      <c r="X8" s="10">
        <v>75.8</v>
      </c>
      <c r="Y8" s="10">
        <v>75.989999999999995</v>
      </c>
      <c r="Z8" s="10">
        <v>74.91</v>
      </c>
      <c r="AA8" s="10">
        <v>75.55</v>
      </c>
      <c r="AB8" s="95">
        <v>9448800</v>
      </c>
      <c r="AC8" s="10">
        <v>75.55</v>
      </c>
      <c r="AD8" s="40">
        <f t="shared" si="1"/>
        <v>1.0799999999999983</v>
      </c>
      <c r="AE8" s="162">
        <f t="shared" si="2"/>
        <v>-2.1133271694623312E-3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-8.4741056139214122E-2</v>
      </c>
      <c r="W9" s="133">
        <v>42718</v>
      </c>
      <c r="X9" s="10">
        <v>74.86</v>
      </c>
      <c r="Y9" s="10">
        <v>76.319999999999993</v>
      </c>
      <c r="Z9" s="10">
        <v>74.86</v>
      </c>
      <c r="AA9" s="10">
        <v>75.709999999999994</v>
      </c>
      <c r="AB9" s="95">
        <v>11822800</v>
      </c>
      <c r="AC9" s="10">
        <v>75.709999999999994</v>
      </c>
      <c r="AD9" s="40">
        <f t="shared" si="1"/>
        <v>1.4599999999999937</v>
      </c>
      <c r="AE9" s="162">
        <f t="shared" si="2"/>
        <v>1.1624799572421018E-2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42717</v>
      </c>
      <c r="X10" s="10">
        <v>73.41</v>
      </c>
      <c r="Y10" s="10">
        <v>75.87</v>
      </c>
      <c r="Z10" s="10">
        <v>73.400000000000006</v>
      </c>
      <c r="AA10" s="10">
        <v>74.84</v>
      </c>
      <c r="AB10" s="95">
        <v>12693000</v>
      </c>
      <c r="AC10" s="10">
        <v>74.84</v>
      </c>
      <c r="AD10" s="40">
        <f t="shared" si="1"/>
        <v>2.4699999999999989</v>
      </c>
      <c r="AE10" s="162" t="e">
        <f t="shared" si="2"/>
        <v>#DIV/0!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2.5499999999999998E-2</v>
      </c>
      <c r="W11" s="133">
        <v>42717</v>
      </c>
      <c r="X11" s="10" t="s">
        <v>228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42716</v>
      </c>
      <c r="X12" s="10">
        <v>72.56</v>
      </c>
      <c r="Y12" s="10">
        <v>73.680000000000007</v>
      </c>
      <c r="Z12" s="10">
        <v>72.13</v>
      </c>
      <c r="AA12" s="10">
        <v>73.47</v>
      </c>
      <c r="AB12" s="95">
        <v>9475900</v>
      </c>
      <c r="AC12" s="10">
        <v>73</v>
      </c>
      <c r="AD12" s="40">
        <f t="shared" si="1"/>
        <v>1.5500000000000114</v>
      </c>
      <c r="AE12" s="162">
        <f t="shared" si="2"/>
        <v>1.0660390419493293E-2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42713</v>
      </c>
      <c r="X13" s="10">
        <v>72.34</v>
      </c>
      <c r="Y13" s="10">
        <v>73.13</v>
      </c>
      <c r="Z13" s="10">
        <v>71.95</v>
      </c>
      <c r="AA13" s="10">
        <v>72.7</v>
      </c>
      <c r="AB13" s="95">
        <v>9936300</v>
      </c>
      <c r="AC13" s="10">
        <v>72.23</v>
      </c>
      <c r="AD13" s="40">
        <f t="shared" si="1"/>
        <v>1.1799999999999926</v>
      </c>
      <c r="AE13" s="162">
        <f t="shared" si="2"/>
        <v>9.3627724986025118E-3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42712</v>
      </c>
      <c r="X14" s="10">
        <v>72.459999999999994</v>
      </c>
      <c r="Y14" s="10">
        <v>72.599999999999994</v>
      </c>
      <c r="Z14" s="10">
        <v>70.83</v>
      </c>
      <c r="AA14" s="10">
        <v>72.02</v>
      </c>
      <c r="AB14" s="95">
        <v>12333500</v>
      </c>
      <c r="AC14" s="10">
        <v>71.56</v>
      </c>
      <c r="AD14" s="40">
        <f t="shared" si="1"/>
        <v>1.769999999999996</v>
      </c>
      <c r="AE14" s="162">
        <f t="shared" si="2"/>
        <v>-1.0372009403955218E-2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42711</v>
      </c>
      <c r="X15" s="10">
        <v>71.78</v>
      </c>
      <c r="Y15" s="10">
        <v>72.900000000000006</v>
      </c>
      <c r="Z15" s="10">
        <v>71.55</v>
      </c>
      <c r="AA15" s="10">
        <v>72.78</v>
      </c>
      <c r="AB15" s="95">
        <v>13061000</v>
      </c>
      <c r="AC15" s="10">
        <v>72.31</v>
      </c>
      <c r="AD15" s="40">
        <f t="shared" si="1"/>
        <v>1.3500000000000085</v>
      </c>
      <c r="AE15" s="162">
        <f t="shared" si="2"/>
        <v>4.1660880433271874E-3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42710</v>
      </c>
      <c r="X16" s="10">
        <v>72.67</v>
      </c>
      <c r="Y16" s="10">
        <v>72.67</v>
      </c>
      <c r="Z16" s="10">
        <v>71.95</v>
      </c>
      <c r="AA16" s="10">
        <v>72.47</v>
      </c>
      <c r="AB16" s="95">
        <v>8723900</v>
      </c>
      <c r="AC16" s="10">
        <v>72.010000000000005</v>
      </c>
      <c r="AD16" s="40">
        <f t="shared" si="1"/>
        <v>0.71999999999999886</v>
      </c>
      <c r="AE16" s="162">
        <f t="shared" si="2"/>
        <v>1.5299026425590334E-3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42709</v>
      </c>
      <c r="X17" s="10">
        <v>72.790000000000006</v>
      </c>
      <c r="Y17" s="10">
        <v>72.97</v>
      </c>
      <c r="Z17" s="10">
        <v>71.930000000000007</v>
      </c>
      <c r="AA17" s="10">
        <v>72.36</v>
      </c>
      <c r="AB17" s="95">
        <v>9985900</v>
      </c>
      <c r="AC17" s="10">
        <v>71.900000000000006</v>
      </c>
      <c r="AD17" s="40">
        <f t="shared" si="1"/>
        <v>1.039999999999992</v>
      </c>
      <c r="AE17" s="162">
        <f t="shared" si="2"/>
        <v>-8.3379655364079763E-4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42706</v>
      </c>
      <c r="X18" s="10">
        <v>73.040000000000006</v>
      </c>
      <c r="Y18" s="10">
        <v>73.599999999999994</v>
      </c>
      <c r="Z18" s="10">
        <v>72.16</v>
      </c>
      <c r="AA18" s="10">
        <v>72.42</v>
      </c>
      <c r="AB18" s="95">
        <v>9227900</v>
      </c>
      <c r="AC18" s="10">
        <v>71.959999999999994</v>
      </c>
      <c r="AD18" s="40">
        <f t="shared" si="1"/>
        <v>1.4399999999999977</v>
      </c>
      <c r="AE18" s="162">
        <f t="shared" si="2"/>
        <v>-5.665330938234181E-3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42705</v>
      </c>
      <c r="X19" s="10">
        <v>73.97</v>
      </c>
      <c r="Y19" s="10">
        <v>74.03</v>
      </c>
      <c r="Z19" s="10">
        <v>72.72</v>
      </c>
      <c r="AA19" s="10">
        <v>72.84</v>
      </c>
      <c r="AB19" s="95">
        <v>8270200</v>
      </c>
      <c r="AC19" s="10">
        <v>72.37</v>
      </c>
      <c r="AD19" s="40">
        <f t="shared" si="1"/>
        <v>1.3100000000000023</v>
      </c>
      <c r="AE19" s="162">
        <f t="shared" si="2"/>
        <v>-1.1743820838454155E-2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42704</v>
      </c>
      <c r="X20" s="10">
        <v>75</v>
      </c>
      <c r="Y20" s="10">
        <v>75.08</v>
      </c>
      <c r="Z20" s="10">
        <v>73.59</v>
      </c>
      <c r="AA20" s="10">
        <v>73.7</v>
      </c>
      <c r="AB20" s="95">
        <v>10627300</v>
      </c>
      <c r="AC20" s="10">
        <v>73.23</v>
      </c>
      <c r="AD20" s="40">
        <f t="shared" si="1"/>
        <v>1.4899999999999949</v>
      </c>
      <c r="AE20" s="162">
        <f t="shared" si="2"/>
        <v>-1.5593493749159748E-2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42703</v>
      </c>
      <c r="X21" s="10">
        <v>74.69</v>
      </c>
      <c r="Y21" s="10">
        <v>75.400000000000006</v>
      </c>
      <c r="Z21" s="10">
        <v>74.290000000000006</v>
      </c>
      <c r="AA21" s="10">
        <v>74.87</v>
      </c>
      <c r="AB21" s="95">
        <v>7160700</v>
      </c>
      <c r="AC21" s="10">
        <v>74.39</v>
      </c>
      <c r="AD21" s="40">
        <f t="shared" si="1"/>
        <v>1.1099999999999994</v>
      </c>
      <c r="AE21" s="162">
        <f t="shared" si="2"/>
        <v>4.4558466108559625E-3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42702</v>
      </c>
      <c r="X22" s="10">
        <v>75.3</v>
      </c>
      <c r="Y22" s="10">
        <v>75.44</v>
      </c>
      <c r="Z22" s="10">
        <v>74.22</v>
      </c>
      <c r="AA22" s="10">
        <v>74.540000000000006</v>
      </c>
      <c r="AB22" s="95">
        <v>9338900</v>
      </c>
      <c r="AC22" s="10">
        <v>74.06</v>
      </c>
      <c r="AD22" s="40">
        <f t="shared" si="1"/>
        <v>1.2199999999999989</v>
      </c>
      <c r="AE22" s="162">
        <f t="shared" si="2"/>
        <v>-1.2006403415154687E-2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42699</v>
      </c>
      <c r="X23" s="10">
        <v>75.47</v>
      </c>
      <c r="Y23" s="10">
        <v>75.55</v>
      </c>
      <c r="Z23" s="10">
        <v>74.87</v>
      </c>
      <c r="AA23" s="10">
        <v>75.44</v>
      </c>
      <c r="AB23" s="95">
        <v>3068600</v>
      </c>
      <c r="AC23" s="10">
        <v>74.959999999999994</v>
      </c>
      <c r="AD23" s="40">
        <f t="shared" si="1"/>
        <v>0.67999999999999261</v>
      </c>
      <c r="AE23" s="162">
        <f t="shared" si="2"/>
        <v>1.8711574445335888E-3</v>
      </c>
    </row>
    <row r="24" spans="1:31" x14ac:dyDescent="0.25">
      <c r="W24" s="133">
        <v>42697</v>
      </c>
      <c r="X24" s="10">
        <v>73.849999999999994</v>
      </c>
      <c r="Y24" s="10">
        <v>75.349999999999994</v>
      </c>
      <c r="Z24" s="10">
        <v>73.760000000000005</v>
      </c>
      <c r="AA24" s="10">
        <v>75.3</v>
      </c>
      <c r="AB24" s="95">
        <v>6849200</v>
      </c>
      <c r="AC24" s="10">
        <v>74.819999999999993</v>
      </c>
      <c r="AD24" s="40">
        <f t="shared" si="1"/>
        <v>1.5899999999999892</v>
      </c>
      <c r="AE24" s="162">
        <f t="shared" si="2"/>
        <v>1.1354420113544039E-2</v>
      </c>
    </row>
    <row r="25" spans="1:31" x14ac:dyDescent="0.25">
      <c r="W25" s="133">
        <v>42696</v>
      </c>
      <c r="X25" s="10">
        <v>75.06</v>
      </c>
      <c r="Y25" s="10">
        <v>75.44</v>
      </c>
      <c r="Z25" s="10">
        <v>74.02</v>
      </c>
      <c r="AA25" s="10">
        <v>74.459999999999994</v>
      </c>
      <c r="AB25" s="95">
        <v>6019600</v>
      </c>
      <c r="AC25" s="10">
        <v>73.98</v>
      </c>
      <c r="AD25" s="40">
        <f t="shared" si="1"/>
        <v>1.4200000000000017</v>
      </c>
      <c r="AE25" s="162">
        <f t="shared" si="2"/>
        <v>-6.9798657718119772E-3</v>
      </c>
    </row>
    <row r="26" spans="1:31" x14ac:dyDescent="0.25">
      <c r="W26" s="133">
        <v>42695</v>
      </c>
      <c r="X26" s="10">
        <v>74.66</v>
      </c>
      <c r="Y26" s="10">
        <v>75.19</v>
      </c>
      <c r="Z26" s="10">
        <v>74.45</v>
      </c>
      <c r="AA26" s="10">
        <v>74.98</v>
      </c>
      <c r="AB26" s="95">
        <v>6810600</v>
      </c>
      <c r="AC26" s="10">
        <v>74.5</v>
      </c>
      <c r="AD26" s="40">
        <f t="shared" si="1"/>
        <v>0.73999999999999488</v>
      </c>
      <c r="AE26" s="162">
        <f t="shared" si="2"/>
        <v>4.8556784461828428E-3</v>
      </c>
    </row>
    <row r="27" spans="1:31" x14ac:dyDescent="0.25">
      <c r="W27" s="133">
        <v>42692</v>
      </c>
      <c r="X27" s="10">
        <v>75.59</v>
      </c>
      <c r="Y27" s="10">
        <v>75.739999999999995</v>
      </c>
      <c r="Z27" s="10">
        <v>74.25</v>
      </c>
      <c r="AA27" s="10">
        <v>74.62</v>
      </c>
      <c r="AB27" s="95">
        <v>8194300</v>
      </c>
      <c r="AC27" s="10">
        <v>74.14</v>
      </c>
      <c r="AD27" s="40">
        <f t="shared" si="1"/>
        <v>1.4899999999999949</v>
      </c>
      <c r="AE27" s="162">
        <f t="shared" si="2"/>
        <v>-1.2782956058588479E-2</v>
      </c>
    </row>
    <row r="28" spans="1:31" x14ac:dyDescent="0.25">
      <c r="W28" s="133">
        <v>42691</v>
      </c>
      <c r="X28" s="10">
        <v>75.72</v>
      </c>
      <c r="Y28" s="10">
        <v>76.02</v>
      </c>
      <c r="Z28" s="10">
        <v>74.849999999999994</v>
      </c>
      <c r="AA28" s="10">
        <v>75.58</v>
      </c>
      <c r="AB28" s="95">
        <v>9413500</v>
      </c>
      <c r="AC28" s="10">
        <v>75.099999999999994</v>
      </c>
      <c r="AD28" s="40">
        <f t="shared" si="1"/>
        <v>1.1700000000000017</v>
      </c>
      <c r="AE28" s="162">
        <f t="shared" si="2"/>
        <v>-5.4297444047147758E-3</v>
      </c>
    </row>
    <row r="29" spans="1:31" x14ac:dyDescent="0.25">
      <c r="W29" s="133">
        <v>42690</v>
      </c>
      <c r="X29" s="10">
        <v>76.08</v>
      </c>
      <c r="Y29" s="10">
        <v>76.88</v>
      </c>
      <c r="Z29" s="10">
        <v>75.569999999999993</v>
      </c>
      <c r="AA29" s="10">
        <v>76</v>
      </c>
      <c r="AB29" s="95">
        <v>8415000</v>
      </c>
      <c r="AC29" s="10">
        <v>75.510000000000005</v>
      </c>
      <c r="AD29" s="40">
        <f t="shared" si="1"/>
        <v>1.3100000000000023</v>
      </c>
      <c r="AE29" s="162">
        <f t="shared" si="2"/>
        <v>-4.6137621935142814E-3</v>
      </c>
    </row>
    <row r="30" spans="1:31" x14ac:dyDescent="0.25">
      <c r="C30" s="4"/>
      <c r="D30" s="3"/>
      <c r="E30" s="3"/>
      <c r="F30" s="3"/>
      <c r="H30" s="72"/>
      <c r="W30" s="133">
        <v>42689</v>
      </c>
      <c r="X30" s="10">
        <v>77.03</v>
      </c>
      <c r="Y30" s="10">
        <v>77.11</v>
      </c>
      <c r="Z30" s="10">
        <v>75</v>
      </c>
      <c r="AA30" s="10">
        <v>76.349999999999994</v>
      </c>
      <c r="AB30" s="95">
        <v>8560100</v>
      </c>
      <c r="AC30" s="10">
        <v>75.86</v>
      </c>
      <c r="AD30" s="40">
        <f t="shared" si="1"/>
        <v>2.1099999999999994</v>
      </c>
      <c r="AE30" s="162">
        <f t="shared" si="2"/>
        <v>-5.2452137424601197E-3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42688</v>
      </c>
      <c r="X31" s="10">
        <v>77.040000000000006</v>
      </c>
      <c r="Y31" s="10">
        <v>77.13</v>
      </c>
      <c r="Z31" s="10">
        <v>76.069999999999993</v>
      </c>
      <c r="AA31" s="10">
        <v>76.75</v>
      </c>
      <c r="AB31" s="95">
        <v>8832800</v>
      </c>
      <c r="AC31" s="10">
        <v>76.260000000000005</v>
      </c>
      <c r="AD31" s="40">
        <f t="shared" si="1"/>
        <v>1.0600000000000023</v>
      </c>
      <c r="AE31" s="162">
        <f t="shared" si="2"/>
        <v>4.3461082576057297E-3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42685</v>
      </c>
      <c r="X32" s="10">
        <v>77.48</v>
      </c>
      <c r="Y32" s="10">
        <v>77.510000000000005</v>
      </c>
      <c r="Z32" s="10">
        <v>75.290000000000006</v>
      </c>
      <c r="AA32" s="10">
        <v>76.42</v>
      </c>
      <c r="AB32" s="95">
        <v>12949600</v>
      </c>
      <c r="AC32" s="10">
        <v>75.930000000000007</v>
      </c>
      <c r="AD32" s="40">
        <f t="shared" si="1"/>
        <v>2.2199999999999989</v>
      </c>
      <c r="AE32" s="162">
        <f t="shared" si="2"/>
        <v>-1.8231186966640722E-2</v>
      </c>
    </row>
    <row r="33" spans="1:31" x14ac:dyDescent="0.25">
      <c r="W33" s="133">
        <v>42684</v>
      </c>
      <c r="X33" s="10">
        <v>79.66</v>
      </c>
      <c r="Y33" s="10">
        <v>80</v>
      </c>
      <c r="Z33" s="10">
        <v>76.94</v>
      </c>
      <c r="AA33" s="10">
        <v>77.84</v>
      </c>
      <c r="AB33" s="95">
        <v>16651800</v>
      </c>
      <c r="AC33" s="10">
        <v>77.34</v>
      </c>
      <c r="AD33" s="40">
        <f t="shared" si="1"/>
        <v>3.0600000000000023</v>
      </c>
      <c r="AE33" s="162">
        <f t="shared" si="2"/>
        <v>-8.0800307810695582E-3</v>
      </c>
    </row>
    <row r="34" spans="1:31" x14ac:dyDescent="0.25">
      <c r="W34" s="133">
        <v>42683</v>
      </c>
      <c r="X34" s="10">
        <v>76.8</v>
      </c>
      <c r="Y34" s="10">
        <v>80</v>
      </c>
      <c r="Z34" s="10">
        <v>76.75</v>
      </c>
      <c r="AA34" s="10">
        <v>78.47</v>
      </c>
      <c r="AB34" s="95">
        <v>26693700</v>
      </c>
      <c r="AC34" s="10">
        <v>77.97</v>
      </c>
      <c r="AD34" s="40">
        <f t="shared" si="1"/>
        <v>3.25</v>
      </c>
      <c r="AE34" s="162">
        <f t="shared" si="2"/>
        <v>5.9806986543428087E-2</v>
      </c>
    </row>
    <row r="35" spans="1:31" x14ac:dyDescent="0.25">
      <c r="W35" s="133">
        <v>42682</v>
      </c>
      <c r="X35" s="10">
        <v>73.930000000000007</v>
      </c>
      <c r="Y35" s="10">
        <v>74.66</v>
      </c>
      <c r="Z35" s="10">
        <v>73.290000000000006</v>
      </c>
      <c r="AA35" s="10">
        <v>74.040000000000006</v>
      </c>
      <c r="AB35" s="95">
        <v>7449600</v>
      </c>
      <c r="AC35" s="10">
        <v>73.569999999999993</v>
      </c>
      <c r="AD35" s="40">
        <f t="shared" si="1"/>
        <v>1.3699999999999903</v>
      </c>
      <c r="AE35" s="162">
        <f t="shared" si="2"/>
        <v>5.4399564803464528E-4</v>
      </c>
    </row>
    <row r="36" spans="1:31" x14ac:dyDescent="0.25">
      <c r="W36" s="133">
        <v>42681</v>
      </c>
      <c r="X36" s="10">
        <v>73.48</v>
      </c>
      <c r="Y36" s="10">
        <v>74.709999999999994</v>
      </c>
      <c r="Z36" s="10">
        <v>73.05</v>
      </c>
      <c r="AA36" s="10">
        <v>74</v>
      </c>
      <c r="AB36" s="95">
        <v>9513500</v>
      </c>
      <c r="AC36" s="10">
        <v>73.53</v>
      </c>
      <c r="AD36" s="40">
        <f t="shared" si="1"/>
        <v>1.6599999999999966</v>
      </c>
      <c r="AE36" s="162">
        <f t="shared" si="2"/>
        <v>2.1675698207586525E-2</v>
      </c>
    </row>
    <row r="37" spans="1:31" x14ac:dyDescent="0.25">
      <c r="W37" s="133">
        <v>42678</v>
      </c>
      <c r="X37" s="10">
        <v>71.52</v>
      </c>
      <c r="Y37" s="10">
        <v>73.290000000000006</v>
      </c>
      <c r="Z37" s="10">
        <v>71.39</v>
      </c>
      <c r="AA37" s="10">
        <v>72.430000000000007</v>
      </c>
      <c r="AB37" s="95">
        <v>11779500</v>
      </c>
      <c r="AC37" s="10">
        <v>71.97</v>
      </c>
      <c r="AD37" s="40">
        <f t="shared" si="1"/>
        <v>1.9000000000000057</v>
      </c>
      <c r="AE37" s="162">
        <f t="shared" si="2"/>
        <v>9.3969144460028797E-3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42677</v>
      </c>
      <c r="X38" s="10">
        <v>72.33</v>
      </c>
      <c r="Y38" s="10">
        <v>72.930000000000007</v>
      </c>
      <c r="Z38" s="10">
        <v>71.680000000000007</v>
      </c>
      <c r="AA38" s="10">
        <v>71.760000000000005</v>
      </c>
      <c r="AB38" s="95">
        <v>9286200</v>
      </c>
      <c r="AC38" s="10">
        <v>71.3</v>
      </c>
      <c r="AD38" s="40">
        <f t="shared" si="1"/>
        <v>1.25</v>
      </c>
      <c r="AE38" s="162">
        <f t="shared" si="2"/>
        <v>-1.0409437890353868E-2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42676</v>
      </c>
      <c r="X39" s="10">
        <v>74</v>
      </c>
      <c r="Y39" s="10">
        <v>74.349999999999994</v>
      </c>
      <c r="Z39" s="10">
        <v>72.45</v>
      </c>
      <c r="AA39" s="10">
        <v>72.510000000000005</v>
      </c>
      <c r="AB39" s="95">
        <v>14620000</v>
      </c>
      <c r="AC39" s="10">
        <v>72.05</v>
      </c>
      <c r="AD39" s="40">
        <f t="shared" si="1"/>
        <v>1.8999999999999915</v>
      </c>
      <c r="AE39" s="162">
        <f t="shared" si="2"/>
        <v>-2.1059782608695565E-2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42675</v>
      </c>
      <c r="X40" s="10">
        <v>73.63</v>
      </c>
      <c r="Y40" s="10">
        <v>74.290000000000006</v>
      </c>
      <c r="Z40" s="10">
        <v>73.06</v>
      </c>
      <c r="AA40" s="10">
        <v>74.069999999999993</v>
      </c>
      <c r="AB40" s="95">
        <v>10741600</v>
      </c>
      <c r="AC40" s="10">
        <v>73.599999999999994</v>
      </c>
      <c r="AD40" s="40">
        <f t="shared" si="1"/>
        <v>1.230000000000004</v>
      </c>
      <c r="AE40" s="162">
        <f t="shared" si="2"/>
        <v>6.0142154182614149E-3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42674</v>
      </c>
      <c r="X41" s="10">
        <v>74.09</v>
      </c>
      <c r="Y41" s="10">
        <v>74.44</v>
      </c>
      <c r="Z41" s="10">
        <v>73.55</v>
      </c>
      <c r="AA41" s="10">
        <v>73.63</v>
      </c>
      <c r="AB41" s="95">
        <v>8457000</v>
      </c>
      <c r="AC41" s="10">
        <v>73.16</v>
      </c>
      <c r="AD41" s="40">
        <f t="shared" si="1"/>
        <v>0.89000000000000057</v>
      </c>
      <c r="AE41" s="162">
        <f t="shared" si="2"/>
        <v>-3.4055305816645953E-3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42671</v>
      </c>
      <c r="X42" s="10">
        <v>74.75</v>
      </c>
      <c r="Y42" s="10">
        <v>74.78</v>
      </c>
      <c r="Z42" s="10">
        <v>73.23</v>
      </c>
      <c r="AA42" s="10">
        <v>73.88</v>
      </c>
      <c r="AB42" s="95">
        <v>13160000</v>
      </c>
      <c r="AC42" s="10">
        <v>73.41</v>
      </c>
      <c r="AD42" s="40">
        <f t="shared" si="1"/>
        <v>1.5499999999999972</v>
      </c>
      <c r="AE42" s="162">
        <f t="shared" si="2"/>
        <v>-2.5617202017520713E-2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81.576000000000008</v>
      </c>
      <c r="Q43" s="2"/>
      <c r="T43" s="128" t="s">
        <v>98</v>
      </c>
      <c r="U43" s="98">
        <v>73.64</v>
      </c>
      <c r="W43" s="133">
        <v>42670</v>
      </c>
      <c r="X43" s="10">
        <v>75.930000000000007</v>
      </c>
      <c r="Y43" s="10">
        <v>76.36</v>
      </c>
      <c r="Z43" s="10">
        <v>75.64</v>
      </c>
      <c r="AA43" s="10">
        <v>75.83</v>
      </c>
      <c r="AB43" s="95">
        <v>9596400</v>
      </c>
      <c r="AC43" s="10">
        <v>75.34</v>
      </c>
      <c r="AD43" s="40">
        <f t="shared" si="1"/>
        <v>0.71999999999999886</v>
      </c>
      <c r="AE43" s="162">
        <f t="shared" si="2"/>
        <v>5.8744993324433281E-3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80.834400000000002</v>
      </c>
      <c r="Q44" s="2"/>
      <c r="T44" s="93" t="s">
        <v>99</v>
      </c>
      <c r="U44" s="88">
        <v>73.52</v>
      </c>
      <c r="W44" s="133">
        <v>42669</v>
      </c>
      <c r="X44" s="10">
        <v>74.510000000000005</v>
      </c>
      <c r="Y44" s="10">
        <v>75.8</v>
      </c>
      <c r="Z44" s="10">
        <v>74.260000000000005</v>
      </c>
      <c r="AA44" s="10">
        <v>75.38</v>
      </c>
      <c r="AB44" s="95">
        <v>8333000</v>
      </c>
      <c r="AC44" s="10">
        <v>74.900000000000006</v>
      </c>
      <c r="AD44" s="40">
        <f t="shared" si="1"/>
        <v>1.539999999999992</v>
      </c>
      <c r="AE44" s="162">
        <f t="shared" si="2"/>
        <v>1.3120519410252829E-2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80.092799999999997</v>
      </c>
      <c r="Q45" s="2"/>
      <c r="T45" s="93" t="s">
        <v>100</v>
      </c>
      <c r="U45" s="88" t="s">
        <v>597</v>
      </c>
      <c r="W45" s="133">
        <v>42668</v>
      </c>
      <c r="X45" s="10">
        <v>74.040000000000006</v>
      </c>
      <c r="Y45" s="10">
        <v>74.680000000000007</v>
      </c>
      <c r="Z45" s="10">
        <v>73.91</v>
      </c>
      <c r="AA45" s="10">
        <v>74.41</v>
      </c>
      <c r="AB45" s="95">
        <v>6140800</v>
      </c>
      <c r="AC45" s="10">
        <v>73.930000000000007</v>
      </c>
      <c r="AD45" s="40">
        <f t="shared" si="1"/>
        <v>0.77000000000001023</v>
      </c>
      <c r="AE45" s="162">
        <f t="shared" si="2"/>
        <v>3.3930510314874596E-3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79.351200000000006</v>
      </c>
      <c r="Q46" s="2"/>
      <c r="T46" s="93" t="s">
        <v>101</v>
      </c>
      <c r="U46" s="88" t="s">
        <v>598</v>
      </c>
      <c r="W46" s="133">
        <v>42667</v>
      </c>
      <c r="X46" s="10">
        <v>74.510000000000005</v>
      </c>
      <c r="Y46" s="10">
        <v>74.78</v>
      </c>
      <c r="Z46" s="10">
        <v>73.739999999999995</v>
      </c>
      <c r="AA46" s="10">
        <v>74.150000000000006</v>
      </c>
      <c r="AB46" s="95">
        <v>7404000</v>
      </c>
      <c r="AC46" s="10">
        <v>73.680000000000007</v>
      </c>
      <c r="AD46" s="40">
        <f t="shared" si="1"/>
        <v>1.0400000000000063</v>
      </c>
      <c r="AE46" s="162">
        <f t="shared" si="2"/>
        <v>-1.7612789594905198E-3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78.6096</v>
      </c>
      <c r="Q47" s="2"/>
      <c r="T47" s="93" t="s">
        <v>102</v>
      </c>
      <c r="U47" s="88">
        <v>95.19</v>
      </c>
      <c r="W47" s="133">
        <v>42664</v>
      </c>
      <c r="X47" s="10">
        <v>74.099999999999994</v>
      </c>
      <c r="Y47" s="10">
        <v>74.94</v>
      </c>
      <c r="Z47" s="10">
        <v>73.78</v>
      </c>
      <c r="AA47" s="10">
        <v>74.290000000000006</v>
      </c>
      <c r="AB47" s="95">
        <v>8256500</v>
      </c>
      <c r="AC47" s="10">
        <v>73.81</v>
      </c>
      <c r="AD47" s="40">
        <f t="shared" si="1"/>
        <v>1.1599999999999966</v>
      </c>
      <c r="AE47" s="162">
        <f t="shared" si="2"/>
        <v>-2.7089259108759034E-4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77.867999999999995</v>
      </c>
      <c r="Q48" s="2"/>
      <c r="T48" s="93" t="s">
        <v>103</v>
      </c>
      <c r="U48" s="88">
        <v>0.88731400000000005</v>
      </c>
      <c r="W48" s="133">
        <v>42663</v>
      </c>
      <c r="X48" s="10">
        <v>73.14</v>
      </c>
      <c r="Y48" s="10">
        <v>74.81</v>
      </c>
      <c r="Z48" s="10">
        <v>73.099999999999994</v>
      </c>
      <c r="AA48" s="10">
        <v>74.31</v>
      </c>
      <c r="AB48" s="95">
        <v>10351400</v>
      </c>
      <c r="AC48" s="10">
        <v>73.83</v>
      </c>
      <c r="AD48" s="40">
        <f t="shared" si="1"/>
        <v>1.710000000000008</v>
      </c>
      <c r="AE48" s="162">
        <f t="shared" si="2"/>
        <v>1.317414573898712E-2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77.126400000000004</v>
      </c>
      <c r="Q49" s="2"/>
      <c r="T49" s="93" t="s">
        <v>122</v>
      </c>
      <c r="U49" s="88" t="s">
        <v>351</v>
      </c>
      <c r="W49" s="133">
        <v>42662</v>
      </c>
      <c r="X49" s="10">
        <v>73.5</v>
      </c>
      <c r="Y49" s="10">
        <v>73.92</v>
      </c>
      <c r="Z49" s="10">
        <v>73.31</v>
      </c>
      <c r="AA49" s="10">
        <v>73.34</v>
      </c>
      <c r="AB49" s="95">
        <v>6326400</v>
      </c>
      <c r="AC49" s="10">
        <v>72.87</v>
      </c>
      <c r="AD49" s="40">
        <f t="shared" si="1"/>
        <v>0.60999999999999943</v>
      </c>
      <c r="AE49" s="162">
        <f t="shared" si="2"/>
        <v>-9.596928982724684E-4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76.384799999999998</v>
      </c>
      <c r="Q50" s="2"/>
      <c r="T50" s="93"/>
      <c r="U50" s="88"/>
      <c r="W50" s="133">
        <v>42661</v>
      </c>
      <c r="X50" s="10">
        <v>73.400000000000006</v>
      </c>
      <c r="Y50" s="10">
        <v>73.83</v>
      </c>
      <c r="Z50" s="10">
        <v>72.91</v>
      </c>
      <c r="AA50" s="10">
        <v>73.41</v>
      </c>
      <c r="AB50" s="95">
        <v>6353500</v>
      </c>
      <c r="AC50" s="10">
        <v>72.94</v>
      </c>
      <c r="AD50" s="40">
        <f t="shared" si="1"/>
        <v>0.92000000000000171</v>
      </c>
      <c r="AE50" s="162">
        <f t="shared" si="2"/>
        <v>1.0529232474369543E-2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75.643199999999993</v>
      </c>
      <c r="Q51" s="2"/>
      <c r="T51" s="93" t="s">
        <v>105</v>
      </c>
      <c r="U51" s="88" t="s">
        <v>599</v>
      </c>
      <c r="W51" s="133">
        <v>42660</v>
      </c>
      <c r="X51" s="10">
        <v>72.540000000000006</v>
      </c>
      <c r="Y51" s="10">
        <v>73.459999999999994</v>
      </c>
      <c r="Z51" s="10">
        <v>72.31</v>
      </c>
      <c r="AA51" s="10">
        <v>72.64</v>
      </c>
      <c r="AB51" s="95">
        <v>8181400</v>
      </c>
      <c r="AC51" s="10">
        <v>72.180000000000007</v>
      </c>
      <c r="AD51" s="40">
        <f t="shared" si="1"/>
        <v>1.1499999999999915</v>
      </c>
      <c r="AE51" s="162">
        <f t="shared" si="2"/>
        <v>-1.3835085777531564E-3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74.901600000000002</v>
      </c>
      <c r="Q52" s="2"/>
      <c r="T52" s="93" t="s">
        <v>106</v>
      </c>
      <c r="U52" s="88" t="s">
        <v>451</v>
      </c>
      <c r="W52" s="133">
        <v>42657</v>
      </c>
      <c r="X52" s="10">
        <v>73.27</v>
      </c>
      <c r="Y52" s="10">
        <v>73.5</v>
      </c>
      <c r="Z52" s="10">
        <v>72.73</v>
      </c>
      <c r="AA52" s="10">
        <v>72.75</v>
      </c>
      <c r="AB52" s="95">
        <v>7359100</v>
      </c>
      <c r="AC52" s="10">
        <v>72.28</v>
      </c>
      <c r="AD52" s="40">
        <f t="shared" si="1"/>
        <v>0.76999999999999602</v>
      </c>
      <c r="AE52" s="162">
        <f t="shared" si="2"/>
        <v>-4.2705606832897924E-3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74.16</v>
      </c>
      <c r="Q53" s="2"/>
      <c r="T53" s="93" t="s">
        <v>107</v>
      </c>
      <c r="U53" s="90">
        <v>6632942</v>
      </c>
      <c r="W53" s="133">
        <v>42656</v>
      </c>
      <c r="X53" s="10">
        <v>72.290000000000006</v>
      </c>
      <c r="Y53" s="10">
        <v>73.930000000000007</v>
      </c>
      <c r="Z53" s="10">
        <v>72.209999999999994</v>
      </c>
      <c r="AA53" s="10">
        <v>73.06</v>
      </c>
      <c r="AB53" s="95">
        <v>10586100</v>
      </c>
      <c r="AC53" s="10">
        <v>72.59</v>
      </c>
      <c r="AD53" s="40">
        <f t="shared" si="1"/>
        <v>1.7200000000000131</v>
      </c>
      <c r="AE53" s="162">
        <f t="shared" si="2"/>
        <v>4.1345093715539072E-4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73.418399999999991</v>
      </c>
      <c r="Q54" s="2"/>
      <c r="T54" s="93" t="s">
        <v>110</v>
      </c>
      <c r="U54" s="90">
        <v>9612700</v>
      </c>
      <c r="W54" s="133">
        <v>42655</v>
      </c>
      <c r="X54" s="10">
        <v>74.180000000000007</v>
      </c>
      <c r="Y54" s="10">
        <v>74.209999999999994</v>
      </c>
      <c r="Z54" s="10">
        <v>72.92</v>
      </c>
      <c r="AA54" s="10">
        <v>73.03</v>
      </c>
      <c r="AB54" s="95">
        <v>10014500</v>
      </c>
      <c r="AC54" s="10">
        <v>72.56</v>
      </c>
      <c r="AD54" s="40">
        <f t="shared" si="1"/>
        <v>1.289999999999992</v>
      </c>
      <c r="AE54" s="162">
        <f t="shared" si="2"/>
        <v>-1.0770279481935763E-2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72.6768</v>
      </c>
      <c r="Q55" s="2"/>
      <c r="T55" s="93" t="s">
        <v>108</v>
      </c>
      <c r="U55" s="88" t="s">
        <v>600</v>
      </c>
      <c r="W55" s="133">
        <v>42654</v>
      </c>
      <c r="X55" s="10">
        <v>75.14</v>
      </c>
      <c r="Y55" s="10">
        <v>75.28</v>
      </c>
      <c r="Z55" s="10">
        <v>73.56</v>
      </c>
      <c r="AA55" s="10">
        <v>73.819999999999993</v>
      </c>
      <c r="AB55" s="95">
        <v>11910000</v>
      </c>
      <c r="AC55" s="10">
        <v>73.349999999999994</v>
      </c>
      <c r="AD55" s="40">
        <f t="shared" si="1"/>
        <v>1.7199999999999989</v>
      </c>
      <c r="AE55" s="162">
        <f t="shared" si="2"/>
        <v>-2.2130382615651367E-2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71.935199999999995</v>
      </c>
      <c r="T56" s="93" t="s">
        <v>111</v>
      </c>
      <c r="U56" s="88">
        <v>6.82</v>
      </c>
      <c r="W56" s="133">
        <v>42653</v>
      </c>
      <c r="X56" s="10">
        <v>75.5</v>
      </c>
      <c r="Y56" s="10">
        <v>75.97</v>
      </c>
      <c r="Z56" s="10">
        <v>75.260000000000005</v>
      </c>
      <c r="AA56" s="10">
        <v>75.489999999999995</v>
      </c>
      <c r="AB56" s="95">
        <v>7161100</v>
      </c>
      <c r="AC56" s="10">
        <v>75.010000000000005</v>
      </c>
      <c r="AD56" s="40">
        <f t="shared" si="1"/>
        <v>0.70999999999999375</v>
      </c>
      <c r="AE56" s="162">
        <f t="shared" si="2"/>
        <v>3.3440342429107428E-3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71.193599999999989</v>
      </c>
      <c r="T57" s="93" t="s">
        <v>112</v>
      </c>
      <c r="U57" s="88">
        <v>10.82</v>
      </c>
      <c r="W57" s="133">
        <v>42650</v>
      </c>
      <c r="X57" s="10">
        <v>76.45</v>
      </c>
      <c r="Y57" s="10">
        <v>76.48</v>
      </c>
      <c r="Z57" s="10">
        <v>74.92</v>
      </c>
      <c r="AA57" s="10">
        <v>75.239999999999995</v>
      </c>
      <c r="AB57" s="95">
        <v>11149200</v>
      </c>
      <c r="AC57" s="10">
        <v>74.760000000000005</v>
      </c>
      <c r="AD57" s="40">
        <f t="shared" si="1"/>
        <v>1.5600000000000023</v>
      </c>
      <c r="AE57" s="162">
        <f t="shared" si="2"/>
        <v>-1.2678288431061779E-2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70.451999999999998</v>
      </c>
      <c r="T58" s="93" t="s">
        <v>109</v>
      </c>
      <c r="U58" s="88" t="s">
        <v>601</v>
      </c>
      <c r="W58" s="133">
        <v>42649</v>
      </c>
      <c r="X58" s="10">
        <v>77.38</v>
      </c>
      <c r="Y58" s="10">
        <v>77.760000000000005</v>
      </c>
      <c r="Z58" s="10">
        <v>76.08</v>
      </c>
      <c r="AA58" s="10">
        <v>76.209999999999994</v>
      </c>
      <c r="AB58" s="95">
        <v>10168200</v>
      </c>
      <c r="AC58" s="10">
        <v>75.72</v>
      </c>
      <c r="AD58" s="40">
        <f t="shared" si="1"/>
        <v>1.6800000000000068</v>
      </c>
      <c r="AE58" s="162">
        <f t="shared" si="2"/>
        <v>-1.7516543402101958E-2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69.710399999999993</v>
      </c>
      <c r="W59" s="133">
        <v>42648</v>
      </c>
      <c r="X59" s="10">
        <v>77.349999999999994</v>
      </c>
      <c r="Y59" s="10">
        <v>78</v>
      </c>
      <c r="Z59" s="10">
        <v>77.2</v>
      </c>
      <c r="AA59" s="10">
        <v>77.569999999999993</v>
      </c>
      <c r="AB59" s="95">
        <v>7910200</v>
      </c>
      <c r="AC59" s="10">
        <v>77.069999999999993</v>
      </c>
      <c r="AD59" s="40">
        <f t="shared" si="1"/>
        <v>0.79999999999999716</v>
      </c>
      <c r="AE59" s="162">
        <f t="shared" si="2"/>
        <v>4.1693811074918763E-3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68.968800000000002</v>
      </c>
      <c r="W60" s="133">
        <v>42647</v>
      </c>
      <c r="X60" s="10">
        <v>77.599999999999994</v>
      </c>
      <c r="Y60" s="10">
        <v>78.42</v>
      </c>
      <c r="Z60" s="10">
        <v>77.12</v>
      </c>
      <c r="AA60" s="10">
        <v>77.239999999999995</v>
      </c>
      <c r="AB60" s="95">
        <v>8219400</v>
      </c>
      <c r="AC60" s="10">
        <v>76.75</v>
      </c>
      <c r="AD60" s="40">
        <f t="shared" si="1"/>
        <v>1.2999999999999972</v>
      </c>
      <c r="AE60" s="162">
        <f t="shared" si="2"/>
        <v>-1.0060621694827798E-2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68.227199999999996</v>
      </c>
      <c r="W61" s="133">
        <v>42646</v>
      </c>
      <c r="X61" s="10">
        <v>78.63</v>
      </c>
      <c r="Y61" s="10">
        <v>78.97</v>
      </c>
      <c r="Z61" s="10">
        <v>77.25</v>
      </c>
      <c r="AA61" s="10">
        <v>78.03</v>
      </c>
      <c r="AB61" s="95">
        <v>10626200</v>
      </c>
      <c r="AC61" s="10">
        <v>77.53</v>
      </c>
      <c r="AD61" s="40">
        <f t="shared" si="1"/>
        <v>1.7199999999999989</v>
      </c>
      <c r="AE61" s="162">
        <f t="shared" si="2"/>
        <v>-1.3738710087775052E-2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67.485600000000005</v>
      </c>
      <c r="W62" s="133">
        <v>42643</v>
      </c>
      <c r="X62" s="10">
        <v>78.06</v>
      </c>
      <c r="Y62" s="10">
        <v>79.63</v>
      </c>
      <c r="Z62" s="10">
        <v>78.05</v>
      </c>
      <c r="AA62" s="10">
        <v>79.12</v>
      </c>
      <c r="AB62" s="95">
        <v>11031500</v>
      </c>
      <c r="AC62" s="10">
        <v>78.61</v>
      </c>
      <c r="AD62" s="40">
        <f t="shared" si="1"/>
        <v>1.5799999999999983</v>
      </c>
      <c r="AE62" s="162">
        <f t="shared" si="2"/>
        <v>1.6158221302998932E-2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66.744</v>
      </c>
      <c r="W63" s="133">
        <v>42642</v>
      </c>
      <c r="X63" s="10">
        <v>79.16</v>
      </c>
      <c r="Y63" s="10">
        <v>79.34</v>
      </c>
      <c r="Z63" s="10">
        <v>77.75</v>
      </c>
      <c r="AA63" s="10">
        <v>77.86</v>
      </c>
      <c r="AB63" s="95">
        <v>7618600</v>
      </c>
      <c r="AC63" s="10">
        <v>77.36</v>
      </c>
      <c r="AD63" s="40">
        <f t="shared" si="1"/>
        <v>1.5900000000000034</v>
      </c>
      <c r="AE63" s="162">
        <f t="shared" si="2"/>
        <v>-1.4019882742798861E-2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42641</v>
      </c>
      <c r="X64" s="10">
        <v>79.12</v>
      </c>
      <c r="Y64" s="10">
        <v>79.5</v>
      </c>
      <c r="Z64" s="10">
        <v>78.510000000000005</v>
      </c>
      <c r="AA64" s="10">
        <v>78.97</v>
      </c>
      <c r="AB64" s="95">
        <v>6854100</v>
      </c>
      <c r="AC64" s="10">
        <v>78.459999999999994</v>
      </c>
      <c r="AD64" s="40">
        <f t="shared" si="1"/>
        <v>0.98999999999999488</v>
      </c>
      <c r="AE64" s="162">
        <f t="shared" si="2"/>
        <v>-3.5560071120142034E-3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42640</v>
      </c>
      <c r="X65" s="10">
        <v>79.319999999999993</v>
      </c>
      <c r="Y65" s="10">
        <v>79.900000000000006</v>
      </c>
      <c r="Z65" s="10">
        <v>78.64</v>
      </c>
      <c r="AA65" s="10">
        <v>79.25</v>
      </c>
      <c r="AB65" s="95">
        <v>13214300</v>
      </c>
      <c r="AC65" s="10">
        <v>78.739999999999995</v>
      </c>
      <c r="AD65" s="40">
        <f t="shared" si="1"/>
        <v>1.2600000000000051</v>
      </c>
      <c r="AE65" s="162">
        <f t="shared" si="2"/>
        <v>-1.6978776529338324E-2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42639</v>
      </c>
      <c r="X66" s="10">
        <v>81</v>
      </c>
      <c r="Y66" s="10">
        <v>81.13</v>
      </c>
      <c r="Z66" s="10">
        <v>79.92</v>
      </c>
      <c r="AA66" s="10">
        <v>80.62</v>
      </c>
      <c r="AB66" s="95">
        <v>9036000</v>
      </c>
      <c r="AC66" s="10">
        <v>80.099999999999994</v>
      </c>
      <c r="AD66" s="40">
        <f t="shared" si="1"/>
        <v>1.2099999999999937</v>
      </c>
      <c r="AE66" s="162">
        <f t="shared" si="2"/>
        <v>-9.27643784786647E-3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42636</v>
      </c>
      <c r="X67" s="10">
        <v>81.55</v>
      </c>
      <c r="Y67" s="10">
        <v>82</v>
      </c>
      <c r="Z67" s="10">
        <v>81.22</v>
      </c>
      <c r="AA67" s="10">
        <v>81.37</v>
      </c>
      <c r="AB67" s="95">
        <v>7534500</v>
      </c>
      <c r="AC67" s="10">
        <v>80.849999999999994</v>
      </c>
      <c r="AD67" s="40">
        <f>Y67-Z67</f>
        <v>0.78000000000000114</v>
      </c>
      <c r="AE67" s="162">
        <f>AC67/AC68-1</f>
        <v>-1.8518518518518823E-3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42635</v>
      </c>
      <c r="X68" s="10">
        <v>81.97</v>
      </c>
      <c r="Y68" s="10">
        <v>82</v>
      </c>
      <c r="Z68" s="10">
        <v>80.900000000000006</v>
      </c>
      <c r="AA68" s="10">
        <v>81.52</v>
      </c>
      <c r="AB68" s="95">
        <v>8213800</v>
      </c>
      <c r="AC68" s="10">
        <v>81</v>
      </c>
      <c r="AD68" s="40">
        <f>Y68-Z68</f>
        <v>1.0999999999999943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361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411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42727</v>
      </c>
      <c r="X2" s="10">
        <v>70.2</v>
      </c>
      <c r="Y2" s="10">
        <v>70.94</v>
      </c>
      <c r="Z2" s="10">
        <v>69.900000000000006</v>
      </c>
      <c r="AA2" s="10">
        <v>70.39</v>
      </c>
      <c r="AB2" s="95">
        <v>117100</v>
      </c>
      <c r="AC2" s="10">
        <v>70.39</v>
      </c>
      <c r="AD2" s="2">
        <f>Y2-Z2</f>
        <v>1.039999999999992</v>
      </c>
      <c r="AE2" s="138">
        <f>AC2/AC3-1</f>
        <v>3.2782212086659435E-3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69.47</v>
      </c>
      <c r="W3" s="133">
        <v>42726</v>
      </c>
      <c r="X3" s="10">
        <v>70.09</v>
      </c>
      <c r="Y3" s="10">
        <v>70.41</v>
      </c>
      <c r="Z3" s="10">
        <v>69.39</v>
      </c>
      <c r="AA3" s="10">
        <v>70.16</v>
      </c>
      <c r="AB3" s="95">
        <v>200500</v>
      </c>
      <c r="AC3" s="10">
        <v>70.16</v>
      </c>
      <c r="AD3" s="2">
        <f t="shared" ref="AD3:AD66" si="0">Y3-Z3</f>
        <v>1.019999999999996</v>
      </c>
      <c r="AE3" s="138">
        <f t="shared" ref="AE3:AE66" si="1">AC3/AC4-1</f>
        <v>1.1415525114155667E-3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69.47</v>
      </c>
      <c r="R4" s="505">
        <v>6.1000000000000004E-3</v>
      </c>
      <c r="W4" s="133">
        <v>42725</v>
      </c>
      <c r="X4" s="10">
        <v>70.650000000000006</v>
      </c>
      <c r="Y4" s="10">
        <v>70.930000000000007</v>
      </c>
      <c r="Z4" s="10">
        <v>69.94</v>
      </c>
      <c r="AA4" s="10">
        <v>70.08</v>
      </c>
      <c r="AB4" s="95">
        <v>246600</v>
      </c>
      <c r="AC4" s="10">
        <v>70.08</v>
      </c>
      <c r="AD4" s="2">
        <f t="shared" si="0"/>
        <v>0.99000000000000909</v>
      </c>
      <c r="AE4" s="138">
        <f t="shared" si="1"/>
        <v>-5.3931308543854195E-3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70.150000000000006</v>
      </c>
      <c r="Y5" s="10">
        <v>70.739999999999995</v>
      </c>
      <c r="Z5" s="10">
        <v>69.64</v>
      </c>
      <c r="AA5" s="10">
        <v>70.459999999999994</v>
      </c>
      <c r="AB5" s="95">
        <v>197000</v>
      </c>
      <c r="AC5" s="10">
        <v>70.459999999999994</v>
      </c>
      <c r="AD5" s="2">
        <f t="shared" si="0"/>
        <v>1.0999999999999943</v>
      </c>
      <c r="AE5" s="138">
        <f t="shared" si="1"/>
        <v>6.5714285714284504E-3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69.790000000000006</v>
      </c>
      <c r="Y6" s="10">
        <v>70.319999999999993</v>
      </c>
      <c r="Z6" s="10">
        <v>69.25</v>
      </c>
      <c r="AA6" s="10">
        <v>70</v>
      </c>
      <c r="AB6" s="95">
        <v>257800</v>
      </c>
      <c r="AC6" s="10">
        <v>70</v>
      </c>
      <c r="AD6" s="2">
        <f t="shared" si="0"/>
        <v>1.0699999999999932</v>
      </c>
      <c r="AE6" s="138">
        <f t="shared" si="1"/>
        <v>7.6291924571758596E-3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42720</v>
      </c>
      <c r="X7" s="10">
        <v>70.3</v>
      </c>
      <c r="Y7" s="10">
        <v>70.900000000000006</v>
      </c>
      <c r="Z7" s="10">
        <v>69.38</v>
      </c>
      <c r="AA7" s="10">
        <v>69.47</v>
      </c>
      <c r="AB7" s="95">
        <v>876900</v>
      </c>
      <c r="AC7" s="10">
        <v>69.47</v>
      </c>
      <c r="AD7" s="2">
        <f t="shared" si="0"/>
        <v>1.5200000000000102</v>
      </c>
      <c r="AE7" s="138">
        <f t="shared" si="1"/>
        <v>-9.5523239235814073E-3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69.22</v>
      </c>
      <c r="Y8" s="10">
        <v>70.37</v>
      </c>
      <c r="Z8" s="10">
        <v>68.89</v>
      </c>
      <c r="AA8" s="10">
        <v>70.14</v>
      </c>
      <c r="AB8" s="95">
        <v>263300</v>
      </c>
      <c r="AC8" s="10">
        <v>70.14</v>
      </c>
      <c r="AD8" s="2">
        <f t="shared" si="0"/>
        <v>1.480000000000004</v>
      </c>
      <c r="AE8" s="138">
        <f t="shared" si="1"/>
        <v>1.3290956370991092E-2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70.39</v>
      </c>
      <c r="Y9" s="10">
        <v>71.08</v>
      </c>
      <c r="Z9" s="10">
        <v>69.11</v>
      </c>
      <c r="AA9" s="10">
        <v>69.22</v>
      </c>
      <c r="AB9" s="95">
        <v>327700</v>
      </c>
      <c r="AC9" s="10">
        <v>69.22</v>
      </c>
      <c r="AD9" s="2">
        <f t="shared" si="0"/>
        <v>1.9699999999999989</v>
      </c>
      <c r="AE9" s="138">
        <f t="shared" si="1"/>
        <v>-2.0101925254813136E-2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42717</v>
      </c>
      <c r="X10" s="10">
        <v>70.239999999999995</v>
      </c>
      <c r="Y10" s="10">
        <v>71.11</v>
      </c>
      <c r="Z10" s="10">
        <v>69.95</v>
      </c>
      <c r="AA10" s="10">
        <v>70.64</v>
      </c>
      <c r="AB10" s="95">
        <v>362100</v>
      </c>
      <c r="AC10" s="10">
        <v>70.64</v>
      </c>
      <c r="AD10" s="2">
        <f t="shared" si="0"/>
        <v>1.1599999999999966</v>
      </c>
      <c r="AE10" s="138">
        <f t="shared" si="1"/>
        <v>4.9793711765542259E-3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42716</v>
      </c>
      <c r="X11" s="10">
        <v>69.89</v>
      </c>
      <c r="Y11" s="10">
        <v>70.58</v>
      </c>
      <c r="Z11" s="10">
        <v>69.319999999999993</v>
      </c>
      <c r="AA11" s="10">
        <v>70.290000000000006</v>
      </c>
      <c r="AB11" s="95">
        <v>348200</v>
      </c>
      <c r="AC11" s="10">
        <v>70.290000000000006</v>
      </c>
      <c r="AD11" s="2">
        <f t="shared" si="0"/>
        <v>1.2600000000000051</v>
      </c>
      <c r="AE11" s="138">
        <f t="shared" si="1"/>
        <v>3.1397174254319538E-3</v>
      </c>
    </row>
    <row r="12" spans="1:31" x14ac:dyDescent="0.25">
      <c r="W12" s="133">
        <v>42713</v>
      </c>
      <c r="X12" s="10">
        <v>70.760000000000005</v>
      </c>
      <c r="Y12" s="10">
        <v>70.78</v>
      </c>
      <c r="Z12" s="10">
        <v>70</v>
      </c>
      <c r="AA12" s="10">
        <v>70.069999999999993</v>
      </c>
      <c r="AB12" s="95">
        <v>266400</v>
      </c>
      <c r="AC12" s="10">
        <v>70.069999999999993</v>
      </c>
      <c r="AD12" s="2">
        <f t="shared" si="0"/>
        <v>0.78000000000000114</v>
      </c>
      <c r="AE12" s="138">
        <f t="shared" si="1"/>
        <v>-1.0869565217391464E-2</v>
      </c>
    </row>
    <row r="13" spans="1:31" x14ac:dyDescent="0.25">
      <c r="W13" s="133">
        <v>42712</v>
      </c>
      <c r="X13" s="10">
        <v>71.31</v>
      </c>
      <c r="Y13" s="10">
        <v>71.459999999999994</v>
      </c>
      <c r="Z13" s="10">
        <v>70.569999999999993</v>
      </c>
      <c r="AA13" s="10">
        <v>70.84</v>
      </c>
      <c r="AB13" s="95">
        <v>291100</v>
      </c>
      <c r="AC13" s="10">
        <v>70.84</v>
      </c>
      <c r="AD13" s="2">
        <f t="shared" si="0"/>
        <v>0.89000000000000057</v>
      </c>
      <c r="AE13" s="138">
        <f t="shared" si="1"/>
        <v>-3.6568213783402248E-3</v>
      </c>
    </row>
    <row r="14" spans="1:31" x14ac:dyDescent="0.25">
      <c r="W14" s="133">
        <v>42711</v>
      </c>
      <c r="X14" s="10">
        <v>70</v>
      </c>
      <c r="Y14" s="10">
        <v>71.41</v>
      </c>
      <c r="Z14" s="10">
        <v>69.63</v>
      </c>
      <c r="AA14" s="10">
        <v>71.099999999999994</v>
      </c>
      <c r="AB14" s="95">
        <v>321600</v>
      </c>
      <c r="AC14" s="10">
        <v>71.099999999999994</v>
      </c>
      <c r="AD14" s="2">
        <f t="shared" si="0"/>
        <v>1.7800000000000011</v>
      </c>
      <c r="AE14" s="138">
        <f t="shared" si="1"/>
        <v>1.8041237113401998E-2</v>
      </c>
    </row>
    <row r="15" spans="1:31" x14ac:dyDescent="0.25">
      <c r="W15" s="133">
        <v>42710</v>
      </c>
      <c r="X15" s="10">
        <v>69.05</v>
      </c>
      <c r="Y15" s="10">
        <v>69.87</v>
      </c>
      <c r="Z15" s="10">
        <v>68.7</v>
      </c>
      <c r="AA15" s="10">
        <v>69.84</v>
      </c>
      <c r="AB15" s="95">
        <v>369400</v>
      </c>
      <c r="AC15" s="10">
        <v>69.84</v>
      </c>
      <c r="AD15" s="2">
        <f t="shared" si="0"/>
        <v>1.1700000000000017</v>
      </c>
      <c r="AE15" s="138">
        <f t="shared" si="1"/>
        <v>1.2614180078295067E-2</v>
      </c>
    </row>
    <row r="16" spans="1:31" x14ac:dyDescent="0.25">
      <c r="W16" s="133">
        <v>42709</v>
      </c>
      <c r="X16" s="10">
        <v>69.3</v>
      </c>
      <c r="Y16" s="10">
        <v>69.97</v>
      </c>
      <c r="Z16" s="10">
        <v>68.790000000000006</v>
      </c>
      <c r="AA16" s="10">
        <v>68.97</v>
      </c>
      <c r="AB16" s="95">
        <v>366800</v>
      </c>
      <c r="AC16" s="10">
        <v>68.97</v>
      </c>
      <c r="AD16" s="2">
        <f t="shared" si="0"/>
        <v>1.1799999999999926</v>
      </c>
      <c r="AE16" s="138">
        <f t="shared" si="1"/>
        <v>4.351610095736369E-4</v>
      </c>
    </row>
    <row r="17" spans="1:31" x14ac:dyDescent="0.25">
      <c r="W17" s="133">
        <v>42706</v>
      </c>
      <c r="X17" s="10">
        <v>68.33</v>
      </c>
      <c r="Y17" s="10">
        <v>69.2</v>
      </c>
      <c r="Z17" s="10">
        <v>67.92</v>
      </c>
      <c r="AA17" s="10">
        <v>68.94</v>
      </c>
      <c r="AB17" s="95">
        <v>370500</v>
      </c>
      <c r="AC17" s="10">
        <v>68.94</v>
      </c>
      <c r="AD17" s="2">
        <f t="shared" si="0"/>
        <v>1.2800000000000011</v>
      </c>
      <c r="AE17" s="138">
        <f t="shared" si="1"/>
        <v>8.0421114197981591E-3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42705</v>
      </c>
      <c r="X18" s="10">
        <v>68.14</v>
      </c>
      <c r="Y18" s="10">
        <v>68.53</v>
      </c>
      <c r="Z18" s="10">
        <v>67.78</v>
      </c>
      <c r="AA18" s="10">
        <v>68.39</v>
      </c>
      <c r="AB18" s="95">
        <v>519700</v>
      </c>
      <c r="AC18" s="10">
        <v>68.39</v>
      </c>
      <c r="AD18" s="2">
        <f t="shared" si="0"/>
        <v>0.75</v>
      </c>
      <c r="AE18" s="138">
        <f t="shared" si="1"/>
        <v>9.7445740439980888E-3</v>
      </c>
    </row>
    <row r="19" spans="1:31" x14ac:dyDescent="0.25">
      <c r="W19" s="133">
        <v>42704</v>
      </c>
      <c r="X19" s="10">
        <v>67.5</v>
      </c>
      <c r="Y19" s="10">
        <v>68.34</v>
      </c>
      <c r="Z19" s="10">
        <v>67.5</v>
      </c>
      <c r="AA19" s="10">
        <v>67.73</v>
      </c>
      <c r="AB19" s="95">
        <v>652600</v>
      </c>
      <c r="AC19" s="10">
        <v>67.73</v>
      </c>
      <c r="AD19" s="2">
        <f t="shared" si="0"/>
        <v>0.84000000000000341</v>
      </c>
      <c r="AE19" s="138">
        <f t="shared" si="1"/>
        <v>5.1944197091127187E-3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42703</v>
      </c>
      <c r="X20" s="10">
        <v>67.459999999999994</v>
      </c>
      <c r="Y20" s="10">
        <v>68.45</v>
      </c>
      <c r="Z20" s="10">
        <v>67.34</v>
      </c>
      <c r="AA20" s="10">
        <v>67.38</v>
      </c>
      <c r="AB20" s="95">
        <v>443900</v>
      </c>
      <c r="AC20" s="10">
        <v>67.38</v>
      </c>
      <c r="AD20" s="2">
        <f t="shared" si="0"/>
        <v>1.1099999999999994</v>
      </c>
      <c r="AE20" s="138">
        <f t="shared" si="1"/>
        <v>1.3374944271062894E-3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42702</v>
      </c>
      <c r="X21" s="10">
        <v>67.930000000000007</v>
      </c>
      <c r="Y21" s="10">
        <v>68.069999999999993</v>
      </c>
      <c r="Z21" s="10">
        <v>67.2</v>
      </c>
      <c r="AA21" s="10">
        <v>67.290000000000006</v>
      </c>
      <c r="AB21" s="95">
        <v>308600</v>
      </c>
      <c r="AC21" s="10">
        <v>67.290000000000006</v>
      </c>
      <c r="AD21" s="2">
        <f t="shared" si="0"/>
        <v>0.86999999999999034</v>
      </c>
      <c r="AE21" s="138">
        <f t="shared" si="1"/>
        <v>-1.015004413062659E-2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42699</v>
      </c>
      <c r="X22" s="10">
        <v>67.95</v>
      </c>
      <c r="Y22" s="10">
        <v>67.98</v>
      </c>
      <c r="Z22" s="10">
        <v>67.739999999999995</v>
      </c>
      <c r="AA22" s="10">
        <v>67.98</v>
      </c>
      <c r="AB22" s="95">
        <v>191000</v>
      </c>
      <c r="AC22" s="10">
        <v>67.98</v>
      </c>
      <c r="AD22" s="2">
        <f t="shared" si="0"/>
        <v>0.24000000000000909</v>
      </c>
      <c r="AE22" s="138">
        <f t="shared" si="1"/>
        <v>2.9429075927023263E-4</v>
      </c>
    </row>
    <row r="23" spans="1:31" x14ac:dyDescent="0.25">
      <c r="B23" s="10"/>
      <c r="C23" s="10"/>
      <c r="D23" s="40"/>
      <c r="E23" s="40"/>
      <c r="F23" s="40"/>
      <c r="W23" s="133">
        <v>42697</v>
      </c>
      <c r="X23" s="10">
        <v>67.739999999999995</v>
      </c>
      <c r="Y23" s="10">
        <v>68.98</v>
      </c>
      <c r="Z23" s="10">
        <v>67.05</v>
      </c>
      <c r="AA23" s="10">
        <v>67.959999999999994</v>
      </c>
      <c r="AB23" s="95">
        <v>465600</v>
      </c>
      <c r="AC23" s="10">
        <v>67.959999999999994</v>
      </c>
      <c r="AD23" s="2">
        <f t="shared" si="0"/>
        <v>1.9300000000000068</v>
      </c>
      <c r="AE23" s="138">
        <f t="shared" si="1"/>
        <v>2.2120631175341909E-3</v>
      </c>
    </row>
    <row r="24" spans="1:31" x14ac:dyDescent="0.25">
      <c r="B24" s="10"/>
      <c r="C24" s="10"/>
      <c r="D24" s="40"/>
      <c r="E24" s="40"/>
      <c r="F24" s="40"/>
      <c r="W24" s="133">
        <v>42696</v>
      </c>
      <c r="X24" s="10">
        <v>68.040000000000006</v>
      </c>
      <c r="Y24" s="10">
        <v>68.209999999999994</v>
      </c>
      <c r="Z24" s="10">
        <v>67.66</v>
      </c>
      <c r="AA24" s="10">
        <v>67.81</v>
      </c>
      <c r="AB24" s="95">
        <v>443600</v>
      </c>
      <c r="AC24" s="10">
        <v>67.81</v>
      </c>
      <c r="AD24" s="2">
        <f t="shared" si="0"/>
        <v>0.54999999999999716</v>
      </c>
      <c r="AE24" s="138">
        <f t="shared" si="1"/>
        <v>1.6248153618907413E-3</v>
      </c>
    </row>
    <row r="25" spans="1:31" x14ac:dyDescent="0.25">
      <c r="B25" s="10"/>
      <c r="C25" s="10"/>
      <c r="D25" s="40"/>
      <c r="E25" s="40"/>
      <c r="F25" s="40"/>
      <c r="W25" s="133">
        <v>42695</v>
      </c>
      <c r="X25" s="10">
        <v>67.400000000000006</v>
      </c>
      <c r="Y25" s="10">
        <v>67.709999999999994</v>
      </c>
      <c r="Z25" s="10">
        <v>67.040000000000006</v>
      </c>
      <c r="AA25" s="10">
        <v>67.7</v>
      </c>
      <c r="AB25" s="95">
        <v>356900</v>
      </c>
      <c r="AC25" s="10">
        <v>67.7</v>
      </c>
      <c r="AD25" s="2">
        <f t="shared" si="0"/>
        <v>0.66999999999998749</v>
      </c>
      <c r="AE25" s="138">
        <f t="shared" si="1"/>
        <v>6.3921510331501619E-3</v>
      </c>
    </row>
    <row r="26" spans="1:31" x14ac:dyDescent="0.25">
      <c r="B26" s="10"/>
      <c r="C26" s="10"/>
      <c r="D26" s="40"/>
      <c r="E26" s="40"/>
      <c r="F26" s="40"/>
      <c r="W26" s="133">
        <v>42692</v>
      </c>
      <c r="X26" s="10">
        <v>67.25</v>
      </c>
      <c r="Y26" s="10">
        <v>67.45</v>
      </c>
      <c r="Z26" s="10">
        <v>66.73</v>
      </c>
      <c r="AA26" s="10">
        <v>67.27</v>
      </c>
      <c r="AB26" s="95">
        <v>411900</v>
      </c>
      <c r="AC26" s="10">
        <v>67.27</v>
      </c>
      <c r="AD26" s="2">
        <f t="shared" si="0"/>
        <v>0.71999999999999886</v>
      </c>
      <c r="AE26" s="138">
        <f t="shared" si="1"/>
        <v>-1.3361045130642069E-3</v>
      </c>
    </row>
    <row r="27" spans="1:31" x14ac:dyDescent="0.25">
      <c r="B27" s="10"/>
      <c r="C27" s="10"/>
      <c r="D27" s="40"/>
      <c r="E27" s="40"/>
      <c r="F27" s="40"/>
      <c r="W27" s="133">
        <v>42691</v>
      </c>
      <c r="X27" s="10">
        <v>68.02</v>
      </c>
      <c r="Y27" s="10">
        <v>68.44</v>
      </c>
      <c r="Z27" s="10">
        <v>67.260000000000005</v>
      </c>
      <c r="AA27" s="10">
        <v>67.36</v>
      </c>
      <c r="AB27" s="95">
        <v>591900</v>
      </c>
      <c r="AC27" s="10">
        <v>67.36</v>
      </c>
      <c r="AD27" s="2">
        <f t="shared" si="0"/>
        <v>1.1799999999999926</v>
      </c>
      <c r="AE27" s="138">
        <f t="shared" si="1"/>
        <v>-8.3909907257472272E-3</v>
      </c>
    </row>
    <row r="28" spans="1:31" x14ac:dyDescent="0.25">
      <c r="B28" s="10"/>
      <c r="C28" s="10"/>
      <c r="D28" s="40"/>
      <c r="E28" s="40"/>
      <c r="F28" s="40"/>
      <c r="W28" s="133">
        <v>42690</v>
      </c>
      <c r="X28" s="10">
        <v>67.45</v>
      </c>
      <c r="Y28" s="10">
        <v>67.95</v>
      </c>
      <c r="Z28" s="10">
        <v>66.400000000000006</v>
      </c>
      <c r="AA28" s="10">
        <v>67.930000000000007</v>
      </c>
      <c r="AB28" s="95">
        <v>471300</v>
      </c>
      <c r="AC28" s="10">
        <v>67.930000000000007</v>
      </c>
      <c r="AD28" s="2">
        <f t="shared" si="0"/>
        <v>1.5499999999999972</v>
      </c>
      <c r="AE28" s="138">
        <f t="shared" si="1"/>
        <v>-2.9433406916845595E-4</v>
      </c>
    </row>
    <row r="29" spans="1:31" x14ac:dyDescent="0.25">
      <c r="B29" s="10"/>
      <c r="C29" s="10"/>
      <c r="D29" s="40"/>
      <c r="E29" s="40"/>
      <c r="F29" s="40"/>
      <c r="W29" s="133">
        <v>42689</v>
      </c>
      <c r="X29" s="10">
        <v>66</v>
      </c>
      <c r="Y29" s="10">
        <v>67.989999999999995</v>
      </c>
      <c r="Z29" s="10">
        <v>64.56</v>
      </c>
      <c r="AA29" s="10">
        <v>67.95</v>
      </c>
      <c r="AB29" s="95">
        <v>701000</v>
      </c>
      <c r="AC29" s="10">
        <v>67.95</v>
      </c>
      <c r="AD29" s="2">
        <f t="shared" si="0"/>
        <v>3.4299999999999926</v>
      </c>
      <c r="AE29" s="138">
        <f t="shared" si="1"/>
        <v>4.2977743668457302E-2</v>
      </c>
    </row>
    <row r="30" spans="1:31" x14ac:dyDescent="0.25">
      <c r="B30" s="10"/>
      <c r="C30" s="10"/>
      <c r="D30" s="40"/>
      <c r="E30" s="40"/>
      <c r="F30" s="40"/>
      <c r="W30" s="133">
        <v>42688</v>
      </c>
      <c r="X30" s="10">
        <v>64.97</v>
      </c>
      <c r="Y30" s="10">
        <v>66.3</v>
      </c>
      <c r="Z30" s="10">
        <v>64.12</v>
      </c>
      <c r="AA30" s="10">
        <v>65.150000000000006</v>
      </c>
      <c r="AB30" s="95">
        <v>605200</v>
      </c>
      <c r="AC30" s="10">
        <v>65.150000000000006</v>
      </c>
      <c r="AD30" s="2">
        <f t="shared" si="0"/>
        <v>2.1799999999999926</v>
      </c>
      <c r="AE30" s="138">
        <f t="shared" si="1"/>
        <v>2.5822705085813302E-2</v>
      </c>
    </row>
    <row r="31" spans="1:31" x14ac:dyDescent="0.25">
      <c r="W31" s="133">
        <v>42685</v>
      </c>
      <c r="X31" s="10">
        <v>63.28</v>
      </c>
      <c r="Y31" s="10">
        <v>64.75</v>
      </c>
      <c r="Z31" s="10">
        <v>62.9</v>
      </c>
      <c r="AA31" s="10">
        <v>63.51</v>
      </c>
      <c r="AB31" s="95">
        <v>953400</v>
      </c>
      <c r="AC31" s="10">
        <v>63.51</v>
      </c>
      <c r="AD31" s="2">
        <f t="shared" si="0"/>
        <v>1.8500000000000014</v>
      </c>
      <c r="AE31" s="138">
        <f t="shared" si="1"/>
        <v>3.9519443566233825E-3</v>
      </c>
    </row>
    <row r="32" spans="1:31" x14ac:dyDescent="0.25">
      <c r="W32" s="133">
        <v>42684</v>
      </c>
      <c r="X32" s="10">
        <v>63.28</v>
      </c>
      <c r="Y32" s="10">
        <v>63.76</v>
      </c>
      <c r="Z32" s="10">
        <v>62.54</v>
      </c>
      <c r="AA32" s="10">
        <v>63.26</v>
      </c>
      <c r="AB32" s="95">
        <v>512300</v>
      </c>
      <c r="AC32" s="10">
        <v>63.26</v>
      </c>
      <c r="AD32" s="2">
        <f t="shared" si="0"/>
        <v>1.2199999999999989</v>
      </c>
      <c r="AE32" s="138">
        <f t="shared" si="1"/>
        <v>6.5234685759745226E-3</v>
      </c>
    </row>
    <row r="33" spans="1:31" x14ac:dyDescent="0.25">
      <c r="L33" t="s">
        <v>215</v>
      </c>
      <c r="M33" s="2">
        <f>M51+K51-F51</f>
        <v>33.940000000000055</v>
      </c>
      <c r="W33" s="133">
        <v>42683</v>
      </c>
      <c r="X33" s="10">
        <v>59.47</v>
      </c>
      <c r="Y33" s="10">
        <v>63</v>
      </c>
      <c r="Z33" s="10">
        <v>57.09</v>
      </c>
      <c r="AA33" s="10">
        <v>62.85</v>
      </c>
      <c r="AB33" s="95">
        <v>537900</v>
      </c>
      <c r="AC33" s="10">
        <v>62.85</v>
      </c>
      <c r="AD33" s="2">
        <f t="shared" si="0"/>
        <v>5.9099999999999966</v>
      </c>
      <c r="AE33" s="138" t="e">
        <f t="shared" si="1"/>
        <v>#DIV/0!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42683</v>
      </c>
      <c r="X34" s="10" t="s">
        <v>184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42682</v>
      </c>
      <c r="X35" s="10">
        <v>60.53</v>
      </c>
      <c r="Y35" s="10">
        <v>60.88</v>
      </c>
      <c r="Z35" s="10">
        <v>59.88</v>
      </c>
      <c r="AA35" s="10">
        <v>60.05</v>
      </c>
      <c r="AB35" s="95">
        <v>308200</v>
      </c>
      <c r="AC35" s="10">
        <v>59.94</v>
      </c>
      <c r="AD35" s="2">
        <f t="shared" si="0"/>
        <v>1</v>
      </c>
      <c r="AE35" s="138">
        <f t="shared" si="1"/>
        <v>-6.6291017567120525E-3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42681</v>
      </c>
      <c r="X36" s="10">
        <v>60.19</v>
      </c>
      <c r="Y36" s="10">
        <v>60.74</v>
      </c>
      <c r="Z36" s="10">
        <v>59.51</v>
      </c>
      <c r="AA36" s="10">
        <v>60.45</v>
      </c>
      <c r="AB36" s="95">
        <v>257800</v>
      </c>
      <c r="AC36" s="10">
        <v>60.34</v>
      </c>
      <c r="AD36" s="2">
        <f t="shared" si="0"/>
        <v>1.230000000000004</v>
      </c>
      <c r="AE36" s="138">
        <f t="shared" si="1"/>
        <v>2.2711864406779636E-2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57.6</v>
      </c>
      <c r="Y37" s="10">
        <v>59.95</v>
      </c>
      <c r="Z37" s="10">
        <v>57.36</v>
      </c>
      <c r="AA37" s="10">
        <v>59.11</v>
      </c>
      <c r="AB37" s="95">
        <v>377600</v>
      </c>
      <c r="AC37" s="10">
        <v>59</v>
      </c>
      <c r="AD37" s="2">
        <f t="shared" si="0"/>
        <v>2.5900000000000034</v>
      </c>
      <c r="AE37" s="138">
        <f t="shared" si="1"/>
        <v>3.128823632232125E-2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57.73</v>
      </c>
      <c r="Y38" s="10">
        <v>57.9</v>
      </c>
      <c r="Z38" s="10">
        <v>57.11</v>
      </c>
      <c r="AA38" s="10">
        <v>57.31</v>
      </c>
      <c r="AB38" s="95">
        <v>372700</v>
      </c>
      <c r="AC38" s="10">
        <v>57.21</v>
      </c>
      <c r="AD38" s="2">
        <f t="shared" si="0"/>
        <v>0.78999999999999915</v>
      </c>
      <c r="AE38" s="138">
        <f t="shared" si="1"/>
        <v>-2.2671782350890402E-3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57.61</v>
      </c>
      <c r="Y39" s="10">
        <v>58.58</v>
      </c>
      <c r="Z39" s="10">
        <v>57.43</v>
      </c>
      <c r="AA39" s="10">
        <v>57.45</v>
      </c>
      <c r="AB39" s="95">
        <v>227500</v>
      </c>
      <c r="AC39" s="10">
        <v>57.34</v>
      </c>
      <c r="AD39" s="2">
        <f t="shared" si="0"/>
        <v>1.1499999999999986</v>
      </c>
      <c r="AE39" s="138">
        <f t="shared" si="1"/>
        <v>-3.8220986796385636E-3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59.24</v>
      </c>
      <c r="Y40" s="10">
        <v>59.46</v>
      </c>
      <c r="Z40" s="10">
        <v>57.51</v>
      </c>
      <c r="AA40" s="10">
        <v>57.67</v>
      </c>
      <c r="AB40" s="95">
        <v>222100</v>
      </c>
      <c r="AC40" s="10">
        <v>57.56</v>
      </c>
      <c r="AD40" s="2">
        <f t="shared" si="0"/>
        <v>1.9500000000000028</v>
      </c>
      <c r="AE40" s="138">
        <f t="shared" si="1"/>
        <v>-2.2252420587735577E-2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42674</v>
      </c>
      <c r="X41" s="10">
        <v>58.76</v>
      </c>
      <c r="Y41" s="10">
        <v>59.38</v>
      </c>
      <c r="Z41" s="10">
        <v>58.59</v>
      </c>
      <c r="AA41" s="10">
        <v>58.98</v>
      </c>
      <c r="AB41" s="95">
        <v>314900</v>
      </c>
      <c r="AC41" s="10">
        <v>58.87</v>
      </c>
      <c r="AD41" s="2">
        <f t="shared" si="0"/>
        <v>0.78999999999999915</v>
      </c>
      <c r="AE41" s="138">
        <f t="shared" si="1"/>
        <v>7.5303782303610678E-3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42671</v>
      </c>
      <c r="X42" s="10">
        <v>58.48</v>
      </c>
      <c r="Y42" s="10">
        <v>59.57</v>
      </c>
      <c r="Z42" s="10">
        <v>58.47</v>
      </c>
      <c r="AA42" s="10">
        <v>58.54</v>
      </c>
      <c r="AB42" s="95">
        <v>239200</v>
      </c>
      <c r="AC42" s="10">
        <v>58.43</v>
      </c>
      <c r="AD42" s="2">
        <f t="shared" si="0"/>
        <v>1.1000000000000014</v>
      </c>
      <c r="AE42" s="138">
        <f t="shared" si="1"/>
        <v>2.0579660435602332E-3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76.417000000000002</v>
      </c>
      <c r="Q43" s="34"/>
      <c r="T43" s="128" t="s">
        <v>98</v>
      </c>
      <c r="U43" s="98">
        <v>70.39</v>
      </c>
      <c r="W43" s="133">
        <v>42670</v>
      </c>
      <c r="X43" s="10">
        <v>59.18</v>
      </c>
      <c r="Y43" s="10">
        <v>59.68</v>
      </c>
      <c r="Z43" s="10">
        <v>58.17</v>
      </c>
      <c r="AA43" s="10">
        <v>58.42</v>
      </c>
      <c r="AB43" s="95">
        <v>214700</v>
      </c>
      <c r="AC43" s="10">
        <v>58.31</v>
      </c>
      <c r="AD43" s="2">
        <f t="shared" si="0"/>
        <v>1.509999999999998</v>
      </c>
      <c r="AE43" s="138">
        <f t="shared" si="1"/>
        <v>-8.3333333333331927E-3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75.722300000000004</v>
      </c>
      <c r="Q44" s="34"/>
      <c r="T44" s="93" t="s">
        <v>99</v>
      </c>
      <c r="U44" s="88">
        <v>70.38</v>
      </c>
      <c r="W44" s="133">
        <v>42669</v>
      </c>
      <c r="X44" s="10">
        <v>58.21</v>
      </c>
      <c r="Y44" s="10">
        <v>59.48</v>
      </c>
      <c r="Z44" s="10">
        <v>58.21</v>
      </c>
      <c r="AA44" s="10">
        <v>58.91</v>
      </c>
      <c r="AB44" s="95">
        <v>184000</v>
      </c>
      <c r="AC44" s="10">
        <v>58.8</v>
      </c>
      <c r="AD44" s="2">
        <f t="shared" si="0"/>
        <v>1.269999999999996</v>
      </c>
      <c r="AE44" s="138">
        <f t="shared" si="1"/>
        <v>7.8848131642097474E-3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75.027600000000007</v>
      </c>
      <c r="Q45" s="34"/>
      <c r="T45" s="93" t="s">
        <v>100</v>
      </c>
      <c r="U45" s="88" t="s">
        <v>129</v>
      </c>
      <c r="W45" s="133">
        <v>42668</v>
      </c>
      <c r="X45" s="10">
        <v>58.82</v>
      </c>
      <c r="Y45" s="10">
        <v>59.47</v>
      </c>
      <c r="Z45" s="10">
        <v>58.2</v>
      </c>
      <c r="AA45" s="10">
        <v>58.45</v>
      </c>
      <c r="AB45" s="95">
        <v>159000</v>
      </c>
      <c r="AC45" s="10">
        <v>58.34</v>
      </c>
      <c r="AD45" s="2">
        <f t="shared" si="0"/>
        <v>1.269999999999996</v>
      </c>
      <c r="AE45" s="138">
        <f t="shared" si="1"/>
        <v>-7.3166581589245716E-3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74.332900000000009</v>
      </c>
      <c r="Q46" s="83"/>
      <c r="T46" s="93" t="s">
        <v>101</v>
      </c>
      <c r="U46" s="88" t="s">
        <v>129</v>
      </c>
      <c r="W46" s="133">
        <v>42667</v>
      </c>
      <c r="X46" s="10">
        <v>58.87</v>
      </c>
      <c r="Y46" s="10">
        <v>59.51</v>
      </c>
      <c r="Z46" s="10">
        <v>58.58</v>
      </c>
      <c r="AA46" s="10">
        <v>58.88</v>
      </c>
      <c r="AB46" s="95">
        <v>170600</v>
      </c>
      <c r="AC46" s="10">
        <v>58.77</v>
      </c>
      <c r="AD46" s="2">
        <f t="shared" si="0"/>
        <v>0.92999999999999972</v>
      </c>
      <c r="AE46" s="138">
        <f t="shared" si="1"/>
        <v>6.3356164383563396E-3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73.638199999999998</v>
      </c>
      <c r="Q47" s="83"/>
      <c r="T47" s="93" t="s">
        <v>102</v>
      </c>
      <c r="U47" s="88">
        <v>69.5</v>
      </c>
      <c r="W47" s="133">
        <v>42664</v>
      </c>
      <c r="X47" s="10">
        <v>58.11</v>
      </c>
      <c r="Y47" s="10">
        <v>58.96</v>
      </c>
      <c r="Z47" s="10">
        <v>57.81</v>
      </c>
      <c r="AA47" s="10">
        <v>58.51</v>
      </c>
      <c r="AB47" s="95">
        <v>190200</v>
      </c>
      <c r="AC47" s="10">
        <v>58.4</v>
      </c>
      <c r="AD47" s="2">
        <f t="shared" si="0"/>
        <v>1.1499999999999986</v>
      </c>
      <c r="AE47" s="138">
        <f t="shared" si="1"/>
        <v>-2.3915271609156186E-3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72.9435</v>
      </c>
      <c r="Q48" s="83"/>
      <c r="T48" s="93" t="s">
        <v>103</v>
      </c>
      <c r="U48" s="88">
        <v>1.44424</v>
      </c>
      <c r="W48" s="133">
        <v>42663</v>
      </c>
      <c r="X48" s="10">
        <v>58.85</v>
      </c>
      <c r="Y48" s="10">
        <v>59.22</v>
      </c>
      <c r="Z48" s="10">
        <v>58.41</v>
      </c>
      <c r="AA48" s="10">
        <v>58.65</v>
      </c>
      <c r="AB48" s="95">
        <v>187400</v>
      </c>
      <c r="AC48" s="10">
        <v>58.54</v>
      </c>
      <c r="AD48" s="2">
        <f t="shared" si="0"/>
        <v>0.81000000000000227</v>
      </c>
      <c r="AE48" s="138">
        <f t="shared" si="1"/>
        <v>-9.4754653130287858E-3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72.248800000000003</v>
      </c>
      <c r="Q49" s="83"/>
      <c r="T49" s="93" t="s">
        <v>122</v>
      </c>
      <c r="U49" s="88" t="s">
        <v>332</v>
      </c>
      <c r="W49" s="133">
        <v>42662</v>
      </c>
      <c r="X49" s="10">
        <v>59.25</v>
      </c>
      <c r="Y49" s="10">
        <v>59.59</v>
      </c>
      <c r="Z49" s="10">
        <v>59.07</v>
      </c>
      <c r="AA49" s="10">
        <v>59.21</v>
      </c>
      <c r="AB49" s="95">
        <v>308200</v>
      </c>
      <c r="AC49" s="10">
        <v>59.1</v>
      </c>
      <c r="AD49" s="2">
        <f t="shared" si="0"/>
        <v>0.52000000000000313</v>
      </c>
      <c r="AE49" s="138">
        <f t="shared" si="1"/>
        <v>-1.1830319418624224E-3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71.554100000000005</v>
      </c>
      <c r="Q50" s="83"/>
      <c r="T50" s="93"/>
      <c r="U50" s="88"/>
      <c r="W50" s="133">
        <v>42661</v>
      </c>
      <c r="X50" s="10">
        <v>60.33</v>
      </c>
      <c r="Y50" s="10">
        <v>60.36</v>
      </c>
      <c r="Z50" s="10">
        <v>59.23</v>
      </c>
      <c r="AA50" s="10">
        <v>59.28</v>
      </c>
      <c r="AB50" s="95">
        <v>173100</v>
      </c>
      <c r="AC50" s="10">
        <v>59.17</v>
      </c>
      <c r="AD50" s="2">
        <f t="shared" si="0"/>
        <v>1.1300000000000026</v>
      </c>
      <c r="AE50" s="138">
        <f t="shared" si="1"/>
        <v>-4.3748948342587912E-3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70.859399999999994</v>
      </c>
      <c r="Q51" s="83"/>
      <c r="T51" s="93" t="s">
        <v>105</v>
      </c>
      <c r="U51" s="88" t="s">
        <v>602</v>
      </c>
      <c r="W51" s="133">
        <v>42660</v>
      </c>
      <c r="X51" s="10">
        <v>59.28</v>
      </c>
      <c r="Y51" s="10">
        <v>59.93</v>
      </c>
      <c r="Z51" s="10">
        <v>59.28</v>
      </c>
      <c r="AA51" s="10">
        <v>59.54</v>
      </c>
      <c r="AB51" s="95">
        <v>188900</v>
      </c>
      <c r="AC51" s="10">
        <v>59.43</v>
      </c>
      <c r="AD51" s="2">
        <f t="shared" si="0"/>
        <v>0.64999999999999858</v>
      </c>
      <c r="AE51" s="138">
        <f t="shared" si="1"/>
        <v>5.583756345177715E-3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70.164699999999996</v>
      </c>
      <c r="Q52" s="83"/>
      <c r="T52" s="93" t="s">
        <v>106</v>
      </c>
      <c r="U52" s="88" t="s">
        <v>402</v>
      </c>
      <c r="W52" s="133">
        <v>42657</v>
      </c>
      <c r="X52" s="10">
        <v>59.49</v>
      </c>
      <c r="Y52" s="10">
        <v>60.22</v>
      </c>
      <c r="Z52" s="10">
        <v>59.2</v>
      </c>
      <c r="AA52" s="10">
        <v>59.21</v>
      </c>
      <c r="AB52" s="95">
        <v>432900</v>
      </c>
      <c r="AC52" s="10">
        <v>59.1</v>
      </c>
      <c r="AD52" s="2">
        <f t="shared" si="0"/>
        <v>1.019999999999996</v>
      </c>
      <c r="AE52" s="138">
        <f t="shared" si="1"/>
        <v>3.3852403520651109E-4</v>
      </c>
    </row>
    <row r="53" spans="1:31" x14ac:dyDescent="0.25">
      <c r="O53" s="83">
        <v>1</v>
      </c>
      <c r="P53" s="83">
        <f t="shared" si="2"/>
        <v>69.47</v>
      </c>
      <c r="Q53" s="83"/>
      <c r="T53" s="93" t="s">
        <v>107</v>
      </c>
      <c r="U53" s="90">
        <v>119698</v>
      </c>
      <c r="W53" s="133">
        <v>42656</v>
      </c>
      <c r="X53" s="10">
        <v>58.9</v>
      </c>
      <c r="Y53" s="10">
        <v>59.42</v>
      </c>
      <c r="Z53" s="10">
        <v>58.23</v>
      </c>
      <c r="AA53" s="10">
        <v>59.19</v>
      </c>
      <c r="AB53" s="95">
        <v>347500</v>
      </c>
      <c r="AC53" s="10">
        <v>59.08</v>
      </c>
      <c r="AD53" s="2">
        <f t="shared" si="0"/>
        <v>1.1900000000000048</v>
      </c>
      <c r="AE53" s="138">
        <f t="shared" si="1"/>
        <v>-4.0458530006743931E-3</v>
      </c>
    </row>
    <row r="54" spans="1:31" x14ac:dyDescent="0.25">
      <c r="O54" s="83">
        <v>0.99</v>
      </c>
      <c r="P54" s="83">
        <f t="shared" si="2"/>
        <v>68.775300000000001</v>
      </c>
      <c r="Q54" s="83"/>
      <c r="T54" s="93" t="s">
        <v>110</v>
      </c>
      <c r="U54" s="90">
        <v>328112</v>
      </c>
      <c r="W54" s="133">
        <v>42655</v>
      </c>
      <c r="X54" s="10">
        <v>59.32</v>
      </c>
      <c r="Y54" s="10">
        <v>59.75</v>
      </c>
      <c r="Z54" s="10">
        <v>58.74</v>
      </c>
      <c r="AA54" s="10">
        <v>59.43</v>
      </c>
      <c r="AB54" s="95">
        <v>287700</v>
      </c>
      <c r="AC54" s="10">
        <v>59.32</v>
      </c>
      <c r="AD54" s="2">
        <f t="shared" si="0"/>
        <v>1.009999999999998</v>
      </c>
      <c r="AE54" s="138">
        <f t="shared" si="1"/>
        <v>4.062288422478133E-3</v>
      </c>
    </row>
    <row r="55" spans="1:31" x14ac:dyDescent="0.25">
      <c r="O55" s="83">
        <v>0.98</v>
      </c>
      <c r="P55" s="83">
        <f t="shared" si="2"/>
        <v>68.080600000000004</v>
      </c>
      <c r="Q55" s="83"/>
      <c r="T55" s="93" t="s">
        <v>108</v>
      </c>
      <c r="U55" s="88" t="s">
        <v>466</v>
      </c>
      <c r="W55" s="133">
        <v>42654</v>
      </c>
      <c r="X55" s="10">
        <v>60.8</v>
      </c>
      <c r="Y55" s="10">
        <v>61.06</v>
      </c>
      <c r="Z55" s="10">
        <v>58.67</v>
      </c>
      <c r="AA55" s="10">
        <v>59.19</v>
      </c>
      <c r="AB55" s="95">
        <v>246700</v>
      </c>
      <c r="AC55" s="10">
        <v>59.08</v>
      </c>
      <c r="AD55" s="2">
        <f t="shared" si="0"/>
        <v>2.3900000000000006</v>
      </c>
      <c r="AE55" s="138">
        <f t="shared" si="1"/>
        <v>-2.8129626583319634E-2</v>
      </c>
    </row>
    <row r="56" spans="1:31" x14ac:dyDescent="0.25">
      <c r="O56" s="83">
        <v>0.97</v>
      </c>
      <c r="P56" s="83">
        <f t="shared" si="2"/>
        <v>67.385899999999992</v>
      </c>
      <c r="Q56" s="83"/>
      <c r="T56" s="93" t="s">
        <v>111</v>
      </c>
      <c r="U56" s="88">
        <v>24.65</v>
      </c>
      <c r="W56" s="133">
        <v>42653</v>
      </c>
      <c r="X56" s="10">
        <v>61.12</v>
      </c>
      <c r="Y56" s="10">
        <v>61.66</v>
      </c>
      <c r="Z56" s="10">
        <v>60.67</v>
      </c>
      <c r="AA56" s="10">
        <v>60.9</v>
      </c>
      <c r="AB56" s="95">
        <v>117500</v>
      </c>
      <c r="AC56" s="10">
        <v>60.79</v>
      </c>
      <c r="AD56" s="2">
        <f t="shared" si="0"/>
        <v>0.98999999999999488</v>
      </c>
      <c r="AE56" s="138">
        <f t="shared" si="1"/>
        <v>4.1295011562603179E-3</v>
      </c>
    </row>
    <row r="57" spans="1:31" x14ac:dyDescent="0.25">
      <c r="O57" s="83">
        <v>0.96</v>
      </c>
      <c r="P57" s="83">
        <f t="shared" si="2"/>
        <v>66.691199999999995</v>
      </c>
      <c r="Q57" s="83"/>
      <c r="T57" s="93" t="s">
        <v>112</v>
      </c>
      <c r="U57" s="88">
        <v>2.85</v>
      </c>
      <c r="W57" s="133">
        <v>42650</v>
      </c>
      <c r="X57" s="10">
        <v>61.83</v>
      </c>
      <c r="Y57" s="10">
        <v>61.83</v>
      </c>
      <c r="Z57" s="10">
        <v>60.32</v>
      </c>
      <c r="AA57" s="10">
        <v>60.65</v>
      </c>
      <c r="AB57" s="95">
        <v>233600</v>
      </c>
      <c r="AC57" s="10">
        <v>60.54</v>
      </c>
      <c r="AD57" s="2">
        <f t="shared" si="0"/>
        <v>1.509999999999998</v>
      </c>
      <c r="AE57" s="138">
        <f t="shared" si="1"/>
        <v>-2.1654815772462865E-2</v>
      </c>
    </row>
    <row r="58" spans="1:31" x14ac:dyDescent="0.25">
      <c r="O58" s="83">
        <v>0.95</v>
      </c>
      <c r="P58" s="83">
        <f t="shared" si="2"/>
        <v>65.996499999999997</v>
      </c>
      <c r="Q58" s="83"/>
      <c r="T58" s="93" t="s">
        <v>109</v>
      </c>
      <c r="U58" s="88" t="s">
        <v>467</v>
      </c>
      <c r="W58" s="133">
        <v>42649</v>
      </c>
      <c r="X58" s="10">
        <v>61.55</v>
      </c>
      <c r="Y58" s="10">
        <v>62.28</v>
      </c>
      <c r="Z58" s="10">
        <v>61.37</v>
      </c>
      <c r="AA58" s="10">
        <v>61.99</v>
      </c>
      <c r="AB58" s="95">
        <v>303900</v>
      </c>
      <c r="AC58" s="10">
        <v>61.88</v>
      </c>
      <c r="AD58" s="2">
        <f t="shared" si="0"/>
        <v>0.91000000000000369</v>
      </c>
      <c r="AE58" s="138">
        <f t="shared" si="1"/>
        <v>1.9430051813471572E-3</v>
      </c>
    </row>
    <row r="59" spans="1:31" x14ac:dyDescent="0.25">
      <c r="O59" s="83">
        <v>0.94</v>
      </c>
      <c r="P59" s="83">
        <f t="shared" si="2"/>
        <v>65.3018</v>
      </c>
      <c r="Q59" s="83"/>
      <c r="W59" s="133">
        <v>42648</v>
      </c>
      <c r="X59" s="10">
        <v>61.81</v>
      </c>
      <c r="Y59" s="10">
        <v>62.66</v>
      </c>
      <c r="Z59" s="10">
        <v>61.51</v>
      </c>
      <c r="AA59" s="10">
        <v>61.87</v>
      </c>
      <c r="AB59" s="95">
        <v>239400</v>
      </c>
      <c r="AC59" s="10">
        <v>61.76</v>
      </c>
      <c r="AD59" s="2">
        <f t="shared" si="0"/>
        <v>1.1499999999999986</v>
      </c>
      <c r="AE59" s="138">
        <f t="shared" si="1"/>
        <v>2.4346696964778758E-3</v>
      </c>
    </row>
    <row r="60" spans="1:31" x14ac:dyDescent="0.25">
      <c r="O60" s="83">
        <v>0.93</v>
      </c>
      <c r="P60" s="83">
        <f t="shared" si="2"/>
        <v>64.607100000000003</v>
      </c>
      <c r="Q60" s="83"/>
      <c r="W60" s="133">
        <v>42647</v>
      </c>
      <c r="X60" s="10">
        <v>62.53</v>
      </c>
      <c r="Y60" s="10">
        <v>62.89</v>
      </c>
      <c r="Z60" s="10">
        <v>61.5</v>
      </c>
      <c r="AA60" s="10">
        <v>61.72</v>
      </c>
      <c r="AB60" s="95">
        <v>167000</v>
      </c>
      <c r="AC60" s="10">
        <v>61.61</v>
      </c>
      <c r="AD60" s="2">
        <f t="shared" si="0"/>
        <v>1.3900000000000006</v>
      </c>
      <c r="AE60" s="138">
        <f t="shared" si="1"/>
        <v>-1.3608709574127409E-2</v>
      </c>
    </row>
    <row r="61" spans="1:31" x14ac:dyDescent="0.25">
      <c r="O61" s="83">
        <v>0.92</v>
      </c>
      <c r="P61" s="83">
        <f t="shared" si="2"/>
        <v>63.912400000000005</v>
      </c>
      <c r="Q61" s="83"/>
      <c r="W61" s="133">
        <v>42646</v>
      </c>
      <c r="X61" s="10">
        <v>61.97</v>
      </c>
      <c r="Y61" s="10">
        <v>63.2</v>
      </c>
      <c r="Z61" s="10">
        <v>61.75</v>
      </c>
      <c r="AA61" s="10">
        <v>62.57</v>
      </c>
      <c r="AB61" s="95">
        <v>253000</v>
      </c>
      <c r="AC61" s="10">
        <v>62.46</v>
      </c>
      <c r="AD61" s="2">
        <f t="shared" si="0"/>
        <v>1.4500000000000028</v>
      </c>
      <c r="AE61" s="138">
        <f t="shared" si="1"/>
        <v>1.4430014430015792E-3</v>
      </c>
    </row>
    <row r="62" spans="1:31" x14ac:dyDescent="0.25">
      <c r="O62" s="83">
        <v>0.91</v>
      </c>
      <c r="P62" s="83">
        <f t="shared" si="2"/>
        <v>63.217700000000001</v>
      </c>
      <c r="Q62" s="83"/>
      <c r="W62" s="133">
        <v>42643</v>
      </c>
      <c r="X62" s="10">
        <v>61.8</v>
      </c>
      <c r="Y62" s="10">
        <v>62.91</v>
      </c>
      <c r="Z62" s="10">
        <v>61.67</v>
      </c>
      <c r="AA62" s="10">
        <v>62.48</v>
      </c>
      <c r="AB62" s="95">
        <v>231700</v>
      </c>
      <c r="AC62" s="10">
        <v>62.37</v>
      </c>
      <c r="AD62" s="2">
        <f t="shared" si="0"/>
        <v>1.2399999999999949</v>
      </c>
      <c r="AE62" s="138">
        <f t="shared" si="1"/>
        <v>1.4476252439817872E-2</v>
      </c>
    </row>
    <row r="63" spans="1:31" x14ac:dyDescent="0.25">
      <c r="O63" s="83">
        <v>0.9</v>
      </c>
      <c r="P63" s="83">
        <f t="shared" si="2"/>
        <v>62.523000000000003</v>
      </c>
      <c r="Q63" s="83"/>
      <c r="W63" s="133">
        <v>42642</v>
      </c>
      <c r="X63" s="10">
        <v>62.1</v>
      </c>
      <c r="Y63" s="10">
        <v>62.25</v>
      </c>
      <c r="Z63" s="10">
        <v>61.29</v>
      </c>
      <c r="AA63" s="10">
        <v>61.59</v>
      </c>
      <c r="AB63" s="95">
        <v>116600</v>
      </c>
      <c r="AC63" s="10">
        <v>61.48</v>
      </c>
      <c r="AD63" s="2">
        <f t="shared" si="0"/>
        <v>0.96000000000000085</v>
      </c>
      <c r="AE63" s="138">
        <f t="shared" si="1"/>
        <v>-9.1861402095084754E-3</v>
      </c>
    </row>
    <row r="64" spans="1:31" x14ac:dyDescent="0.25">
      <c r="O64" s="34"/>
      <c r="W64" s="133">
        <v>42641</v>
      </c>
      <c r="X64" s="10">
        <v>61.35</v>
      </c>
      <c r="Y64" s="10">
        <v>62.23</v>
      </c>
      <c r="Z64" s="10">
        <v>61.15</v>
      </c>
      <c r="AA64" s="10">
        <v>62.16</v>
      </c>
      <c r="AB64" s="95">
        <v>208900</v>
      </c>
      <c r="AC64" s="10">
        <v>62.05</v>
      </c>
      <c r="AD64" s="2">
        <f t="shared" si="0"/>
        <v>1.0799999999999983</v>
      </c>
      <c r="AE64" s="138">
        <f t="shared" si="1"/>
        <v>1.2234910277324706E-2</v>
      </c>
    </row>
    <row r="65" spans="15:31" x14ac:dyDescent="0.25">
      <c r="O65" s="34"/>
      <c r="W65" s="133">
        <v>42640</v>
      </c>
      <c r="X65" s="10">
        <v>60.85</v>
      </c>
      <c r="Y65" s="10">
        <v>61.57</v>
      </c>
      <c r="Z65" s="10">
        <v>60.51</v>
      </c>
      <c r="AA65" s="10">
        <v>61.41</v>
      </c>
      <c r="AB65" s="95">
        <v>150600</v>
      </c>
      <c r="AC65" s="10">
        <v>61.3</v>
      </c>
      <c r="AD65" s="2">
        <f t="shared" si="0"/>
        <v>1.0600000000000023</v>
      </c>
      <c r="AE65" s="138">
        <f t="shared" si="1"/>
        <v>6.7334537690917351E-3</v>
      </c>
    </row>
    <row r="66" spans="15:31" x14ac:dyDescent="0.25">
      <c r="O66" s="34"/>
      <c r="W66" s="133">
        <v>42639</v>
      </c>
      <c r="X66" s="10">
        <v>60.88</v>
      </c>
      <c r="Y66" s="10">
        <v>61.55</v>
      </c>
      <c r="Z66" s="10">
        <v>60.52</v>
      </c>
      <c r="AA66" s="10">
        <v>61</v>
      </c>
      <c r="AB66" s="95">
        <v>156200</v>
      </c>
      <c r="AC66" s="10">
        <v>60.89</v>
      </c>
      <c r="AD66" s="2">
        <f t="shared" si="0"/>
        <v>1.029999999999994</v>
      </c>
      <c r="AE66" s="138">
        <f t="shared" si="1"/>
        <v>-5.2279039372651326E-3</v>
      </c>
    </row>
    <row r="67" spans="15:31" x14ac:dyDescent="0.25">
      <c r="W67" s="133">
        <v>42636</v>
      </c>
      <c r="X67" s="10">
        <v>61.36</v>
      </c>
      <c r="Y67" s="10">
        <v>61.86</v>
      </c>
      <c r="Z67" s="10">
        <v>61.25</v>
      </c>
      <c r="AA67" s="10">
        <v>61.32</v>
      </c>
      <c r="AB67" s="95">
        <v>235100</v>
      </c>
      <c r="AC67" s="10">
        <v>61.21</v>
      </c>
      <c r="AD67" s="2">
        <f>Y67-Z67</f>
        <v>0.60999999999999943</v>
      </c>
      <c r="AE67" s="138">
        <f>AC67/AC68-1</f>
        <v>-4.0676863000325136E-3</v>
      </c>
    </row>
    <row r="68" spans="15:31" x14ac:dyDescent="0.25">
      <c r="W68" s="133">
        <v>42635</v>
      </c>
      <c r="X68" s="10">
        <v>61.28</v>
      </c>
      <c r="Y68" s="10">
        <v>61.65</v>
      </c>
      <c r="Z68" s="10">
        <v>61.02</v>
      </c>
      <c r="AA68" s="10">
        <v>61.57</v>
      </c>
      <c r="AB68" s="95">
        <v>254800</v>
      </c>
      <c r="AC68" s="10">
        <v>61.46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42727</v>
      </c>
      <c r="Y2" s="10">
        <v>62.46</v>
      </c>
      <c r="Z2" s="10">
        <v>62.47</v>
      </c>
      <c r="AA2" s="10">
        <v>61.87</v>
      </c>
      <c r="AB2" s="10">
        <v>62.16</v>
      </c>
      <c r="AC2" s="95">
        <v>1460100</v>
      </c>
      <c r="AD2" s="10">
        <v>62.16</v>
      </c>
      <c r="AE2" s="2">
        <f>Z2-AA2</f>
        <v>0.60000000000000142</v>
      </c>
      <c r="AF2" s="138">
        <f>AD2/AD3-1</f>
        <v>-4.8030739673391443E-3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42726</v>
      </c>
      <c r="Y3" s="10">
        <v>62.28</v>
      </c>
      <c r="Z3" s="10">
        <v>62.52</v>
      </c>
      <c r="AA3" s="10">
        <v>62.02</v>
      </c>
      <c r="AB3" s="10">
        <v>62.46</v>
      </c>
      <c r="AC3" s="95">
        <v>2645300</v>
      </c>
      <c r="AD3" s="10">
        <v>62.46</v>
      </c>
      <c r="AE3" s="2">
        <f t="shared" ref="AE3:AE66" si="0">Z3-AA3</f>
        <v>0.5</v>
      </c>
      <c r="AF3" s="138">
        <f t="shared" ref="AF3:AF66" si="1">AD3/AD4-1</f>
        <v>1.1219746754287385E-3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62.09</v>
      </c>
      <c r="R4" s="505">
        <v>5.1999999999999998E-3</v>
      </c>
      <c r="X4" s="133">
        <v>42725</v>
      </c>
      <c r="Y4" s="10">
        <v>61.42</v>
      </c>
      <c r="Z4" s="10">
        <v>62.95</v>
      </c>
      <c r="AA4" s="10">
        <v>61.4</v>
      </c>
      <c r="AB4" s="10">
        <v>62.39</v>
      </c>
      <c r="AC4" s="95">
        <v>4283500</v>
      </c>
      <c r="AD4" s="10">
        <v>62.39</v>
      </c>
      <c r="AE4" s="2">
        <f t="shared" si="0"/>
        <v>1.5500000000000043</v>
      </c>
      <c r="AF4" s="138">
        <f t="shared" si="1"/>
        <v>1.5296989422294516E-2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3104.5</v>
      </c>
      <c r="X5" s="133">
        <v>42724</v>
      </c>
      <c r="Y5" s="10">
        <v>61.06</v>
      </c>
      <c r="Z5" s="10">
        <v>62.19</v>
      </c>
      <c r="AA5" s="10">
        <v>60.52</v>
      </c>
      <c r="AB5" s="10">
        <v>61.45</v>
      </c>
      <c r="AC5" s="95">
        <v>6166100</v>
      </c>
      <c r="AD5" s="10">
        <v>61.45</v>
      </c>
      <c r="AE5" s="2">
        <f t="shared" si="0"/>
        <v>1.6699999999999946</v>
      </c>
      <c r="AF5" s="138">
        <f t="shared" si="1"/>
        <v>-2.5531240088804252E-2</v>
      </c>
    </row>
    <row r="6" spans="1:32" x14ac:dyDescent="0.25">
      <c r="O6" s="11" t="s">
        <v>64</v>
      </c>
      <c r="Q6" s="2">
        <f>Q3*Q2</f>
        <v>3186.5</v>
      </c>
      <c r="X6" s="133">
        <v>42723</v>
      </c>
      <c r="Y6" s="10">
        <v>63.74</v>
      </c>
      <c r="Z6" s="10">
        <v>63.74</v>
      </c>
      <c r="AA6" s="10">
        <v>62.91</v>
      </c>
      <c r="AB6" s="10">
        <v>63.06</v>
      </c>
      <c r="AC6" s="95">
        <v>2898100</v>
      </c>
      <c r="AD6" s="10">
        <v>63.06</v>
      </c>
      <c r="AE6" s="2">
        <f t="shared" si="0"/>
        <v>0.8300000000000054</v>
      </c>
      <c r="AF6" s="138">
        <f t="shared" si="1"/>
        <v>-6.9291338582676554E-3</v>
      </c>
    </row>
    <row r="7" spans="1:32" x14ac:dyDescent="0.25">
      <c r="O7" s="11" t="s">
        <v>182</v>
      </c>
      <c r="Q7" s="2">
        <f>Q10+Q8</f>
        <v>-32.050000000000182</v>
      </c>
      <c r="R7">
        <v>50</v>
      </c>
      <c r="X7" s="133">
        <v>42720</v>
      </c>
      <c r="Y7" s="10">
        <v>62.88</v>
      </c>
      <c r="Z7" s="10">
        <v>63.67</v>
      </c>
      <c r="AA7" s="10">
        <v>62.88</v>
      </c>
      <c r="AB7" s="10">
        <v>63.5</v>
      </c>
      <c r="AC7" s="95">
        <v>3728500</v>
      </c>
      <c r="AD7" s="10">
        <v>63.5</v>
      </c>
      <c r="AE7" s="2">
        <f t="shared" si="0"/>
        <v>0.78999999999999915</v>
      </c>
      <c r="AF7" s="138">
        <f t="shared" si="1"/>
        <v>1.0824578159821741E-2</v>
      </c>
    </row>
    <row r="8" spans="1:32" x14ac:dyDescent="0.25">
      <c r="O8" s="11" t="s">
        <v>185</v>
      </c>
      <c r="P8" s="34"/>
      <c r="Q8" s="2">
        <f>K18+M18-F18+Q2*Q4</f>
        <v>-82</v>
      </c>
      <c r="X8" s="133">
        <v>42719</v>
      </c>
      <c r="Y8" s="10">
        <v>62.07</v>
      </c>
      <c r="Z8" s="10">
        <v>62.97</v>
      </c>
      <c r="AA8" s="10">
        <v>61.92</v>
      </c>
      <c r="AB8" s="10">
        <v>62.82</v>
      </c>
      <c r="AC8" s="95">
        <v>2959000</v>
      </c>
      <c r="AD8" s="10">
        <v>62.82</v>
      </c>
      <c r="AE8" s="2">
        <f t="shared" si="0"/>
        <v>1.0499999999999972</v>
      </c>
      <c r="AF8" s="138">
        <f t="shared" si="1"/>
        <v>-7.9529187211702101E-4</v>
      </c>
    </row>
    <row r="9" spans="1:32" x14ac:dyDescent="0.25">
      <c r="O9" s="11" t="s">
        <v>216</v>
      </c>
      <c r="Q9" s="138">
        <f>IF(Q2=0, 0, Q8/Q6)</f>
        <v>-2.5733563470892829E-2</v>
      </c>
      <c r="X9" s="133">
        <v>42718</v>
      </c>
      <c r="Y9" s="10">
        <v>63.9</v>
      </c>
      <c r="Z9" s="10">
        <v>64.06</v>
      </c>
      <c r="AA9" s="10">
        <v>62.67</v>
      </c>
      <c r="AB9" s="10">
        <v>62.87</v>
      </c>
      <c r="AC9" s="95">
        <v>2515500</v>
      </c>
      <c r="AD9" s="10">
        <v>62.87</v>
      </c>
      <c r="AE9" s="2">
        <f t="shared" si="0"/>
        <v>1.3900000000000006</v>
      </c>
      <c r="AF9" s="138">
        <f t="shared" si="1"/>
        <v>-1.3649199874490203E-2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42717</v>
      </c>
      <c r="Y10" s="10">
        <v>63.85</v>
      </c>
      <c r="Z10" s="10">
        <v>64.03</v>
      </c>
      <c r="AA10" s="10">
        <v>63.47</v>
      </c>
      <c r="AB10" s="10">
        <v>63.74</v>
      </c>
      <c r="AC10" s="95">
        <v>2987400</v>
      </c>
      <c r="AD10" s="10">
        <v>63.74</v>
      </c>
      <c r="AE10" s="2">
        <f t="shared" si="0"/>
        <v>0.56000000000000227</v>
      </c>
      <c r="AF10" s="138">
        <f t="shared" si="1"/>
        <v>-2.0353843745106737E-3</v>
      </c>
    </row>
    <row r="11" spans="1:32" x14ac:dyDescent="0.25">
      <c r="O11" s="11" t="s">
        <v>179</v>
      </c>
      <c r="P11" s="34"/>
      <c r="Q11" s="138">
        <f>VALUE(TRIM(CLEAN(MID(U58, FIND("(", U58)+1, 5))))</f>
        <v>3.09E-2</v>
      </c>
      <c r="X11" s="133">
        <v>42716</v>
      </c>
      <c r="Y11" s="10">
        <v>63.05</v>
      </c>
      <c r="Z11" s="10">
        <v>63.92</v>
      </c>
      <c r="AA11" s="10">
        <v>63.05</v>
      </c>
      <c r="AB11" s="10">
        <v>63.87</v>
      </c>
      <c r="AC11" s="95">
        <v>1802600</v>
      </c>
      <c r="AD11" s="10">
        <v>63.87</v>
      </c>
      <c r="AE11" s="2">
        <f t="shared" si="0"/>
        <v>0.87000000000000455</v>
      </c>
      <c r="AF11" s="138">
        <f t="shared" si="1"/>
        <v>1.0601265822784756E-2</v>
      </c>
    </row>
    <row r="12" spans="1:32" x14ac:dyDescent="0.25">
      <c r="X12" s="133">
        <v>42713</v>
      </c>
      <c r="Y12" s="10">
        <v>62.56</v>
      </c>
      <c r="Z12" s="10">
        <v>63.22</v>
      </c>
      <c r="AA12" s="10">
        <v>62.36</v>
      </c>
      <c r="AB12" s="10">
        <v>63.2</v>
      </c>
      <c r="AC12" s="95">
        <v>1938500</v>
      </c>
      <c r="AD12" s="10">
        <v>63.2</v>
      </c>
      <c r="AE12" s="2">
        <f t="shared" si="0"/>
        <v>0.85999999999999943</v>
      </c>
      <c r="AF12" s="138">
        <f t="shared" si="1"/>
        <v>1.1523687580025754E-2</v>
      </c>
    </row>
    <row r="13" spans="1:32" x14ac:dyDescent="0.25">
      <c r="X13" s="133">
        <v>42712</v>
      </c>
      <c r="Y13" s="10">
        <v>62.7</v>
      </c>
      <c r="Z13" s="10">
        <v>62.77</v>
      </c>
      <c r="AA13" s="10">
        <v>62.13</v>
      </c>
      <c r="AB13" s="10">
        <v>62.48</v>
      </c>
      <c r="AC13" s="95">
        <v>2646200</v>
      </c>
      <c r="AD13" s="10">
        <v>62.48</v>
      </c>
      <c r="AE13" s="2">
        <f t="shared" si="0"/>
        <v>0.64000000000000057</v>
      </c>
      <c r="AF13" s="138">
        <f t="shared" si="1"/>
        <v>-8.0965232576600821E-3</v>
      </c>
    </row>
    <row r="14" spans="1:32" x14ac:dyDescent="0.25">
      <c r="X14" s="133">
        <v>42711</v>
      </c>
      <c r="Y14" s="10">
        <v>61.24</v>
      </c>
      <c r="Z14" s="10">
        <v>63.27</v>
      </c>
      <c r="AA14" s="10">
        <v>61.24</v>
      </c>
      <c r="AB14" s="10">
        <v>62.99</v>
      </c>
      <c r="AC14" s="95">
        <v>3543900</v>
      </c>
      <c r="AD14" s="10">
        <v>62.99</v>
      </c>
      <c r="AE14" s="2">
        <f t="shared" si="0"/>
        <v>2.0300000000000011</v>
      </c>
      <c r="AF14" s="138">
        <f t="shared" si="1"/>
        <v>3.211535310503022E-2</v>
      </c>
    </row>
    <row r="15" spans="1:32" x14ac:dyDescent="0.25">
      <c r="X15" s="133">
        <v>42710</v>
      </c>
      <c r="Y15" s="10">
        <v>61.18</v>
      </c>
      <c r="Z15" s="10">
        <v>61.38</v>
      </c>
      <c r="AA15" s="10">
        <v>60.8</v>
      </c>
      <c r="AB15" s="10">
        <v>61.03</v>
      </c>
      <c r="AC15" s="95">
        <v>1807200</v>
      </c>
      <c r="AD15" s="10">
        <v>61.03</v>
      </c>
      <c r="AE15" s="2">
        <f t="shared" si="0"/>
        <v>0.5800000000000054</v>
      </c>
      <c r="AF15" s="138">
        <f t="shared" si="1"/>
        <v>-1.6358580075249707E-3</v>
      </c>
    </row>
    <row r="16" spans="1:32" x14ac:dyDescent="0.25">
      <c r="X16" s="133">
        <v>42709</v>
      </c>
      <c r="Y16" s="10">
        <v>61</v>
      </c>
      <c r="Z16" s="10">
        <v>61.16</v>
      </c>
      <c r="AA16" s="10">
        <v>60.83</v>
      </c>
      <c r="AB16" s="10">
        <v>61.13</v>
      </c>
      <c r="AC16" s="95">
        <v>2127800</v>
      </c>
      <c r="AD16" s="10">
        <v>61.13</v>
      </c>
      <c r="AE16" s="2">
        <f t="shared" si="0"/>
        <v>0.32999999999999829</v>
      </c>
      <c r="AF16" s="138">
        <f t="shared" si="1"/>
        <v>3.1178208073516789E-3</v>
      </c>
    </row>
    <row r="17" spans="1:32" x14ac:dyDescent="0.25">
      <c r="X17" s="133">
        <v>42706</v>
      </c>
      <c r="Y17" s="10">
        <v>60.79</v>
      </c>
      <c r="Z17" s="10">
        <v>61.19</v>
      </c>
      <c r="AA17" s="10">
        <v>60.58</v>
      </c>
      <c r="AB17" s="10">
        <v>60.94</v>
      </c>
      <c r="AC17" s="95">
        <v>2349200</v>
      </c>
      <c r="AD17" s="10">
        <v>60.94</v>
      </c>
      <c r="AE17" s="2">
        <f t="shared" si="0"/>
        <v>0.60999999999999943</v>
      </c>
      <c r="AF17" s="138">
        <f t="shared" si="1"/>
        <v>5.7765307806567634E-3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42705</v>
      </c>
      <c r="Y18" s="10">
        <v>60.92</v>
      </c>
      <c r="Z18" s="10">
        <v>60.92</v>
      </c>
      <c r="AA18" s="10">
        <v>60.37</v>
      </c>
      <c r="AB18" s="10">
        <v>60.59</v>
      </c>
      <c r="AC18" s="95">
        <v>3215100</v>
      </c>
      <c r="AD18" s="10">
        <v>60.59</v>
      </c>
      <c r="AE18" s="2">
        <f t="shared" si="0"/>
        <v>0.55000000000000426</v>
      </c>
      <c r="AF18" s="138">
        <f t="shared" si="1"/>
        <v>-5.7433541188053328E-3</v>
      </c>
    </row>
    <row r="19" spans="1:32" x14ac:dyDescent="0.25">
      <c r="X19" s="133">
        <v>42704</v>
      </c>
      <c r="Y19" s="10">
        <v>62.33</v>
      </c>
      <c r="Z19" s="10">
        <v>62.4</v>
      </c>
      <c r="AA19" s="10">
        <v>60.91</v>
      </c>
      <c r="AB19" s="10">
        <v>60.94</v>
      </c>
      <c r="AC19" s="95">
        <v>5940000</v>
      </c>
      <c r="AD19" s="10">
        <v>60.94</v>
      </c>
      <c r="AE19" s="2">
        <f t="shared" si="0"/>
        <v>1.490000000000002</v>
      </c>
      <c r="AF19" s="138">
        <f t="shared" si="1"/>
        <v>-2.7449728694541986E-2</v>
      </c>
    </row>
    <row r="20" spans="1:32" x14ac:dyDescent="0.25">
      <c r="X20" s="133">
        <v>42703</v>
      </c>
      <c r="Y20" s="10">
        <v>62.25</v>
      </c>
      <c r="Z20" s="10">
        <v>62.81</v>
      </c>
      <c r="AA20" s="10">
        <v>61.79</v>
      </c>
      <c r="AB20" s="10">
        <v>62.66</v>
      </c>
      <c r="AC20" s="95">
        <v>3143600</v>
      </c>
      <c r="AD20" s="10">
        <v>62.66</v>
      </c>
      <c r="AE20" s="2">
        <f t="shared" si="0"/>
        <v>1.0200000000000031</v>
      </c>
      <c r="AF20" s="138">
        <f t="shared" si="1"/>
        <v>9.342783505154717E-3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42702</v>
      </c>
      <c r="Y21" s="10">
        <v>62.12</v>
      </c>
      <c r="Z21" s="10">
        <v>62.38</v>
      </c>
      <c r="AA21" s="10">
        <v>61.88</v>
      </c>
      <c r="AB21" s="10">
        <v>62.08</v>
      </c>
      <c r="AC21" s="95">
        <v>2206300</v>
      </c>
      <c r="AD21" s="10">
        <v>62.08</v>
      </c>
      <c r="AE21" s="2">
        <f t="shared" si="0"/>
        <v>0.5</v>
      </c>
      <c r="AF21" s="138">
        <f t="shared" si="1"/>
        <v>-3.5313001605136174E-3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42699</v>
      </c>
      <c r="Y22" s="10">
        <v>61.74</v>
      </c>
      <c r="Z22" s="10">
        <v>62.3</v>
      </c>
      <c r="AA22" s="10">
        <v>61.74</v>
      </c>
      <c r="AB22" s="10">
        <v>62.3</v>
      </c>
      <c r="AC22" s="95">
        <v>1069500</v>
      </c>
      <c r="AD22" s="10">
        <v>62.3</v>
      </c>
      <c r="AE22" s="2">
        <f t="shared" si="0"/>
        <v>0.55999999999999517</v>
      </c>
      <c r="AF22" s="138">
        <f t="shared" si="1"/>
        <v>1.3337670787247902E-2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42697</v>
      </c>
      <c r="Y23" s="10">
        <v>62.42</v>
      </c>
      <c r="Z23" s="10">
        <v>62.75</v>
      </c>
      <c r="AA23" s="10">
        <v>61.39</v>
      </c>
      <c r="AB23" s="10">
        <v>61.48</v>
      </c>
      <c r="AC23" s="95">
        <v>2557400</v>
      </c>
      <c r="AD23" s="10">
        <v>61.48</v>
      </c>
      <c r="AE23" s="2">
        <f t="shared" si="0"/>
        <v>1.3599999999999994</v>
      </c>
      <c r="AF23" s="138">
        <f t="shared" si="1"/>
        <v>-1.9144862795150042E-2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42696</v>
      </c>
      <c r="Y24" s="10">
        <v>61.93</v>
      </c>
      <c r="Z24" s="10">
        <v>62.8</v>
      </c>
      <c r="AA24" s="10">
        <v>61.92</v>
      </c>
      <c r="AB24" s="10">
        <v>62.68</v>
      </c>
      <c r="AC24" s="95">
        <v>2739500</v>
      </c>
      <c r="AD24" s="10">
        <v>62.68</v>
      </c>
      <c r="AE24" s="2">
        <f t="shared" si="0"/>
        <v>0.87999999999999545</v>
      </c>
      <c r="AF24" s="138">
        <f t="shared" si="1"/>
        <v>1.7037157228622313E-2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42695</v>
      </c>
      <c r="Y25" s="10">
        <v>61.26</v>
      </c>
      <c r="Z25" s="10">
        <v>61.78</v>
      </c>
      <c r="AA25" s="10">
        <v>60.95</v>
      </c>
      <c r="AB25" s="10">
        <v>61.63</v>
      </c>
      <c r="AC25" s="95">
        <v>2392800</v>
      </c>
      <c r="AD25" s="10">
        <v>61.63</v>
      </c>
      <c r="AE25" s="2">
        <f t="shared" si="0"/>
        <v>0.82999999999999829</v>
      </c>
      <c r="AF25" s="138">
        <f t="shared" si="1"/>
        <v>6.0398302317989927E-3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42692</v>
      </c>
      <c r="Y26" s="10">
        <v>61.36</v>
      </c>
      <c r="Z26" s="10">
        <v>61.63</v>
      </c>
      <c r="AA26" s="10">
        <v>60.98</v>
      </c>
      <c r="AB26" s="10">
        <v>61.26</v>
      </c>
      <c r="AC26" s="95">
        <v>2227900</v>
      </c>
      <c r="AD26" s="10">
        <v>61.26</v>
      </c>
      <c r="AE26" s="2">
        <f t="shared" si="0"/>
        <v>0.65000000000000568</v>
      </c>
      <c r="AF26" s="138">
        <f t="shared" si="1"/>
        <v>-1.6297262059974393E-3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42691</v>
      </c>
      <c r="Y27" s="10">
        <v>61.32</v>
      </c>
      <c r="Z27" s="10">
        <v>61.69</v>
      </c>
      <c r="AA27" s="10">
        <v>60.97</v>
      </c>
      <c r="AB27" s="10">
        <v>61.36</v>
      </c>
      <c r="AC27" s="95">
        <v>2902900</v>
      </c>
      <c r="AD27" s="10">
        <v>61.36</v>
      </c>
      <c r="AE27" s="2">
        <f t="shared" si="0"/>
        <v>0.71999999999999886</v>
      </c>
      <c r="AF27" s="138">
        <f t="shared" si="1"/>
        <v>1.6323865491347789E-3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42690</v>
      </c>
      <c r="Y28" s="10">
        <v>61.33</v>
      </c>
      <c r="Z28" s="10">
        <v>61.72</v>
      </c>
      <c r="AA28" s="10">
        <v>61.06</v>
      </c>
      <c r="AB28" s="10">
        <v>61.26</v>
      </c>
      <c r="AC28" s="95">
        <v>3284300</v>
      </c>
      <c r="AD28" s="10">
        <v>61.26</v>
      </c>
      <c r="AE28" s="2">
        <f t="shared" si="0"/>
        <v>0.65999999999999659</v>
      </c>
      <c r="AF28" s="138">
        <f t="shared" si="1"/>
        <v>-6.5252854812392069E-4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42689</v>
      </c>
      <c r="Y29" s="10">
        <v>61.47</v>
      </c>
      <c r="Z29" s="10">
        <v>61.62</v>
      </c>
      <c r="AA29" s="10">
        <v>61</v>
      </c>
      <c r="AB29" s="10">
        <v>61.3</v>
      </c>
      <c r="AC29" s="95">
        <v>3852400</v>
      </c>
      <c r="AD29" s="10">
        <v>61.3</v>
      </c>
      <c r="AE29" s="2">
        <f t="shared" si="0"/>
        <v>0.61999999999999744</v>
      </c>
      <c r="AF29" s="138">
        <f t="shared" si="1"/>
        <v>1.6339869281045694E-3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42688</v>
      </c>
      <c r="Y30" s="10">
        <v>60.93</v>
      </c>
      <c r="Z30" s="10">
        <v>61.47</v>
      </c>
      <c r="AA30" s="10">
        <v>60.66</v>
      </c>
      <c r="AB30" s="10">
        <v>61.2</v>
      </c>
      <c r="AC30" s="95">
        <v>3466500</v>
      </c>
      <c r="AD30" s="10">
        <v>61.2</v>
      </c>
      <c r="AE30" s="2">
        <f t="shared" si="0"/>
        <v>0.81000000000000227</v>
      </c>
      <c r="AF30" s="138">
        <f t="shared" si="1"/>
        <v>2.6212319790301919E-3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42685</v>
      </c>
      <c r="Y31" s="10">
        <v>61.09</v>
      </c>
      <c r="Z31" s="10">
        <v>61.65</v>
      </c>
      <c r="AA31" s="10">
        <v>60.55</v>
      </c>
      <c r="AB31" s="10">
        <v>61.04</v>
      </c>
      <c r="AC31" s="95">
        <v>3328300</v>
      </c>
      <c r="AD31" s="10">
        <v>61.04</v>
      </c>
      <c r="AE31" s="2">
        <f t="shared" si="0"/>
        <v>1.1000000000000014</v>
      </c>
      <c r="AF31" s="138">
        <f t="shared" si="1"/>
        <v>-4.9123956115937339E-4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42684</v>
      </c>
      <c r="Y32" s="10">
        <v>62.42</v>
      </c>
      <c r="Z32" s="10">
        <v>62.51</v>
      </c>
      <c r="AA32" s="10">
        <v>60.81</v>
      </c>
      <c r="AB32" s="10">
        <v>61.07</v>
      </c>
      <c r="AC32" s="95">
        <v>6338200</v>
      </c>
      <c r="AD32" s="10">
        <v>61.07</v>
      </c>
      <c r="AE32" s="2">
        <f t="shared" si="0"/>
        <v>1.6999999999999957</v>
      </c>
      <c r="AF32" s="138">
        <f t="shared" si="1"/>
        <v>-2.661778769525025E-2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42683</v>
      </c>
      <c r="Y33" s="10">
        <v>62.42</v>
      </c>
      <c r="Z33" s="10">
        <v>62.95</v>
      </c>
      <c r="AA33" s="10">
        <v>61.17</v>
      </c>
      <c r="AB33" s="10">
        <v>62.74</v>
      </c>
      <c r="AC33" s="95">
        <v>4893200</v>
      </c>
      <c r="AD33" s="10">
        <v>62.74</v>
      </c>
      <c r="AE33" s="2">
        <f t="shared" si="0"/>
        <v>1.7800000000000011</v>
      </c>
      <c r="AF33" s="138">
        <f t="shared" si="1"/>
        <v>-1.5225239365876608E-2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42682</v>
      </c>
      <c r="Y34" s="10">
        <v>61.86</v>
      </c>
      <c r="Z34" s="10">
        <v>63.93</v>
      </c>
      <c r="AA34" s="10">
        <v>61.84</v>
      </c>
      <c r="AB34" s="10">
        <v>63.71</v>
      </c>
      <c r="AC34" s="95">
        <v>4596800</v>
      </c>
      <c r="AD34" s="10">
        <v>63.71</v>
      </c>
      <c r="AE34" s="2">
        <f t="shared" si="0"/>
        <v>2.0899999999999963</v>
      </c>
      <c r="AF34" s="138">
        <f t="shared" si="1"/>
        <v>3.0405951803331721E-2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42681</v>
      </c>
      <c r="Y35" s="10">
        <v>61.03</v>
      </c>
      <c r="Z35" s="10">
        <v>61.94</v>
      </c>
      <c r="AA35" s="10">
        <v>60.91</v>
      </c>
      <c r="AB35" s="10">
        <v>61.83</v>
      </c>
      <c r="AC35" s="95">
        <v>3173900</v>
      </c>
      <c r="AD35" s="10">
        <v>61.83</v>
      </c>
      <c r="AE35" s="2">
        <f t="shared" si="0"/>
        <v>1.0300000000000011</v>
      </c>
      <c r="AF35" s="138">
        <f t="shared" si="1"/>
        <v>1.9455894476504421E-2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42678</v>
      </c>
      <c r="Y36" s="10">
        <v>61.05</v>
      </c>
      <c r="Z36" s="10">
        <v>61.21</v>
      </c>
      <c r="AA36" s="10">
        <v>60.65</v>
      </c>
      <c r="AB36" s="10">
        <v>60.65</v>
      </c>
      <c r="AC36" s="95">
        <v>2578300</v>
      </c>
      <c r="AD36" s="10">
        <v>60.65</v>
      </c>
      <c r="AE36" s="2">
        <f t="shared" si="0"/>
        <v>0.56000000000000227</v>
      </c>
      <c r="AF36" s="138">
        <f t="shared" si="1"/>
        <v>-7.6897905759162333E-3</v>
      </c>
    </row>
    <row r="37" spans="1:32" x14ac:dyDescent="0.25">
      <c r="X37" s="133">
        <v>42677</v>
      </c>
      <c r="Y37" s="10">
        <v>61.36</v>
      </c>
      <c r="Z37" s="10">
        <v>61.67</v>
      </c>
      <c r="AA37" s="10">
        <v>61.05</v>
      </c>
      <c r="AB37" s="10">
        <v>61.12</v>
      </c>
      <c r="AC37" s="95">
        <v>2317100</v>
      </c>
      <c r="AD37" s="10">
        <v>61.12</v>
      </c>
      <c r="AE37" s="2">
        <f t="shared" si="0"/>
        <v>0.62000000000000455</v>
      </c>
      <c r="AF37" s="138">
        <f t="shared" si="1"/>
        <v>-4.2359074617139836E-3</v>
      </c>
    </row>
    <row r="38" spans="1:32" x14ac:dyDescent="0.25">
      <c r="X38" s="133">
        <v>42676</v>
      </c>
      <c r="Y38" s="10">
        <v>61.62</v>
      </c>
      <c r="Z38" s="10">
        <v>61.91</v>
      </c>
      <c r="AA38" s="10">
        <v>61.36</v>
      </c>
      <c r="AB38" s="10">
        <v>61.38</v>
      </c>
      <c r="AC38" s="95">
        <v>2889600</v>
      </c>
      <c r="AD38" s="10">
        <v>61.38</v>
      </c>
      <c r="AE38" s="2">
        <f t="shared" si="0"/>
        <v>0.54999999999999716</v>
      </c>
      <c r="AF38" s="138">
        <f t="shared" si="1"/>
        <v>-4.0564660068148628E-3</v>
      </c>
    </row>
    <row r="39" spans="1:32" x14ac:dyDescent="0.25">
      <c r="X39" s="133">
        <v>42675</v>
      </c>
      <c r="Y39" s="10">
        <v>62.16</v>
      </c>
      <c r="Z39" s="10">
        <v>62.19</v>
      </c>
      <c r="AA39" s="10">
        <v>61.39</v>
      </c>
      <c r="AB39" s="10">
        <v>61.63</v>
      </c>
      <c r="AC39" s="95">
        <v>3449700</v>
      </c>
      <c r="AD39" s="10">
        <v>61.63</v>
      </c>
      <c r="AE39" s="2">
        <f t="shared" si="0"/>
        <v>0.79999999999999716</v>
      </c>
      <c r="AF39" s="138">
        <f t="shared" si="1"/>
        <v>-5.6469828977088188E-3</v>
      </c>
    </row>
    <row r="40" spans="1:32" x14ac:dyDescent="0.25">
      <c r="L40" t="s">
        <v>215</v>
      </c>
      <c r="M40" s="2">
        <f>M49+K49-F49</f>
        <v>49.949999999999818</v>
      </c>
      <c r="X40" s="133">
        <v>42674</v>
      </c>
      <c r="Y40" s="10">
        <v>61.7</v>
      </c>
      <c r="Z40" s="10">
        <v>62.02</v>
      </c>
      <c r="AA40" s="10">
        <v>61.5</v>
      </c>
      <c r="AB40" s="10">
        <v>61.98</v>
      </c>
      <c r="AC40" s="95">
        <v>2745300</v>
      </c>
      <c r="AD40" s="10">
        <v>61.98</v>
      </c>
      <c r="AE40" s="2">
        <f t="shared" si="0"/>
        <v>0.52000000000000313</v>
      </c>
      <c r="AF40" s="138">
        <f t="shared" si="1"/>
        <v>5.1897502432696196E-3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42671</v>
      </c>
      <c r="Y41" s="10">
        <v>60.84</v>
      </c>
      <c r="Z41" s="10">
        <v>61.85</v>
      </c>
      <c r="AA41" s="10">
        <v>60.79</v>
      </c>
      <c r="AB41" s="10">
        <v>61.66</v>
      </c>
      <c r="AC41" s="95">
        <v>2750100</v>
      </c>
      <c r="AD41" s="10">
        <v>61.66</v>
      </c>
      <c r="AE41" s="2">
        <f t="shared" si="0"/>
        <v>1.0600000000000023</v>
      </c>
      <c r="AF41" s="138">
        <f t="shared" si="1"/>
        <v>1.5480895915678472E-2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68.299000000000007</v>
      </c>
      <c r="Q42" s="2"/>
      <c r="T42" s="91"/>
      <c r="X42" s="133">
        <v>42670</v>
      </c>
      <c r="Y42" s="10">
        <v>61.01</v>
      </c>
      <c r="Z42" s="10">
        <v>61.22</v>
      </c>
      <c r="AA42" s="10">
        <v>60.63</v>
      </c>
      <c r="AB42" s="10">
        <v>60.72</v>
      </c>
      <c r="AC42" s="95">
        <v>2277500</v>
      </c>
      <c r="AD42" s="10">
        <v>60.72</v>
      </c>
      <c r="AE42" s="2">
        <f t="shared" si="0"/>
        <v>0.58999999999999631</v>
      </c>
      <c r="AF42" s="138">
        <f t="shared" si="1"/>
        <v>-1.9723865877713243E-3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67.678100000000015</v>
      </c>
      <c r="Q43" s="2"/>
      <c r="T43" s="128" t="s">
        <v>98</v>
      </c>
      <c r="U43" s="129">
        <v>62.16</v>
      </c>
      <c r="X43" s="133">
        <v>42669</v>
      </c>
      <c r="Y43" s="10">
        <v>61.2</v>
      </c>
      <c r="Z43" s="10">
        <v>61.32</v>
      </c>
      <c r="AA43" s="10">
        <v>60.77</v>
      </c>
      <c r="AB43" s="10">
        <v>60.84</v>
      </c>
      <c r="AC43" s="95">
        <v>1852600</v>
      </c>
      <c r="AD43" s="10">
        <v>60.84</v>
      </c>
      <c r="AE43" s="2">
        <f t="shared" si="0"/>
        <v>0.54999999999999716</v>
      </c>
      <c r="AF43" s="138">
        <f t="shared" si="1"/>
        <v>-4.2553191489361764E-3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67.057200000000009</v>
      </c>
      <c r="Q44" s="2"/>
      <c r="T44" s="93" t="s">
        <v>99</v>
      </c>
      <c r="U44" s="130">
        <v>62.32</v>
      </c>
      <c r="X44" s="133">
        <v>42668</v>
      </c>
      <c r="Y44" s="10">
        <v>60.97</v>
      </c>
      <c r="Z44" s="10">
        <v>61.14</v>
      </c>
      <c r="AA44" s="10">
        <v>60.85</v>
      </c>
      <c r="AB44" s="10">
        <v>61.1</v>
      </c>
      <c r="AC44" s="95">
        <v>2012000</v>
      </c>
      <c r="AD44" s="10">
        <v>61.1</v>
      </c>
      <c r="AE44" s="2">
        <f t="shared" si="0"/>
        <v>0.28999999999999915</v>
      </c>
      <c r="AF44" s="138">
        <f t="shared" si="1"/>
        <v>3.4488421744129916E-3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66.436300000000003</v>
      </c>
      <c r="Q45" s="2"/>
      <c r="T45" s="93" t="s">
        <v>100</v>
      </c>
      <c r="U45" s="130" t="s">
        <v>129</v>
      </c>
      <c r="X45" s="133">
        <v>42667</v>
      </c>
      <c r="Y45" s="10">
        <v>60.99</v>
      </c>
      <c r="Z45" s="10">
        <v>61.24</v>
      </c>
      <c r="AA45" s="10">
        <v>60.58</v>
      </c>
      <c r="AB45" s="10">
        <v>60.89</v>
      </c>
      <c r="AC45" s="95">
        <v>3040500</v>
      </c>
      <c r="AD45" s="10">
        <v>60.89</v>
      </c>
      <c r="AE45" s="2">
        <f t="shared" si="0"/>
        <v>0.66000000000000369</v>
      </c>
      <c r="AF45" s="138">
        <f t="shared" si="1"/>
        <v>2.9649151704826959E-3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65.815400000000011</v>
      </c>
      <c r="Q46" s="2"/>
      <c r="T46" s="93" t="s">
        <v>101</v>
      </c>
      <c r="U46" s="130" t="s">
        <v>129</v>
      </c>
      <c r="X46" s="133">
        <v>42664</v>
      </c>
      <c r="Y46" s="10">
        <v>60.79</v>
      </c>
      <c r="Z46" s="10">
        <v>60.92</v>
      </c>
      <c r="AA46" s="10">
        <v>60.44</v>
      </c>
      <c r="AB46" s="10">
        <v>60.71</v>
      </c>
      <c r="AC46" s="95">
        <v>3710000</v>
      </c>
      <c r="AD46" s="10">
        <v>60.71</v>
      </c>
      <c r="AE46" s="2">
        <f t="shared" si="0"/>
        <v>0.48000000000000398</v>
      </c>
      <c r="AF46" s="138">
        <f t="shared" si="1"/>
        <v>-4.7540983606557674E-3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65.194500000000005</v>
      </c>
      <c r="Q47" s="2"/>
      <c r="T47" s="93" t="s">
        <v>102</v>
      </c>
      <c r="U47" s="130">
        <v>63.81</v>
      </c>
      <c r="X47" s="133">
        <v>42663</v>
      </c>
      <c r="Y47" s="10">
        <v>61.56</v>
      </c>
      <c r="Z47" s="10">
        <v>61.56</v>
      </c>
      <c r="AA47" s="10">
        <v>60.94</v>
      </c>
      <c r="AB47" s="10">
        <v>61</v>
      </c>
      <c r="AC47" s="95">
        <v>4403100</v>
      </c>
      <c r="AD47" s="10">
        <v>61</v>
      </c>
      <c r="AE47" s="2">
        <f t="shared" si="0"/>
        <v>0.62000000000000455</v>
      </c>
      <c r="AF47" s="138">
        <f t="shared" si="1"/>
        <v>-9.257755400357337E-3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64.573599999999999</v>
      </c>
      <c r="Q48" s="2"/>
      <c r="T48" s="93" t="s">
        <v>103</v>
      </c>
      <c r="U48" s="130">
        <v>0.59833400000000003</v>
      </c>
      <c r="X48" s="133">
        <v>42662</v>
      </c>
      <c r="Y48" s="10">
        <v>61.95</v>
      </c>
      <c r="Z48" s="10">
        <v>61.95</v>
      </c>
      <c r="AA48" s="10">
        <v>61.34</v>
      </c>
      <c r="AB48" s="10">
        <v>61.57</v>
      </c>
      <c r="AC48" s="95">
        <v>4423300</v>
      </c>
      <c r="AD48" s="10">
        <v>61.57</v>
      </c>
      <c r="AE48" s="2">
        <f t="shared" si="0"/>
        <v>0.60999999999999943</v>
      </c>
      <c r="AF48" s="138">
        <f t="shared" si="1"/>
        <v>-5.4918429979000649E-3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63.952700000000007</v>
      </c>
      <c r="Q49" s="2"/>
      <c r="T49" s="93" t="s">
        <v>122</v>
      </c>
      <c r="U49" s="130" t="s">
        <v>452</v>
      </c>
      <c r="X49" s="133">
        <v>42661</v>
      </c>
      <c r="Y49" s="10">
        <v>62.24</v>
      </c>
      <c r="Z49" s="10">
        <v>62.25</v>
      </c>
      <c r="AA49" s="10">
        <v>61.73</v>
      </c>
      <c r="AB49" s="10">
        <v>61.91</v>
      </c>
      <c r="AC49" s="95">
        <v>5041300</v>
      </c>
      <c r="AD49" s="10">
        <v>61.91</v>
      </c>
      <c r="AE49" s="2">
        <f t="shared" si="0"/>
        <v>0.52000000000000313</v>
      </c>
      <c r="AF49" s="138">
        <f t="shared" si="1"/>
        <v>2.2664723976038026E-3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63.331800000000001</v>
      </c>
      <c r="Q50" s="2"/>
      <c r="T50" s="93"/>
      <c r="U50" s="130"/>
      <c r="X50" s="133">
        <v>42660</v>
      </c>
      <c r="Y50" s="10">
        <v>62.48</v>
      </c>
      <c r="Z50" s="10">
        <v>62.48</v>
      </c>
      <c r="AA50" s="10">
        <v>61.71</v>
      </c>
      <c r="AB50" s="10">
        <v>61.77</v>
      </c>
      <c r="AC50" s="95">
        <v>3404100</v>
      </c>
      <c r="AD50" s="10">
        <v>61.77</v>
      </c>
      <c r="AE50" s="2">
        <f t="shared" si="0"/>
        <v>0.76999999999999602</v>
      </c>
      <c r="AF50" s="138">
        <f t="shared" si="1"/>
        <v>-1.6186468112655561E-4</v>
      </c>
    </row>
    <row r="51" spans="1:32" x14ac:dyDescent="0.25">
      <c r="O51" s="83">
        <v>1.01</v>
      </c>
      <c r="P51" s="83">
        <f t="shared" si="14"/>
        <v>62.710900000000002</v>
      </c>
      <c r="Q51" s="2"/>
      <c r="T51" s="93" t="s">
        <v>105</v>
      </c>
      <c r="U51" s="130" t="s">
        <v>603</v>
      </c>
      <c r="X51" s="133">
        <v>42657</v>
      </c>
      <c r="Y51" s="10">
        <v>62.42</v>
      </c>
      <c r="Z51" s="10">
        <v>62.48</v>
      </c>
      <c r="AA51" s="10">
        <v>61.73</v>
      </c>
      <c r="AB51" s="10">
        <v>61.78</v>
      </c>
      <c r="AC51" s="95">
        <v>3337200</v>
      </c>
      <c r="AD51" s="10">
        <v>61.78</v>
      </c>
      <c r="AE51" s="2">
        <f t="shared" si="0"/>
        <v>0.75</v>
      </c>
      <c r="AF51" s="138">
        <f t="shared" si="1"/>
        <v>-7.0716811314689432E-3</v>
      </c>
    </row>
    <row r="52" spans="1:32" x14ac:dyDescent="0.25">
      <c r="O52" s="83">
        <v>1</v>
      </c>
      <c r="P52" s="83">
        <f t="shared" si="14"/>
        <v>62.09</v>
      </c>
      <c r="Q52" s="2"/>
      <c r="T52" s="93" t="s">
        <v>106</v>
      </c>
      <c r="U52" s="130" t="s">
        <v>282</v>
      </c>
      <c r="X52" s="133">
        <v>42656</v>
      </c>
      <c r="Y52" s="10">
        <v>61.76</v>
      </c>
      <c r="Z52" s="10">
        <v>62.26</v>
      </c>
      <c r="AA52" s="10">
        <v>61.68</v>
      </c>
      <c r="AB52" s="10">
        <v>62.22</v>
      </c>
      <c r="AC52" s="95">
        <v>2683200</v>
      </c>
      <c r="AD52" s="10">
        <v>62.22</v>
      </c>
      <c r="AE52" s="2">
        <f t="shared" si="0"/>
        <v>0.57999999999999829</v>
      </c>
      <c r="AF52" s="138">
        <f t="shared" si="1"/>
        <v>1.4485755673587786E-3</v>
      </c>
    </row>
    <row r="53" spans="1:32" x14ac:dyDescent="0.25">
      <c r="O53" s="83">
        <v>0.99</v>
      </c>
      <c r="P53" s="83">
        <f t="shared" si="14"/>
        <v>61.469100000000005</v>
      </c>
      <c r="Q53" s="2"/>
      <c r="T53" s="515" t="s">
        <v>107</v>
      </c>
      <c r="U53" s="131">
        <v>1599717</v>
      </c>
      <c r="X53" s="133">
        <v>42655</v>
      </c>
      <c r="Y53" s="10">
        <v>62.17</v>
      </c>
      <c r="Z53" s="10">
        <v>62.31</v>
      </c>
      <c r="AA53" s="10">
        <v>61.89</v>
      </c>
      <c r="AB53" s="10">
        <v>62.13</v>
      </c>
      <c r="AC53" s="95">
        <v>2832500</v>
      </c>
      <c r="AD53" s="10">
        <v>62.13</v>
      </c>
      <c r="AE53" s="2">
        <f t="shared" si="0"/>
        <v>0.42000000000000171</v>
      </c>
      <c r="AF53" s="138">
        <f t="shared" si="1"/>
        <v>2.9055690072639084E-3</v>
      </c>
    </row>
    <row r="54" spans="1:32" x14ac:dyDescent="0.25">
      <c r="O54" s="83">
        <v>0.98</v>
      </c>
      <c r="P54" s="83">
        <f t="shared" si="14"/>
        <v>60.848200000000006</v>
      </c>
      <c r="Q54" s="2"/>
      <c r="T54" s="515" t="s">
        <v>110</v>
      </c>
      <c r="U54" s="131">
        <v>3144420</v>
      </c>
      <c r="X54" s="133">
        <v>42654</v>
      </c>
      <c r="Y54" s="10">
        <v>62.28</v>
      </c>
      <c r="Z54" s="10">
        <v>62.38</v>
      </c>
      <c r="AA54" s="10">
        <v>61.71</v>
      </c>
      <c r="AB54" s="10">
        <v>61.95</v>
      </c>
      <c r="AC54" s="95">
        <v>3007500</v>
      </c>
      <c r="AD54" s="10">
        <v>61.95</v>
      </c>
      <c r="AE54" s="2">
        <f t="shared" si="0"/>
        <v>0.67000000000000171</v>
      </c>
      <c r="AF54" s="138">
        <f t="shared" si="1"/>
        <v>-7.8475336322869627E-3</v>
      </c>
    </row>
    <row r="55" spans="1:32" x14ac:dyDescent="0.25">
      <c r="O55" s="83">
        <v>0.97</v>
      </c>
      <c r="P55" s="83">
        <f t="shared" si="14"/>
        <v>60.2273</v>
      </c>
      <c r="T55" s="93" t="s">
        <v>108</v>
      </c>
      <c r="U55" s="130" t="s">
        <v>604</v>
      </c>
      <c r="X55" s="133">
        <v>42653</v>
      </c>
      <c r="Y55" s="10">
        <v>62.45</v>
      </c>
      <c r="Z55" s="10">
        <v>62.77</v>
      </c>
      <c r="AA55" s="10">
        <v>62.17</v>
      </c>
      <c r="AB55" s="10">
        <v>62.44</v>
      </c>
      <c r="AC55" s="95">
        <v>2847000</v>
      </c>
      <c r="AD55" s="10">
        <v>62.44</v>
      </c>
      <c r="AE55" s="2">
        <f t="shared" si="0"/>
        <v>0.60000000000000142</v>
      </c>
      <c r="AF55" s="138">
        <f t="shared" si="1"/>
        <v>4.9895380653468546E-3</v>
      </c>
    </row>
    <row r="56" spans="1:32" x14ac:dyDescent="0.25">
      <c r="O56" s="83">
        <v>0.96</v>
      </c>
      <c r="P56" s="83">
        <f t="shared" si="14"/>
        <v>59.606400000000001</v>
      </c>
      <c r="T56" s="93" t="s">
        <v>111</v>
      </c>
      <c r="U56" s="130">
        <v>23.23</v>
      </c>
      <c r="X56" s="133">
        <v>42650</v>
      </c>
      <c r="Y56" s="10">
        <v>62.4</v>
      </c>
      <c r="Z56" s="10">
        <v>62.59</v>
      </c>
      <c r="AA56" s="10">
        <v>61.64</v>
      </c>
      <c r="AB56" s="10">
        <v>62.13</v>
      </c>
      <c r="AC56" s="95">
        <v>2759300</v>
      </c>
      <c r="AD56" s="10">
        <v>62.13</v>
      </c>
      <c r="AE56" s="2">
        <f t="shared" si="0"/>
        <v>0.95000000000000284</v>
      </c>
      <c r="AF56" s="138">
        <f t="shared" si="1"/>
        <v>-4.6459468119192104E-3</v>
      </c>
    </row>
    <row r="57" spans="1:32" x14ac:dyDescent="0.25">
      <c r="O57" s="83">
        <v>0.95</v>
      </c>
      <c r="P57" s="83">
        <f t="shared" si="14"/>
        <v>58.985500000000002</v>
      </c>
      <c r="T57" s="93" t="s">
        <v>112</v>
      </c>
      <c r="U57" s="130">
        <v>2.68</v>
      </c>
      <c r="X57" s="133">
        <v>42649</v>
      </c>
      <c r="Y57" s="10">
        <v>62.16</v>
      </c>
      <c r="Z57" s="10">
        <v>62.65</v>
      </c>
      <c r="AA57" s="10">
        <v>62.02</v>
      </c>
      <c r="AB57" s="10">
        <v>62.42</v>
      </c>
      <c r="AC57" s="95">
        <v>3091400</v>
      </c>
      <c r="AD57" s="10">
        <v>62.42</v>
      </c>
      <c r="AE57" s="2">
        <f t="shared" si="0"/>
        <v>0.62999999999999545</v>
      </c>
      <c r="AF57" s="138">
        <f t="shared" si="1"/>
        <v>9.6215522771014861E-4</v>
      </c>
    </row>
    <row r="58" spans="1:32" x14ac:dyDescent="0.25">
      <c r="O58" s="83">
        <v>0.94</v>
      </c>
      <c r="P58" s="83">
        <f t="shared" si="14"/>
        <v>58.364600000000003</v>
      </c>
      <c r="T58" s="93" t="s">
        <v>109</v>
      </c>
      <c r="U58" s="130" t="s">
        <v>605</v>
      </c>
      <c r="X58" s="133">
        <v>42648</v>
      </c>
      <c r="Y58" s="10">
        <v>62.61</v>
      </c>
      <c r="Z58" s="10">
        <v>62.88</v>
      </c>
      <c r="AA58" s="10">
        <v>62.03</v>
      </c>
      <c r="AB58" s="10">
        <v>62.36</v>
      </c>
      <c r="AC58" s="95">
        <v>5118100</v>
      </c>
      <c r="AD58" s="10">
        <v>62.36</v>
      </c>
      <c r="AE58" s="2">
        <f t="shared" si="0"/>
        <v>0.85000000000000142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14"/>
        <v>57.743700000000004</v>
      </c>
      <c r="X59" s="133">
        <v>42648</v>
      </c>
      <c r="Y59" s="10" t="s">
        <v>243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14"/>
        <v>57.122800000000005</v>
      </c>
      <c r="X60" s="133">
        <v>42647</v>
      </c>
      <c r="Y60" s="10">
        <v>63.86</v>
      </c>
      <c r="Z60" s="10">
        <v>63.92</v>
      </c>
      <c r="AA60" s="10">
        <v>62.89</v>
      </c>
      <c r="AB60" s="10">
        <v>63.05</v>
      </c>
      <c r="AC60" s="95">
        <v>3618000</v>
      </c>
      <c r="AD60" s="10">
        <v>62.57</v>
      </c>
      <c r="AE60" s="2">
        <f t="shared" si="0"/>
        <v>1.0300000000000011</v>
      </c>
      <c r="AF60" s="138">
        <f t="shared" si="1"/>
        <v>-1.2935794289320124E-2</v>
      </c>
    </row>
    <row r="61" spans="1:32" x14ac:dyDescent="0.25">
      <c r="O61" s="83">
        <v>0.91</v>
      </c>
      <c r="P61" s="83">
        <f t="shared" si="14"/>
        <v>56.501900000000006</v>
      </c>
      <c r="X61" s="133">
        <v>42646</v>
      </c>
      <c r="Y61" s="10">
        <v>63.76</v>
      </c>
      <c r="Z61" s="10">
        <v>64.02</v>
      </c>
      <c r="AA61" s="10">
        <v>63.38</v>
      </c>
      <c r="AB61" s="10">
        <v>63.88</v>
      </c>
      <c r="AC61" s="95">
        <v>2758800</v>
      </c>
      <c r="AD61" s="10">
        <v>63.39</v>
      </c>
      <c r="AE61" s="2">
        <f t="shared" si="0"/>
        <v>0.63999999999999346</v>
      </c>
      <c r="AF61" s="138">
        <f t="shared" si="1"/>
        <v>0</v>
      </c>
    </row>
    <row r="62" spans="1:32" x14ac:dyDescent="0.25">
      <c r="O62" s="83">
        <v>0.9</v>
      </c>
      <c r="P62" s="83">
        <f t="shared" si="14"/>
        <v>55.881000000000007</v>
      </c>
      <c r="X62" s="133">
        <v>42643</v>
      </c>
      <c r="Y62" s="10">
        <v>63.92</v>
      </c>
      <c r="Z62" s="10">
        <v>64.180000000000007</v>
      </c>
      <c r="AA62" s="10">
        <v>63.69</v>
      </c>
      <c r="AB62" s="10">
        <v>63.88</v>
      </c>
      <c r="AC62" s="95">
        <v>3328400</v>
      </c>
      <c r="AD62" s="10">
        <v>63.39</v>
      </c>
      <c r="AE62" s="2">
        <f t="shared" si="0"/>
        <v>0.49000000000000909</v>
      </c>
      <c r="AF62" s="138">
        <f t="shared" si="1"/>
        <v>3.323836657169954E-3</v>
      </c>
    </row>
    <row r="63" spans="1:32" x14ac:dyDescent="0.25">
      <c r="X63" s="133">
        <v>42642</v>
      </c>
      <c r="Y63" s="10">
        <v>64.05</v>
      </c>
      <c r="Z63" s="10">
        <v>64.39</v>
      </c>
      <c r="AA63" s="10">
        <v>63.65</v>
      </c>
      <c r="AB63" s="10">
        <v>63.66</v>
      </c>
      <c r="AC63" s="95">
        <v>3006600</v>
      </c>
      <c r="AD63" s="10">
        <v>63.18</v>
      </c>
      <c r="AE63" s="2">
        <f t="shared" si="0"/>
        <v>0.74000000000000199</v>
      </c>
      <c r="AF63" s="138">
        <f t="shared" si="1"/>
        <v>-6.447554646957121E-3</v>
      </c>
    </row>
    <row r="64" spans="1:32" x14ac:dyDescent="0.25">
      <c r="X64" s="133">
        <v>42641</v>
      </c>
      <c r="Y64" s="10">
        <v>64.150000000000006</v>
      </c>
      <c r="Z64" s="10">
        <v>64.19</v>
      </c>
      <c r="AA64" s="10">
        <v>63.76</v>
      </c>
      <c r="AB64" s="10">
        <v>64.08</v>
      </c>
      <c r="AC64" s="95">
        <v>2474900</v>
      </c>
      <c r="AD64" s="10">
        <v>63.59</v>
      </c>
      <c r="AE64" s="2">
        <f t="shared" si="0"/>
        <v>0.42999999999999972</v>
      </c>
      <c r="AF64" s="138">
        <f t="shared" si="1"/>
        <v>2.5224657102318471E-3</v>
      </c>
    </row>
    <row r="65" spans="24:32" x14ac:dyDescent="0.25">
      <c r="X65" s="133">
        <v>42640</v>
      </c>
      <c r="Y65" s="10">
        <v>64.06</v>
      </c>
      <c r="Z65" s="10">
        <v>64.08</v>
      </c>
      <c r="AA65" s="10">
        <v>63.56</v>
      </c>
      <c r="AB65" s="10">
        <v>63.92</v>
      </c>
      <c r="AC65" s="95">
        <v>2693100</v>
      </c>
      <c r="AD65" s="10">
        <v>63.43</v>
      </c>
      <c r="AE65" s="2">
        <f t="shared" si="0"/>
        <v>0.51999999999999602</v>
      </c>
      <c r="AF65" s="138">
        <f t="shared" si="1"/>
        <v>3.1540766440629753E-4</v>
      </c>
    </row>
    <row r="66" spans="24:32" x14ac:dyDescent="0.25">
      <c r="X66" s="133">
        <v>42639</v>
      </c>
      <c r="Y66" s="10">
        <v>64.45</v>
      </c>
      <c r="Z66" s="10">
        <v>64.48</v>
      </c>
      <c r="AA66" s="10">
        <v>63.8</v>
      </c>
      <c r="AB66" s="10">
        <v>63.9</v>
      </c>
      <c r="AC66" s="95">
        <v>3176500</v>
      </c>
      <c r="AD66" s="10">
        <v>63.41</v>
      </c>
      <c r="AE66" s="2">
        <f t="shared" si="0"/>
        <v>0.68000000000000682</v>
      </c>
      <c r="AF66" s="138">
        <f t="shared" si="1"/>
        <v>-1.1689526184538668E-2</v>
      </c>
    </row>
    <row r="67" spans="24:32" x14ac:dyDescent="0.25">
      <c r="X67" s="133">
        <v>42636</v>
      </c>
      <c r="Y67" s="10">
        <v>64.89</v>
      </c>
      <c r="Z67" s="10">
        <v>65.239999999999995</v>
      </c>
      <c r="AA67" s="10">
        <v>64.650000000000006</v>
      </c>
      <c r="AB67" s="10">
        <v>64.650000000000006</v>
      </c>
      <c r="AC67" s="95">
        <v>3252600</v>
      </c>
      <c r="AD67" s="10">
        <v>64.16</v>
      </c>
      <c r="AE67" s="2">
        <f>Z67-AA67</f>
        <v>0.5899999999999892</v>
      </c>
      <c r="AF67" s="138">
        <f>AD67/AD68-1</f>
        <v>-6.1957868649319403E-3</v>
      </c>
    </row>
    <row r="68" spans="24:32" x14ac:dyDescent="0.25">
      <c r="X68" s="133">
        <v>42635</v>
      </c>
      <c r="Y68" s="10">
        <v>65.260000000000005</v>
      </c>
      <c r="Z68" s="10">
        <v>65.569999999999993</v>
      </c>
      <c r="AA68" s="10">
        <v>64.790000000000006</v>
      </c>
      <c r="AB68" s="10">
        <v>65.06</v>
      </c>
      <c r="AC68" s="95">
        <v>4140200</v>
      </c>
      <c r="AD68" s="10">
        <v>64.56</v>
      </c>
      <c r="AE68" s="2">
        <f>Z68-AA68</f>
        <v>0.77999999999998693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42727</v>
      </c>
      <c r="X2" s="10">
        <v>35.83</v>
      </c>
      <c r="Y2" s="10">
        <v>35.869999999999997</v>
      </c>
      <c r="Z2" s="10">
        <v>35.54</v>
      </c>
      <c r="AA2" s="10">
        <v>35.69</v>
      </c>
      <c r="AB2" s="95">
        <v>9044300</v>
      </c>
      <c r="AC2" s="10">
        <v>35.69</v>
      </c>
      <c r="AD2" s="2">
        <f>Y2-Z2</f>
        <v>0.32999999999999829</v>
      </c>
      <c r="AE2" s="138">
        <f>AC2/AC3-1</f>
        <v>0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35.15</v>
      </c>
      <c r="W3" s="133">
        <v>42726</v>
      </c>
      <c r="X3" s="10">
        <v>36.29</v>
      </c>
      <c r="Y3" s="10">
        <v>36.4</v>
      </c>
      <c r="Z3" s="10">
        <v>35.630000000000003</v>
      </c>
      <c r="AA3" s="10">
        <v>35.69</v>
      </c>
      <c r="AB3" s="95">
        <v>9851400</v>
      </c>
      <c r="AC3" s="10">
        <v>35.69</v>
      </c>
      <c r="AD3" s="2">
        <f t="shared" ref="AD3:AD66" si="0">Y3-Z3</f>
        <v>0.76999999999999602</v>
      </c>
      <c r="AE3" s="138">
        <f t="shared" ref="AE3:AE66" si="1">AC3/AC4-1</f>
        <v>-2.0043931905546541E-2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35.15</v>
      </c>
      <c r="R4" s="505">
        <v>8.8999999999999999E-3</v>
      </c>
      <c r="W4" s="133">
        <v>42725</v>
      </c>
      <c r="X4" s="10">
        <v>36.5</v>
      </c>
      <c r="Y4" s="10">
        <v>36.69</v>
      </c>
      <c r="Z4" s="10">
        <v>36.35</v>
      </c>
      <c r="AA4" s="10">
        <v>36.42</v>
      </c>
      <c r="AB4" s="95">
        <v>6667900</v>
      </c>
      <c r="AC4" s="10">
        <v>36.42</v>
      </c>
      <c r="AD4" s="2">
        <f t="shared" si="0"/>
        <v>0.33999999999999631</v>
      </c>
      <c r="AE4" s="138">
        <f t="shared" si="1"/>
        <v>-5.1898388418464281E-3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36.4</v>
      </c>
      <c r="Y5" s="10">
        <v>36.729999999999997</v>
      </c>
      <c r="Z5" s="10">
        <v>36.229999999999997</v>
      </c>
      <c r="AA5" s="10">
        <v>36.61</v>
      </c>
      <c r="AB5" s="95">
        <v>8769100</v>
      </c>
      <c r="AC5" s="10">
        <v>36.61</v>
      </c>
      <c r="AD5" s="2">
        <f t="shared" si="0"/>
        <v>0.5</v>
      </c>
      <c r="AE5" s="138">
        <f t="shared" si="1"/>
        <v>5.7692307692307487E-3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36.49</v>
      </c>
      <c r="Y6" s="10">
        <v>36.729999999999997</v>
      </c>
      <c r="Z6" s="10">
        <v>36.15</v>
      </c>
      <c r="AA6" s="10">
        <v>36.4</v>
      </c>
      <c r="AB6" s="95">
        <v>10404200</v>
      </c>
      <c r="AC6" s="10">
        <v>36.4</v>
      </c>
      <c r="AD6" s="2">
        <f t="shared" si="0"/>
        <v>0.57999999999999829</v>
      </c>
      <c r="AE6" s="138">
        <f t="shared" si="1"/>
        <v>8.2485565026124696E-4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42720</v>
      </c>
      <c r="X7" s="10">
        <v>36.4</v>
      </c>
      <c r="Y7" s="10">
        <v>36.409999999999997</v>
      </c>
      <c r="Z7" s="10">
        <v>36.1</v>
      </c>
      <c r="AA7" s="10">
        <v>36.369999999999997</v>
      </c>
      <c r="AB7" s="95">
        <v>23566000</v>
      </c>
      <c r="AC7" s="10">
        <v>36.369999999999997</v>
      </c>
      <c r="AD7" s="2">
        <f t="shared" si="0"/>
        <v>0.30999999999999517</v>
      </c>
      <c r="AE7" s="138">
        <f t="shared" si="1"/>
        <v>3.587196467990994E-3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35.869999999999997</v>
      </c>
      <c r="Y8" s="10">
        <v>36.39</v>
      </c>
      <c r="Z8" s="10">
        <v>35.78</v>
      </c>
      <c r="AA8" s="10">
        <v>36.24</v>
      </c>
      <c r="AB8" s="95">
        <v>18154500</v>
      </c>
      <c r="AC8" s="10">
        <v>36.24</v>
      </c>
      <c r="AD8" s="2">
        <f t="shared" si="0"/>
        <v>0.60999999999999943</v>
      </c>
      <c r="AE8" s="138">
        <f t="shared" si="1"/>
        <v>8.0667593880390243E-3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36.299999999999997</v>
      </c>
      <c r="Y9" s="10">
        <v>36.78</v>
      </c>
      <c r="Z9" s="10">
        <v>35.93</v>
      </c>
      <c r="AA9" s="10">
        <v>35.950000000000003</v>
      </c>
      <c r="AB9" s="95">
        <v>19645800</v>
      </c>
      <c r="AC9" s="10">
        <v>35.950000000000003</v>
      </c>
      <c r="AD9" s="2">
        <f t="shared" si="0"/>
        <v>0.85000000000000142</v>
      </c>
      <c r="AE9" s="138">
        <f t="shared" si="1"/>
        <v>-3.7740899357601609E-2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42717</v>
      </c>
      <c r="X10" s="10">
        <v>37.15</v>
      </c>
      <c r="Y10" s="10">
        <v>37.44</v>
      </c>
      <c r="Z10" s="10">
        <v>36.950000000000003</v>
      </c>
      <c r="AA10" s="10">
        <v>37.36</v>
      </c>
      <c r="AB10" s="95">
        <v>8930200</v>
      </c>
      <c r="AC10" s="10">
        <v>37.36</v>
      </c>
      <c r="AD10" s="2">
        <f t="shared" si="0"/>
        <v>0.48999999999999488</v>
      </c>
      <c r="AE10" s="138">
        <f t="shared" si="1"/>
        <v>7.008086253369239E-3</v>
      </c>
    </row>
    <row r="11" spans="1:31" x14ac:dyDescent="0.25">
      <c r="O11" s="11" t="s">
        <v>179</v>
      </c>
      <c r="P11" s="34"/>
      <c r="Q11" s="138">
        <f>VALUE(TRIM(CLEAN(MID(U58, FIND("(", U58)+1, 5))))</f>
        <v>4.2599999999999999E-2</v>
      </c>
      <c r="W11" s="133">
        <v>42716</v>
      </c>
      <c r="X11" s="10">
        <v>37.51</v>
      </c>
      <c r="Y11" s="10">
        <v>37.74</v>
      </c>
      <c r="Z11" s="10">
        <v>37.01</v>
      </c>
      <c r="AA11" s="10">
        <v>37.1</v>
      </c>
      <c r="AB11" s="95">
        <v>15573400</v>
      </c>
      <c r="AC11" s="10">
        <v>37.1</v>
      </c>
      <c r="AD11" s="2">
        <f t="shared" si="0"/>
        <v>0.73000000000000398</v>
      </c>
      <c r="AE11" s="138">
        <f t="shared" si="1"/>
        <v>-1.4869888475836257E-2</v>
      </c>
    </row>
    <row r="12" spans="1:31" x14ac:dyDescent="0.25">
      <c r="W12" s="133">
        <v>42713</v>
      </c>
      <c r="X12" s="10">
        <v>36.409999999999997</v>
      </c>
      <c r="Y12" s="10">
        <v>37.68</v>
      </c>
      <c r="Z12" s="10">
        <v>36.409999999999997</v>
      </c>
      <c r="AA12" s="10">
        <v>37.659999999999997</v>
      </c>
      <c r="AB12" s="95">
        <v>26427100</v>
      </c>
      <c r="AC12" s="10">
        <v>37.659999999999997</v>
      </c>
      <c r="AD12" s="2">
        <f t="shared" si="0"/>
        <v>1.2700000000000031</v>
      </c>
      <c r="AE12" s="138">
        <f t="shared" si="1"/>
        <v>3.4047226798462171E-2</v>
      </c>
    </row>
    <row r="13" spans="1:31" x14ac:dyDescent="0.25">
      <c r="W13" s="133">
        <v>42712</v>
      </c>
      <c r="X13" s="10">
        <v>36.19</v>
      </c>
      <c r="Y13" s="10">
        <v>36.46</v>
      </c>
      <c r="Z13" s="10">
        <v>36.04</v>
      </c>
      <c r="AA13" s="10">
        <v>36.42</v>
      </c>
      <c r="AB13" s="95">
        <v>14442200</v>
      </c>
      <c r="AC13" s="10">
        <v>36.42</v>
      </c>
      <c r="AD13" s="2">
        <f t="shared" si="0"/>
        <v>0.42000000000000171</v>
      </c>
      <c r="AE13" s="138">
        <f t="shared" si="1"/>
        <v>3.3057851239670644E-3</v>
      </c>
    </row>
    <row r="14" spans="1:31" x14ac:dyDescent="0.25">
      <c r="W14" s="133">
        <v>42711</v>
      </c>
      <c r="X14" s="10">
        <v>35.18</v>
      </c>
      <c r="Y14" s="10">
        <v>36.54</v>
      </c>
      <c r="Z14" s="10">
        <v>35.090000000000003</v>
      </c>
      <c r="AA14" s="10">
        <v>36.299999999999997</v>
      </c>
      <c r="AB14" s="95">
        <v>26600700</v>
      </c>
      <c r="AC14" s="10">
        <v>36.299999999999997</v>
      </c>
      <c r="AD14" s="2">
        <f t="shared" si="0"/>
        <v>1.4499999999999957</v>
      </c>
      <c r="AE14" s="138">
        <f t="shared" si="1"/>
        <v>3.5072711719418281E-2</v>
      </c>
    </row>
    <row r="15" spans="1:31" x14ac:dyDescent="0.25">
      <c r="W15" s="133">
        <v>42710</v>
      </c>
      <c r="X15" s="10">
        <v>35.090000000000003</v>
      </c>
      <c r="Y15" s="10">
        <v>35.159999999999997</v>
      </c>
      <c r="Z15" s="10">
        <v>34.909999999999997</v>
      </c>
      <c r="AA15" s="10">
        <v>35.07</v>
      </c>
      <c r="AB15" s="95">
        <v>11786700</v>
      </c>
      <c r="AC15" s="10">
        <v>35.07</v>
      </c>
      <c r="AD15" s="2">
        <f t="shared" si="0"/>
        <v>0.25</v>
      </c>
      <c r="AE15" s="138">
        <f t="shared" si="1"/>
        <v>3.7206639954208143E-3</v>
      </c>
    </row>
    <row r="16" spans="1:31" x14ac:dyDescent="0.25">
      <c r="W16" s="133">
        <v>42709</v>
      </c>
      <c r="X16" s="10">
        <v>35.35</v>
      </c>
      <c r="Y16" s="10">
        <v>35.46</v>
      </c>
      <c r="Z16" s="10">
        <v>34.909999999999997</v>
      </c>
      <c r="AA16" s="10">
        <v>34.94</v>
      </c>
      <c r="AB16" s="95">
        <v>12440400</v>
      </c>
      <c r="AC16" s="10">
        <v>34.94</v>
      </c>
      <c r="AD16" s="2">
        <f t="shared" si="0"/>
        <v>0.55000000000000426</v>
      </c>
      <c r="AE16" s="138" t="e">
        <f t="shared" si="1"/>
        <v>#DIV/0!</v>
      </c>
    </row>
    <row r="17" spans="1:31" x14ac:dyDescent="0.25">
      <c r="W17" s="133">
        <v>42709</v>
      </c>
      <c r="X17" s="10" t="s">
        <v>189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42706</v>
      </c>
      <c r="X18" s="10">
        <v>36.25</v>
      </c>
      <c r="Y18" s="10">
        <v>36.299999999999997</v>
      </c>
      <c r="Z18" s="10">
        <v>35.299999999999997</v>
      </c>
      <c r="AA18" s="10">
        <v>35.409999999999997</v>
      </c>
      <c r="AB18" s="95">
        <v>22753400</v>
      </c>
      <c r="AC18" s="10">
        <v>35.03</v>
      </c>
      <c r="AD18" s="2">
        <f t="shared" si="0"/>
        <v>1</v>
      </c>
      <c r="AE18" s="138">
        <f t="shared" si="1"/>
        <v>-2.802441731409544E-2</v>
      </c>
    </row>
    <row r="19" spans="1:31" x14ac:dyDescent="0.25">
      <c r="W19" s="133">
        <v>42705</v>
      </c>
      <c r="X19" s="10">
        <v>34.81</v>
      </c>
      <c r="Y19" s="10">
        <v>36.659999999999997</v>
      </c>
      <c r="Z19" s="10">
        <v>34.79</v>
      </c>
      <c r="AA19" s="10">
        <v>36.43</v>
      </c>
      <c r="AB19" s="95">
        <v>37092300</v>
      </c>
      <c r="AC19" s="10">
        <v>36.04</v>
      </c>
      <c r="AD19" s="2">
        <f t="shared" si="0"/>
        <v>1.8699999999999974</v>
      </c>
      <c r="AE19" s="138">
        <f t="shared" si="1"/>
        <v>5.5035128805620781E-2</v>
      </c>
    </row>
    <row r="20" spans="1:31" x14ac:dyDescent="0.25">
      <c r="W20" s="133">
        <v>42704</v>
      </c>
      <c r="X20" s="10">
        <v>34.700000000000003</v>
      </c>
      <c r="Y20" s="10">
        <v>34.979999999999997</v>
      </c>
      <c r="Z20" s="10">
        <v>34.450000000000003</v>
      </c>
      <c r="AA20" s="10">
        <v>34.53</v>
      </c>
      <c r="AB20" s="95">
        <v>15681700</v>
      </c>
      <c r="AC20" s="10">
        <v>34.159999999999997</v>
      </c>
      <c r="AD20" s="2">
        <f t="shared" si="0"/>
        <v>0.52999999999999403</v>
      </c>
      <c r="AE20" s="138">
        <f t="shared" si="1"/>
        <v>-1.1695906432750425E-3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42703</v>
      </c>
      <c r="X21" s="10">
        <v>34.03</v>
      </c>
      <c r="Y21" s="10">
        <v>34.58</v>
      </c>
      <c r="Z21" s="10">
        <v>33.86</v>
      </c>
      <c r="AA21" s="10">
        <v>34.57</v>
      </c>
      <c r="AB21" s="95">
        <v>12610000</v>
      </c>
      <c r="AC21" s="10">
        <v>34.200000000000003</v>
      </c>
      <c r="AD21" s="2">
        <f t="shared" si="0"/>
        <v>0.71999999999999886</v>
      </c>
      <c r="AE21" s="138">
        <f t="shared" si="1"/>
        <v>1.5439429928741255E-2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42702</v>
      </c>
      <c r="X22" s="10">
        <v>34.35</v>
      </c>
      <c r="Y22" s="10">
        <v>34.380000000000003</v>
      </c>
      <c r="Z22" s="10">
        <v>33.96</v>
      </c>
      <c r="AA22" s="10">
        <v>34.049999999999997</v>
      </c>
      <c r="AB22" s="95">
        <v>11516600</v>
      </c>
      <c r="AC22" s="10">
        <v>33.68</v>
      </c>
      <c r="AD22" s="2">
        <f t="shared" si="0"/>
        <v>0.42000000000000171</v>
      </c>
      <c r="AE22" s="138">
        <f t="shared" si="1"/>
        <v>-5.9031877213696626E-3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42699</v>
      </c>
      <c r="X23" s="10">
        <v>34</v>
      </c>
      <c r="Y23" s="10">
        <v>34.32</v>
      </c>
      <c r="Z23" s="10">
        <v>33.93</v>
      </c>
      <c r="AA23" s="10">
        <v>34.25</v>
      </c>
      <c r="AB23" s="95">
        <v>5317700</v>
      </c>
      <c r="AC23" s="10">
        <v>33.880000000000003</v>
      </c>
      <c r="AD23" s="2">
        <f t="shared" si="0"/>
        <v>0.39000000000000057</v>
      </c>
      <c r="AE23" s="138">
        <f t="shared" si="1"/>
        <v>1.1343283582089692E-2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42697</v>
      </c>
      <c r="X24" s="10">
        <v>33.74</v>
      </c>
      <c r="Y24" s="10">
        <v>33.99</v>
      </c>
      <c r="Z24" s="10">
        <v>33.69</v>
      </c>
      <c r="AA24" s="10">
        <v>33.86</v>
      </c>
      <c r="AB24" s="95">
        <v>8708800</v>
      </c>
      <c r="AC24" s="10">
        <v>33.5</v>
      </c>
      <c r="AD24" s="2">
        <f t="shared" si="0"/>
        <v>0.30000000000000426</v>
      </c>
      <c r="AE24" s="138">
        <f t="shared" si="1"/>
        <v>1.494768310911665E-3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42696</v>
      </c>
      <c r="X25" s="10">
        <v>32.82</v>
      </c>
      <c r="Y25" s="10">
        <v>33.82</v>
      </c>
      <c r="Z25" s="10">
        <v>32.770000000000003</v>
      </c>
      <c r="AA25" s="10">
        <v>33.81</v>
      </c>
      <c r="AB25" s="95">
        <v>12283800</v>
      </c>
      <c r="AC25" s="10">
        <v>33.450000000000003</v>
      </c>
      <c r="AD25" s="2">
        <f t="shared" si="0"/>
        <v>1.0499999999999972</v>
      </c>
      <c r="AE25" s="138">
        <f t="shared" si="1"/>
        <v>2.4188609920392068E-2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42695</v>
      </c>
      <c r="X26" s="10">
        <v>33.229999999999997</v>
      </c>
      <c r="Y26" s="10">
        <v>33.28</v>
      </c>
      <c r="Z26" s="10">
        <v>32.979999999999997</v>
      </c>
      <c r="AA26" s="10">
        <v>33.01</v>
      </c>
      <c r="AB26" s="95">
        <v>11667100</v>
      </c>
      <c r="AC26" s="10">
        <v>32.659999999999997</v>
      </c>
      <c r="AD26" s="2">
        <f t="shared" si="0"/>
        <v>0.30000000000000426</v>
      </c>
      <c r="AE26" s="138">
        <f t="shared" si="1"/>
        <v>3.0627871362942649E-4</v>
      </c>
    </row>
    <row r="27" spans="1:31" x14ac:dyDescent="0.25">
      <c r="W27" s="133">
        <v>42692</v>
      </c>
      <c r="X27" s="10">
        <v>33.4</v>
      </c>
      <c r="Y27" s="10">
        <v>33.42</v>
      </c>
      <c r="Z27" s="10">
        <v>32.96</v>
      </c>
      <c r="AA27" s="10">
        <v>33</v>
      </c>
      <c r="AB27" s="95">
        <v>8617200</v>
      </c>
      <c r="AC27" s="10">
        <v>32.65</v>
      </c>
      <c r="AD27" s="2">
        <f t="shared" si="0"/>
        <v>0.46000000000000085</v>
      </c>
      <c r="AE27" s="138">
        <f t="shared" si="1"/>
        <v>-1.2401693889897314E-2</v>
      </c>
    </row>
    <row r="28" spans="1:31" x14ac:dyDescent="0.25">
      <c r="W28" s="133">
        <v>42691</v>
      </c>
      <c r="X28" s="10">
        <v>32.97</v>
      </c>
      <c r="Y28" s="10">
        <v>33.44</v>
      </c>
      <c r="Z28" s="10">
        <v>32.75</v>
      </c>
      <c r="AA28" s="10">
        <v>33.42</v>
      </c>
      <c r="AB28" s="95">
        <v>11728600</v>
      </c>
      <c r="AC28" s="10">
        <v>33.06</v>
      </c>
      <c r="AD28" s="2">
        <f t="shared" si="0"/>
        <v>0.68999999999999773</v>
      </c>
      <c r="AE28" s="138">
        <f t="shared" si="1"/>
        <v>5.7803468208093012E-3</v>
      </c>
    </row>
    <row r="29" spans="1:31" x14ac:dyDescent="0.25">
      <c r="L29" t="s">
        <v>215</v>
      </c>
      <c r="M29" s="2">
        <f>M47+K47-F47</f>
        <v>36.819999999999709</v>
      </c>
      <c r="W29" s="133">
        <v>42690</v>
      </c>
      <c r="X29" s="10">
        <v>33.36</v>
      </c>
      <c r="Y29" s="10">
        <v>33.36</v>
      </c>
      <c r="Z29" s="10">
        <v>33.07</v>
      </c>
      <c r="AA29" s="10">
        <v>33.229999999999997</v>
      </c>
      <c r="AB29" s="95">
        <v>8821300</v>
      </c>
      <c r="AC29" s="10">
        <v>32.869999999999997</v>
      </c>
      <c r="AD29" s="2">
        <f t="shared" si="0"/>
        <v>0.28999999999999915</v>
      </c>
      <c r="AE29" s="138">
        <f t="shared" si="1"/>
        <v>-6.0477774417901919E-3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42689</v>
      </c>
      <c r="X30" s="10">
        <v>33.299999999999997</v>
      </c>
      <c r="Y30" s="10">
        <v>33.6</v>
      </c>
      <c r="Z30" s="10">
        <v>33.1</v>
      </c>
      <c r="AA30" s="10">
        <v>33.43</v>
      </c>
      <c r="AB30" s="95">
        <v>10906600</v>
      </c>
      <c r="AC30" s="10">
        <v>33.07</v>
      </c>
      <c r="AD30" s="2">
        <f t="shared" si="0"/>
        <v>0.5</v>
      </c>
      <c r="AE30" s="138">
        <f t="shared" si="1"/>
        <v>4.5565006075334313E-3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42688</v>
      </c>
      <c r="X31" s="10">
        <v>33.9</v>
      </c>
      <c r="Y31" s="10">
        <v>34.42</v>
      </c>
      <c r="Z31" s="10">
        <v>33.049999999999997</v>
      </c>
      <c r="AA31" s="10">
        <v>33.28</v>
      </c>
      <c r="AB31" s="95">
        <v>20214700</v>
      </c>
      <c r="AC31" s="10">
        <v>32.92</v>
      </c>
      <c r="AD31" s="2">
        <f t="shared" si="0"/>
        <v>1.3700000000000045</v>
      </c>
      <c r="AE31" s="138">
        <f t="shared" si="1"/>
        <v>-2.1693907875185658E-2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42685</v>
      </c>
      <c r="X32" s="10">
        <v>32.49</v>
      </c>
      <c r="Y32" s="10">
        <v>34.28</v>
      </c>
      <c r="Z32" s="10">
        <v>32.380000000000003</v>
      </c>
      <c r="AA32" s="10">
        <v>34.020000000000003</v>
      </c>
      <c r="AB32" s="95">
        <v>32896900</v>
      </c>
      <c r="AC32" s="10">
        <v>33.65</v>
      </c>
      <c r="AD32" s="2">
        <f t="shared" si="0"/>
        <v>1.8999999999999986</v>
      </c>
      <c r="AE32" s="138">
        <f t="shared" si="1"/>
        <v>3.922174181593574E-2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42684</v>
      </c>
      <c r="X33" s="10">
        <v>30.93</v>
      </c>
      <c r="Y33" s="10">
        <v>32.83</v>
      </c>
      <c r="Z33" s="10">
        <v>30.91</v>
      </c>
      <c r="AA33" s="10">
        <v>32.729999999999997</v>
      </c>
      <c r="AB33" s="95">
        <v>27811100</v>
      </c>
      <c r="AC33" s="10">
        <v>32.380000000000003</v>
      </c>
      <c r="AD33" s="2">
        <f t="shared" si="0"/>
        <v>1.9199999999999982</v>
      </c>
      <c r="AE33" s="138">
        <f t="shared" si="1"/>
        <v>5.7133529219719259E-2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42683</v>
      </c>
      <c r="X34" s="10">
        <v>30.91</v>
      </c>
      <c r="Y34" s="10">
        <v>31.15</v>
      </c>
      <c r="Z34" s="10">
        <v>30.21</v>
      </c>
      <c r="AA34" s="10">
        <v>30.96</v>
      </c>
      <c r="AB34" s="95">
        <v>38594400</v>
      </c>
      <c r="AC34" s="10">
        <v>30.63</v>
      </c>
      <c r="AD34" s="2">
        <f t="shared" si="0"/>
        <v>0.93999999999999773</v>
      </c>
      <c r="AE34" s="138">
        <f t="shared" si="1"/>
        <v>-2.4211532335138619E-2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42682</v>
      </c>
      <c r="X35" s="10">
        <v>31.9</v>
      </c>
      <c r="Y35" s="10">
        <v>31.97</v>
      </c>
      <c r="Z35" s="10">
        <v>31.41</v>
      </c>
      <c r="AA35" s="10">
        <v>31.73</v>
      </c>
      <c r="AB35" s="95">
        <v>10357100</v>
      </c>
      <c r="AC35" s="10">
        <v>31.39</v>
      </c>
      <c r="AD35" s="2">
        <f t="shared" si="0"/>
        <v>0.55999999999999872</v>
      </c>
      <c r="AE35" s="138">
        <f t="shared" si="1"/>
        <v>-9.1540404040403311E-3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42681</v>
      </c>
      <c r="X36" s="10">
        <v>31.58</v>
      </c>
      <c r="Y36" s="10">
        <v>32.15</v>
      </c>
      <c r="Z36" s="10">
        <v>31.54</v>
      </c>
      <c r="AA36" s="10">
        <v>32.020000000000003</v>
      </c>
      <c r="AB36" s="95">
        <v>13560200</v>
      </c>
      <c r="AC36" s="10">
        <v>31.68</v>
      </c>
      <c r="AD36" s="2">
        <f t="shared" si="0"/>
        <v>0.60999999999999943</v>
      </c>
      <c r="AE36" s="138">
        <f t="shared" si="1"/>
        <v>2.7570548167369591E-2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31</v>
      </c>
      <c r="Y37" s="10">
        <v>31.54</v>
      </c>
      <c r="Z37" s="10">
        <v>30.94</v>
      </c>
      <c r="AA37" s="10">
        <v>31.16</v>
      </c>
      <c r="AB37" s="95">
        <v>12770800</v>
      </c>
      <c r="AC37" s="10">
        <v>30.83</v>
      </c>
      <c r="AD37" s="2">
        <f t="shared" si="0"/>
        <v>0.59999999999999787</v>
      </c>
      <c r="AE37" s="138">
        <f t="shared" si="1"/>
        <v>2.927781392322748E-3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31.45</v>
      </c>
      <c r="Y38" s="10">
        <v>31.64</v>
      </c>
      <c r="Z38" s="10">
        <v>30.95</v>
      </c>
      <c r="AA38" s="10">
        <v>31.07</v>
      </c>
      <c r="AB38" s="95">
        <v>13720100</v>
      </c>
      <c r="AC38" s="10">
        <v>30.74</v>
      </c>
      <c r="AD38" s="2">
        <f t="shared" si="0"/>
        <v>0.69000000000000128</v>
      </c>
      <c r="AE38" s="138">
        <f t="shared" si="1"/>
        <v>-1.1893281902925157E-2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31.33</v>
      </c>
      <c r="Y39" s="10">
        <v>31.72</v>
      </c>
      <c r="Z39" s="10">
        <v>31.31</v>
      </c>
      <c r="AA39" s="10">
        <v>31.45</v>
      </c>
      <c r="AB39" s="95">
        <v>11763100</v>
      </c>
      <c r="AC39" s="10">
        <v>31.11</v>
      </c>
      <c r="AD39" s="2">
        <f t="shared" si="0"/>
        <v>0.41000000000000014</v>
      </c>
      <c r="AE39" s="138">
        <f t="shared" si="1"/>
        <v>-9.633911368015502E-4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31.7</v>
      </c>
      <c r="Y40" s="10">
        <v>32.08</v>
      </c>
      <c r="Z40" s="10">
        <v>31.19</v>
      </c>
      <c r="AA40" s="10">
        <v>31.48</v>
      </c>
      <c r="AB40" s="95">
        <v>14668300</v>
      </c>
      <c r="AC40" s="10">
        <v>31.14</v>
      </c>
      <c r="AD40" s="2">
        <f t="shared" si="0"/>
        <v>0.88999999999999702</v>
      </c>
      <c r="AE40" s="138">
        <f t="shared" si="1"/>
        <v>-3.8387715930902067E-3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42674</v>
      </c>
      <c r="X41" s="10">
        <v>31.42</v>
      </c>
      <c r="Y41" s="10">
        <v>31.65</v>
      </c>
      <c r="Z41" s="10">
        <v>31.35</v>
      </c>
      <c r="AA41" s="10">
        <v>31.6</v>
      </c>
      <c r="AB41" s="95">
        <v>7954100</v>
      </c>
      <c r="AC41" s="10">
        <v>31.26</v>
      </c>
      <c r="AD41" s="2">
        <f t="shared" si="0"/>
        <v>0.29999999999999716</v>
      </c>
      <c r="AE41" s="138">
        <f t="shared" si="1"/>
        <v>9.0380890897352462E-3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38.664999999999999</v>
      </c>
      <c r="Q42" s="2"/>
      <c r="T42" s="91" t="s">
        <v>113</v>
      </c>
      <c r="W42" s="133">
        <v>42671</v>
      </c>
      <c r="X42" s="10">
        <v>31.33</v>
      </c>
      <c r="Y42" s="10">
        <v>31.76</v>
      </c>
      <c r="Z42" s="10">
        <v>31.22</v>
      </c>
      <c r="AA42" s="10">
        <v>31.32</v>
      </c>
      <c r="AB42" s="95">
        <v>10571600</v>
      </c>
      <c r="AC42" s="10">
        <v>30.98</v>
      </c>
      <c r="AD42" s="2">
        <f t="shared" si="0"/>
        <v>0.5400000000000027</v>
      </c>
      <c r="AE42" s="138">
        <f t="shared" si="1"/>
        <v>-3.2268473701191347E-4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38.313500000000005</v>
      </c>
      <c r="Q43" s="2"/>
      <c r="T43" s="161" t="s">
        <v>98</v>
      </c>
      <c r="U43" s="161">
        <v>35.69</v>
      </c>
      <c r="W43" s="133">
        <v>42670</v>
      </c>
      <c r="X43" s="10">
        <v>31.75</v>
      </c>
      <c r="Y43" s="10">
        <v>31.78</v>
      </c>
      <c r="Z43" s="10">
        <v>31.19</v>
      </c>
      <c r="AA43" s="10">
        <v>31.33</v>
      </c>
      <c r="AB43" s="95">
        <v>20653600</v>
      </c>
      <c r="AC43" s="10">
        <v>30.99</v>
      </c>
      <c r="AD43" s="2">
        <f t="shared" si="0"/>
        <v>0.58999999999999986</v>
      </c>
      <c r="AE43" s="138">
        <f t="shared" si="1"/>
        <v>-8.0025608194622677E-3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37.962000000000003</v>
      </c>
      <c r="Q44" s="2"/>
      <c r="T44" s="10" t="s">
        <v>99</v>
      </c>
      <c r="U44" s="10">
        <v>35.799999999999997</v>
      </c>
      <c r="W44" s="133">
        <v>42669</v>
      </c>
      <c r="X44" s="10">
        <v>31.22</v>
      </c>
      <c r="Y44" s="10">
        <v>31.74</v>
      </c>
      <c r="Z44" s="10">
        <v>31.12</v>
      </c>
      <c r="AA44" s="10">
        <v>31.58</v>
      </c>
      <c r="AB44" s="95">
        <v>14955800</v>
      </c>
      <c r="AC44" s="10">
        <v>31.24</v>
      </c>
      <c r="AD44" s="2">
        <f t="shared" si="0"/>
        <v>0.61999999999999744</v>
      </c>
      <c r="AE44" s="138">
        <f t="shared" si="1"/>
        <v>-6.3979526551516397E-4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37.610500000000002</v>
      </c>
      <c r="Q45" s="2"/>
      <c r="T45" s="10" t="s">
        <v>100</v>
      </c>
      <c r="U45" s="10" t="s">
        <v>129</v>
      </c>
      <c r="W45" s="133">
        <v>42668</v>
      </c>
      <c r="X45" s="10">
        <v>32.85</v>
      </c>
      <c r="Y45" s="10">
        <v>32.85</v>
      </c>
      <c r="Z45" s="10">
        <v>31.39</v>
      </c>
      <c r="AA45" s="10">
        <v>31.6</v>
      </c>
      <c r="AB45" s="95">
        <v>34069800</v>
      </c>
      <c r="AC45" s="10">
        <v>31.26</v>
      </c>
      <c r="AD45" s="2">
        <f t="shared" si="0"/>
        <v>1.4600000000000009</v>
      </c>
      <c r="AE45" s="138">
        <f t="shared" si="1"/>
        <v>-4.1985902543671516E-2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37.259</v>
      </c>
      <c r="Q46" s="2"/>
      <c r="T46" s="10" t="s">
        <v>101</v>
      </c>
      <c r="U46" s="10" t="s">
        <v>129</v>
      </c>
      <c r="W46" s="133">
        <v>42667</v>
      </c>
      <c r="X46" s="10">
        <v>32.18</v>
      </c>
      <c r="Y46" s="10">
        <v>33.08</v>
      </c>
      <c r="Z46" s="10">
        <v>32.15</v>
      </c>
      <c r="AA46" s="10">
        <v>32.979999999999997</v>
      </c>
      <c r="AB46" s="95">
        <v>20232300</v>
      </c>
      <c r="AC46" s="10">
        <v>32.630000000000003</v>
      </c>
      <c r="AD46" s="2">
        <f t="shared" si="0"/>
        <v>0.92999999999999972</v>
      </c>
      <c r="AE46" s="138">
        <f t="shared" si="1"/>
        <v>2.9337539432176651E-2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36.907499999999999</v>
      </c>
      <c r="Q47" s="2"/>
      <c r="T47" s="10" t="s">
        <v>102</v>
      </c>
      <c r="U47" s="10">
        <v>36.76</v>
      </c>
      <c r="W47" s="133">
        <v>42664</v>
      </c>
      <c r="X47" s="10">
        <v>31.58</v>
      </c>
      <c r="Y47" s="10">
        <v>32.17</v>
      </c>
      <c r="Z47" s="10">
        <v>31.48</v>
      </c>
      <c r="AA47" s="10">
        <v>32.04</v>
      </c>
      <c r="AB47" s="95">
        <v>11975700</v>
      </c>
      <c r="AC47" s="10">
        <v>31.7</v>
      </c>
      <c r="AD47" s="2">
        <f t="shared" si="0"/>
        <v>0.69000000000000128</v>
      </c>
      <c r="AE47" s="138">
        <f t="shared" si="1"/>
        <v>9.232728430436099E-3</v>
      </c>
    </row>
    <row r="48" spans="1:31" x14ac:dyDescent="0.25">
      <c r="O48" s="83">
        <v>1.04</v>
      </c>
      <c r="P48" s="83">
        <f t="shared" si="2"/>
        <v>36.555999999999997</v>
      </c>
      <c r="Q48" s="2"/>
      <c r="T48" s="10" t="s">
        <v>103</v>
      </c>
      <c r="U48" s="10">
        <v>1.68971</v>
      </c>
      <c r="W48" s="133">
        <v>42663</v>
      </c>
      <c r="X48" s="10">
        <v>31.78</v>
      </c>
      <c r="Y48" s="10">
        <v>31.86</v>
      </c>
      <c r="Z48" s="10">
        <v>31.39</v>
      </c>
      <c r="AA48" s="10">
        <v>31.75</v>
      </c>
      <c r="AB48" s="95">
        <v>8077600</v>
      </c>
      <c r="AC48" s="10">
        <v>31.41</v>
      </c>
      <c r="AD48" s="2">
        <f t="shared" si="0"/>
        <v>0.46999999999999886</v>
      </c>
      <c r="AE48" s="138">
        <f t="shared" si="1"/>
        <v>-3.1735956839099577E-3</v>
      </c>
    </row>
    <row r="49" spans="15:31" x14ac:dyDescent="0.25">
      <c r="O49" s="83">
        <v>1.03</v>
      </c>
      <c r="P49" s="83">
        <f t="shared" si="2"/>
        <v>36.204500000000003</v>
      </c>
      <c r="Q49" s="2"/>
      <c r="T49" s="10" t="s">
        <v>122</v>
      </c>
      <c r="U49" s="10" t="s">
        <v>350</v>
      </c>
      <c r="W49" s="133">
        <v>42662</v>
      </c>
      <c r="X49" s="10">
        <v>31.54</v>
      </c>
      <c r="Y49" s="10">
        <v>31.98</v>
      </c>
      <c r="Z49" s="10">
        <v>31.48</v>
      </c>
      <c r="AA49" s="10">
        <v>31.85</v>
      </c>
      <c r="AB49" s="95">
        <v>9158600</v>
      </c>
      <c r="AC49" s="10">
        <v>31.51</v>
      </c>
      <c r="AD49" s="2">
        <f t="shared" si="0"/>
        <v>0.5</v>
      </c>
      <c r="AE49" s="138">
        <f t="shared" si="1"/>
        <v>1.4488087572440467E-2</v>
      </c>
    </row>
    <row r="50" spans="15:31" x14ac:dyDescent="0.25">
      <c r="O50" s="83">
        <v>1.02</v>
      </c>
      <c r="P50" s="83">
        <f t="shared" si="2"/>
        <v>35.853000000000002</v>
      </c>
      <c r="Q50" s="2"/>
      <c r="T50" s="10"/>
      <c r="U50" s="10"/>
      <c r="W50" s="133">
        <v>42661</v>
      </c>
      <c r="X50" s="10">
        <v>31.83</v>
      </c>
      <c r="Y50" s="10">
        <v>31.88</v>
      </c>
      <c r="Z50" s="10">
        <v>31.19</v>
      </c>
      <c r="AA50" s="10">
        <v>31.4</v>
      </c>
      <c r="AB50" s="95">
        <v>7973300</v>
      </c>
      <c r="AC50" s="10">
        <v>31.06</v>
      </c>
      <c r="AD50" s="2">
        <f t="shared" si="0"/>
        <v>0.68999999999999773</v>
      </c>
      <c r="AE50" s="138">
        <f t="shared" si="1"/>
        <v>-5.1249199231262477E-3</v>
      </c>
    </row>
    <row r="51" spans="15:31" x14ac:dyDescent="0.25">
      <c r="O51" s="83">
        <v>1.01</v>
      </c>
      <c r="P51" s="83">
        <f t="shared" si="2"/>
        <v>35.5015</v>
      </c>
      <c r="Q51" s="2"/>
      <c r="T51" s="10" t="s">
        <v>105</v>
      </c>
      <c r="U51" s="10" t="s">
        <v>606</v>
      </c>
      <c r="W51" s="133">
        <v>42660</v>
      </c>
      <c r="X51" s="10">
        <v>31.84</v>
      </c>
      <c r="Y51" s="10">
        <v>32.06</v>
      </c>
      <c r="Z51" s="10">
        <v>31.53</v>
      </c>
      <c r="AA51" s="10">
        <v>31.56</v>
      </c>
      <c r="AB51" s="95">
        <v>7476100</v>
      </c>
      <c r="AC51" s="10">
        <v>31.22</v>
      </c>
      <c r="AD51" s="2">
        <f t="shared" si="0"/>
        <v>0.53000000000000114</v>
      </c>
      <c r="AE51" s="138">
        <f t="shared" si="1"/>
        <v>-9.8319061211544767E-3</v>
      </c>
    </row>
    <row r="52" spans="15:31" x14ac:dyDescent="0.25">
      <c r="O52" s="83">
        <v>1</v>
      </c>
      <c r="P52" s="83">
        <f t="shared" si="2"/>
        <v>35.15</v>
      </c>
      <c r="Q52" s="2"/>
      <c r="T52" s="10" t="s">
        <v>106</v>
      </c>
      <c r="U52" s="10" t="s">
        <v>410</v>
      </c>
      <c r="W52" s="133">
        <v>42657</v>
      </c>
      <c r="X52" s="10">
        <v>31.76</v>
      </c>
      <c r="Y52" s="10">
        <v>31.99</v>
      </c>
      <c r="Z52" s="10">
        <v>31.68</v>
      </c>
      <c r="AA52" s="10">
        <v>31.87</v>
      </c>
      <c r="AB52" s="95">
        <v>11105600</v>
      </c>
      <c r="AC52" s="10">
        <v>31.53</v>
      </c>
      <c r="AD52" s="2">
        <f t="shared" si="0"/>
        <v>0.30999999999999872</v>
      </c>
      <c r="AE52" s="138">
        <f t="shared" si="1"/>
        <v>1.1549566891241536E-2</v>
      </c>
    </row>
    <row r="53" spans="15:31" x14ac:dyDescent="0.25">
      <c r="O53" s="83">
        <v>0.99</v>
      </c>
      <c r="P53" s="83">
        <f t="shared" si="2"/>
        <v>34.798499999999997</v>
      </c>
      <c r="Q53" s="2"/>
      <c r="T53" s="10" t="s">
        <v>107</v>
      </c>
      <c r="U53" s="95">
        <v>6008707</v>
      </c>
      <c r="W53" s="133">
        <v>42656</v>
      </c>
      <c r="X53" s="10">
        <v>31.48</v>
      </c>
      <c r="Y53" s="10">
        <v>31.63</v>
      </c>
      <c r="Z53" s="10">
        <v>30.88</v>
      </c>
      <c r="AA53" s="10">
        <v>31.51</v>
      </c>
      <c r="AB53" s="95">
        <v>12102600</v>
      </c>
      <c r="AC53" s="10">
        <v>31.17</v>
      </c>
      <c r="AD53" s="2">
        <f t="shared" si="0"/>
        <v>0.75</v>
      </c>
      <c r="AE53" s="138">
        <f t="shared" si="1"/>
        <v>-5.4243777919591452E-3</v>
      </c>
    </row>
    <row r="54" spans="15:31" x14ac:dyDescent="0.25">
      <c r="O54" s="83">
        <v>0.98</v>
      </c>
      <c r="P54" s="83">
        <f t="shared" si="2"/>
        <v>34.446999999999996</v>
      </c>
      <c r="Q54" s="2"/>
      <c r="T54" s="10" t="s">
        <v>110</v>
      </c>
      <c r="U54" s="95">
        <v>14037500</v>
      </c>
      <c r="W54" s="133">
        <v>42655</v>
      </c>
      <c r="X54" s="10">
        <v>31.9</v>
      </c>
      <c r="Y54" s="10">
        <v>31.99</v>
      </c>
      <c r="Z54" s="10">
        <v>31.65</v>
      </c>
      <c r="AA54" s="10">
        <v>31.68</v>
      </c>
      <c r="AB54" s="95">
        <v>5597600</v>
      </c>
      <c r="AC54" s="10">
        <v>31.34</v>
      </c>
      <c r="AD54" s="2">
        <f t="shared" si="0"/>
        <v>0.33999999999999986</v>
      </c>
      <c r="AE54" s="138">
        <f t="shared" si="1"/>
        <v>-6.6561014263074592E-3</v>
      </c>
    </row>
    <row r="55" spans="15:31" x14ac:dyDescent="0.25">
      <c r="O55" s="83">
        <v>0.97</v>
      </c>
      <c r="P55" s="83">
        <f t="shared" si="2"/>
        <v>34.095499999999994</v>
      </c>
      <c r="T55" s="10" t="s">
        <v>108</v>
      </c>
      <c r="U55" s="10" t="s">
        <v>607</v>
      </c>
      <c r="W55" s="133">
        <v>42654</v>
      </c>
      <c r="X55" s="10">
        <v>32.229999999999997</v>
      </c>
      <c r="Y55" s="10">
        <v>32.28</v>
      </c>
      <c r="Z55" s="10">
        <v>31.69</v>
      </c>
      <c r="AA55" s="10">
        <v>31.89</v>
      </c>
      <c r="AB55" s="95">
        <v>7977500</v>
      </c>
      <c r="AC55" s="10">
        <v>31.55</v>
      </c>
      <c r="AD55" s="2">
        <f t="shared" si="0"/>
        <v>0.58999999999999986</v>
      </c>
      <c r="AE55" s="138">
        <f t="shared" si="1"/>
        <v>-7.8616352201258399E-3</v>
      </c>
    </row>
    <row r="56" spans="15:31" x14ac:dyDescent="0.25">
      <c r="O56" s="83">
        <v>0.96</v>
      </c>
      <c r="P56" s="83">
        <f t="shared" si="2"/>
        <v>33.744</v>
      </c>
      <c r="T56" s="10" t="s">
        <v>111</v>
      </c>
      <c r="U56" s="10">
        <v>4.0599999999999996</v>
      </c>
      <c r="W56" s="133">
        <v>42653</v>
      </c>
      <c r="X56" s="10">
        <v>32.31</v>
      </c>
      <c r="Y56" s="10">
        <v>32.6</v>
      </c>
      <c r="Z56" s="10">
        <v>32.119999999999997</v>
      </c>
      <c r="AA56" s="10">
        <v>32.15</v>
      </c>
      <c r="AB56" s="95">
        <v>6094800</v>
      </c>
      <c r="AC56" s="10">
        <v>31.8</v>
      </c>
      <c r="AD56" s="2">
        <f t="shared" si="0"/>
        <v>0.48000000000000398</v>
      </c>
      <c r="AE56" s="138">
        <f t="shared" si="1"/>
        <v>-5.9393560487651653E-3</v>
      </c>
    </row>
    <row r="57" spans="15:31" x14ac:dyDescent="0.25">
      <c r="O57" s="83">
        <v>0.95</v>
      </c>
      <c r="P57" s="83">
        <f t="shared" si="2"/>
        <v>33.392499999999998</v>
      </c>
      <c r="T57" s="10" t="s">
        <v>112</v>
      </c>
      <c r="U57" s="10">
        <v>8.76</v>
      </c>
      <c r="W57" s="133">
        <v>42650</v>
      </c>
      <c r="X57" s="10">
        <v>32.5</v>
      </c>
      <c r="Y57" s="10">
        <v>32.6</v>
      </c>
      <c r="Z57" s="10">
        <v>32.049999999999997</v>
      </c>
      <c r="AA57" s="10">
        <v>32.340000000000003</v>
      </c>
      <c r="AB57" s="95">
        <v>8909400</v>
      </c>
      <c r="AC57" s="10">
        <v>31.99</v>
      </c>
      <c r="AD57" s="2">
        <f t="shared" si="0"/>
        <v>0.55000000000000426</v>
      </c>
      <c r="AE57" s="138">
        <f t="shared" si="1"/>
        <v>-5.9042883778744892E-3</v>
      </c>
    </row>
    <row r="58" spans="15:31" x14ac:dyDescent="0.25">
      <c r="O58" s="83">
        <v>0.94</v>
      </c>
      <c r="P58" s="83">
        <f t="shared" si="2"/>
        <v>33.040999999999997</v>
      </c>
      <c r="T58" s="10" t="s">
        <v>109</v>
      </c>
      <c r="U58" s="10" t="s">
        <v>608</v>
      </c>
      <c r="W58" s="133">
        <v>42649</v>
      </c>
      <c r="X58" s="10">
        <v>32.54</v>
      </c>
      <c r="Y58" s="10">
        <v>32.64</v>
      </c>
      <c r="Z58" s="10">
        <v>32.21</v>
      </c>
      <c r="AA58" s="10">
        <v>32.53</v>
      </c>
      <c r="AB58" s="95">
        <v>8611200</v>
      </c>
      <c r="AC58" s="10">
        <v>32.18</v>
      </c>
      <c r="AD58" s="2">
        <f t="shared" si="0"/>
        <v>0.42999999999999972</v>
      </c>
      <c r="AE58" s="138">
        <f t="shared" si="1"/>
        <v>-4.6396535725331534E-3</v>
      </c>
    </row>
    <row r="59" spans="15:31" x14ac:dyDescent="0.25">
      <c r="O59" s="83">
        <v>0.93</v>
      </c>
      <c r="P59" s="83">
        <f t="shared" si="2"/>
        <v>32.689500000000002</v>
      </c>
      <c r="W59" s="133">
        <v>42648</v>
      </c>
      <c r="X59" s="10">
        <v>32.31</v>
      </c>
      <c r="Y59" s="10">
        <v>32.78</v>
      </c>
      <c r="Z59" s="10">
        <v>32.229999999999997</v>
      </c>
      <c r="AA59" s="10">
        <v>32.68</v>
      </c>
      <c r="AB59" s="95">
        <v>11093500</v>
      </c>
      <c r="AC59" s="10">
        <v>32.33</v>
      </c>
      <c r="AD59" s="2">
        <f t="shared" si="0"/>
        <v>0.55000000000000426</v>
      </c>
      <c r="AE59" s="138">
        <f t="shared" si="1"/>
        <v>1.6027655562539156E-2</v>
      </c>
    </row>
    <row r="60" spans="15:31" x14ac:dyDescent="0.25">
      <c r="O60" s="83">
        <v>0.92</v>
      </c>
      <c r="P60" s="83">
        <f t="shared" si="2"/>
        <v>32.338000000000001</v>
      </c>
      <c r="W60" s="133">
        <v>42647</v>
      </c>
      <c r="X60" s="10">
        <v>32.08</v>
      </c>
      <c r="Y60" s="10">
        <v>32.47</v>
      </c>
      <c r="Z60" s="10">
        <v>32.04</v>
      </c>
      <c r="AA60" s="10">
        <v>32.17</v>
      </c>
      <c r="AB60" s="95">
        <v>8506200</v>
      </c>
      <c r="AC60" s="10">
        <v>31.82</v>
      </c>
      <c r="AD60" s="2">
        <f t="shared" si="0"/>
        <v>0.42999999999999972</v>
      </c>
      <c r="AE60" s="138">
        <f t="shared" si="1"/>
        <v>3.7854889589905572E-3</v>
      </c>
    </row>
    <row r="61" spans="15:31" x14ac:dyDescent="0.25">
      <c r="O61" s="83">
        <v>0.91</v>
      </c>
      <c r="P61" s="83">
        <f t="shared" si="2"/>
        <v>31.986499999999999</v>
      </c>
      <c r="W61" s="133">
        <v>42646</v>
      </c>
      <c r="X61" s="10">
        <v>31.64</v>
      </c>
      <c r="Y61" s="10">
        <v>32.24</v>
      </c>
      <c r="Z61" s="10">
        <v>31.61</v>
      </c>
      <c r="AA61" s="10">
        <v>32.04</v>
      </c>
      <c r="AB61" s="95">
        <v>11375900</v>
      </c>
      <c r="AC61" s="10">
        <v>31.7</v>
      </c>
      <c r="AD61" s="2">
        <f t="shared" si="0"/>
        <v>0.63000000000000256</v>
      </c>
      <c r="AE61" s="138">
        <f t="shared" si="1"/>
        <v>8.5905186127903654E-3</v>
      </c>
    </row>
    <row r="62" spans="15:31" x14ac:dyDescent="0.25">
      <c r="O62" s="83">
        <v>0.9</v>
      </c>
      <c r="P62" s="83">
        <f t="shared" si="2"/>
        <v>31.634999999999998</v>
      </c>
      <c r="W62" s="133">
        <v>42643</v>
      </c>
      <c r="X62" s="10">
        <v>31.63</v>
      </c>
      <c r="Y62" s="10">
        <v>31.95</v>
      </c>
      <c r="Z62" s="10">
        <v>31.58</v>
      </c>
      <c r="AA62" s="10">
        <v>31.77</v>
      </c>
      <c r="AB62" s="95">
        <v>9330000</v>
      </c>
      <c r="AC62" s="10">
        <v>31.43</v>
      </c>
      <c r="AD62" s="2">
        <f t="shared" si="0"/>
        <v>0.37000000000000099</v>
      </c>
      <c r="AE62" s="138">
        <f t="shared" si="1"/>
        <v>9.3127809890816149E-3</v>
      </c>
    </row>
    <row r="63" spans="15:31" x14ac:dyDescent="0.25">
      <c r="W63" s="133">
        <v>42642</v>
      </c>
      <c r="X63" s="10">
        <v>31.77</v>
      </c>
      <c r="Y63" s="10">
        <v>31.96</v>
      </c>
      <c r="Z63" s="10">
        <v>31.45</v>
      </c>
      <c r="AA63" s="10">
        <v>31.48</v>
      </c>
      <c r="AB63" s="95">
        <v>8821200</v>
      </c>
      <c r="AC63" s="10">
        <v>31.14</v>
      </c>
      <c r="AD63" s="2">
        <f t="shared" si="0"/>
        <v>0.51000000000000156</v>
      </c>
      <c r="AE63" s="138">
        <f t="shared" si="1"/>
        <v>-1.3307984790874472E-2</v>
      </c>
    </row>
    <row r="64" spans="15:31" x14ac:dyDescent="0.25">
      <c r="W64" s="133">
        <v>42641</v>
      </c>
      <c r="X64" s="10">
        <v>31.75</v>
      </c>
      <c r="Y64" s="10">
        <v>31.94</v>
      </c>
      <c r="Z64" s="10">
        <v>31.54</v>
      </c>
      <c r="AA64" s="10">
        <v>31.9</v>
      </c>
      <c r="AB64" s="95">
        <v>10713600</v>
      </c>
      <c r="AC64" s="10">
        <v>31.56</v>
      </c>
      <c r="AD64" s="2">
        <f t="shared" si="0"/>
        <v>0.40000000000000213</v>
      </c>
      <c r="AE64" s="138">
        <f t="shared" si="1"/>
        <v>9.5969289827253501E-3</v>
      </c>
    </row>
    <row r="65" spans="23:31" x14ac:dyDescent="0.25">
      <c r="W65" s="133">
        <v>42640</v>
      </c>
      <c r="X65" s="10">
        <v>31.77</v>
      </c>
      <c r="Y65" s="10">
        <v>31.96</v>
      </c>
      <c r="Z65" s="10">
        <v>31.54</v>
      </c>
      <c r="AA65" s="10">
        <v>31.6</v>
      </c>
      <c r="AB65" s="95">
        <v>14465300</v>
      </c>
      <c r="AC65" s="10">
        <v>31.26</v>
      </c>
      <c r="AD65" s="2">
        <f t="shared" si="0"/>
        <v>0.42000000000000171</v>
      </c>
      <c r="AE65" s="138">
        <f t="shared" si="1"/>
        <v>-6.3572790845517479E-3</v>
      </c>
    </row>
    <row r="66" spans="23:31" x14ac:dyDescent="0.25">
      <c r="W66" s="133">
        <v>42639</v>
      </c>
      <c r="X66" s="10">
        <v>32.020000000000003</v>
      </c>
      <c r="Y66" s="10">
        <v>32.119999999999997</v>
      </c>
      <c r="Z66" s="10">
        <v>31.75</v>
      </c>
      <c r="AA66" s="10">
        <v>31.8</v>
      </c>
      <c r="AB66" s="95">
        <v>12700900</v>
      </c>
      <c r="AC66" s="10">
        <v>31.46</v>
      </c>
      <c r="AD66" s="2">
        <f t="shared" si="0"/>
        <v>0.36999999999999744</v>
      </c>
      <c r="AE66" s="138">
        <f t="shared" si="1"/>
        <v>-1.0069225928256764E-2</v>
      </c>
    </row>
    <row r="67" spans="23:31" x14ac:dyDescent="0.25">
      <c r="W67" s="133">
        <v>42636</v>
      </c>
      <c r="X67" s="10">
        <v>32.1</v>
      </c>
      <c r="Y67" s="10">
        <v>32.369999999999997</v>
      </c>
      <c r="Z67" s="10">
        <v>32.049999999999997</v>
      </c>
      <c r="AA67" s="10">
        <v>32.119999999999997</v>
      </c>
      <c r="AB67" s="95">
        <v>9812100</v>
      </c>
      <c r="AC67" s="10">
        <v>31.78</v>
      </c>
      <c r="AD67" s="2">
        <f>Y67-Z67</f>
        <v>0.32000000000000028</v>
      </c>
      <c r="AE67" s="138">
        <f>AC67/AC68-1</f>
        <v>-8.1148564294630798E-3</v>
      </c>
    </row>
    <row r="68" spans="23:31" x14ac:dyDescent="0.25">
      <c r="W68" s="133">
        <v>42635</v>
      </c>
      <c r="X68" s="10">
        <v>32.270000000000003</v>
      </c>
      <c r="Y68" s="10">
        <v>32.47</v>
      </c>
      <c r="Z68" s="10">
        <v>32.270000000000003</v>
      </c>
      <c r="AA68" s="10">
        <v>32.39</v>
      </c>
      <c r="AB68" s="95">
        <v>12034000</v>
      </c>
      <c r="AC68" s="10">
        <v>32.04</v>
      </c>
      <c r="AD68" s="2">
        <f>Y68-Z68</f>
        <v>0.19999999999999574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42727</v>
      </c>
      <c r="X2" s="10">
        <v>140.85</v>
      </c>
      <c r="Y2" s="10">
        <v>141.99</v>
      </c>
      <c r="Z2" s="10">
        <v>139.88</v>
      </c>
      <c r="AA2" s="10">
        <v>141.84</v>
      </c>
      <c r="AB2" s="95">
        <v>1044900</v>
      </c>
      <c r="AC2" s="10">
        <v>141.84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42726</v>
      </c>
      <c r="X3" s="10">
        <v>140.94999999999999</v>
      </c>
      <c r="Y3" s="10">
        <v>141.09</v>
      </c>
      <c r="Z3" s="10">
        <v>139.88</v>
      </c>
      <c r="AA3" s="10">
        <v>140.52000000000001</v>
      </c>
      <c r="AB3" s="95">
        <v>1191100</v>
      </c>
      <c r="AC3" s="10">
        <v>140.52000000000001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143.66999999999999</v>
      </c>
      <c r="R4" s="505">
        <v>1.8200000000000001E-2</v>
      </c>
      <c r="W4" s="133">
        <v>42725</v>
      </c>
      <c r="X4" s="10">
        <v>141.74</v>
      </c>
      <c r="Y4" s="10">
        <v>141.80000000000001</v>
      </c>
      <c r="Z4" s="10">
        <v>140.41999999999999</v>
      </c>
      <c r="AA4" s="10">
        <v>140.77000000000001</v>
      </c>
      <c r="AB4" s="95">
        <v>1502600</v>
      </c>
      <c r="AC4" s="10">
        <v>140.77000000000001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2873.3999999999996</v>
      </c>
      <c r="W5" s="133">
        <v>42724</v>
      </c>
      <c r="X5" s="10">
        <v>141.58000000000001</v>
      </c>
      <c r="Y5" s="10">
        <v>142.59</v>
      </c>
      <c r="Z5" s="10">
        <v>140.71</v>
      </c>
      <c r="AA5" s="10">
        <v>141.80000000000001</v>
      </c>
      <c r="AB5" s="95">
        <v>1871300</v>
      </c>
      <c r="AC5" s="10">
        <v>141.80000000000001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42723</v>
      </c>
      <c r="X6" s="10">
        <v>142.34</v>
      </c>
      <c r="Y6" s="10">
        <v>143.41</v>
      </c>
      <c r="Z6" s="10">
        <v>140.72</v>
      </c>
      <c r="AA6" s="10">
        <v>141.25</v>
      </c>
      <c r="AB6" s="95">
        <v>1591400</v>
      </c>
      <c r="AC6" s="10">
        <v>141.25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247.26999999999975</v>
      </c>
      <c r="R7">
        <v>20</v>
      </c>
      <c r="W7" s="133">
        <v>42720</v>
      </c>
      <c r="X7" s="10">
        <v>143.47999999999999</v>
      </c>
      <c r="Y7" s="10">
        <v>145.31</v>
      </c>
      <c r="Z7" s="10">
        <v>142.25</v>
      </c>
      <c r="AA7" s="10">
        <v>142.54</v>
      </c>
      <c r="AB7" s="95">
        <v>2710500</v>
      </c>
      <c r="AC7" s="10">
        <v>142.54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75.799999999999727</v>
      </c>
      <c r="W8" s="133">
        <v>42719</v>
      </c>
      <c r="X8" s="10">
        <v>144</v>
      </c>
      <c r="Y8" s="10">
        <v>144.33000000000001</v>
      </c>
      <c r="Z8" s="10">
        <v>142.87</v>
      </c>
      <c r="AA8" s="10">
        <v>143.5</v>
      </c>
      <c r="AB8" s="95">
        <v>1849300</v>
      </c>
      <c r="AC8" s="10">
        <v>143.5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2.7094652559336477E-2</v>
      </c>
      <c r="W9" s="133">
        <v>42718</v>
      </c>
      <c r="X9" s="10">
        <v>145.57</v>
      </c>
      <c r="Y9" s="10">
        <v>146.03</v>
      </c>
      <c r="Z9" s="10">
        <v>143.22999999999999</v>
      </c>
      <c r="AA9" s="10">
        <v>143.80000000000001</v>
      </c>
      <c r="AB9" s="95">
        <v>1657300</v>
      </c>
      <c r="AC9" s="10">
        <v>143.80000000000001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42717</v>
      </c>
      <c r="X10" s="10">
        <v>145.56</v>
      </c>
      <c r="Y10" s="10">
        <v>146.47999999999999</v>
      </c>
      <c r="Z10" s="10">
        <v>145.21</v>
      </c>
      <c r="AA10" s="10">
        <v>145.9</v>
      </c>
      <c r="AB10" s="95">
        <v>1254300</v>
      </c>
      <c r="AC10" s="10">
        <v>145.9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42717</v>
      </c>
      <c r="X11" s="10" t="s">
        <v>180</v>
      </c>
      <c r="Y11" s="10"/>
      <c r="Z11" s="10"/>
      <c r="AA11" s="10"/>
      <c r="AB11" s="95"/>
      <c r="AC11" s="10"/>
      <c r="AD11" s="2"/>
      <c r="AE11" s="138"/>
    </row>
    <row r="12" spans="1:43" x14ac:dyDescent="0.25">
      <c r="W12" s="133">
        <v>42716</v>
      </c>
      <c r="X12" s="10">
        <v>144.27000000000001</v>
      </c>
      <c r="Y12" s="10">
        <v>146.05000000000001</v>
      </c>
      <c r="Z12" s="10">
        <v>144.27000000000001</v>
      </c>
      <c r="AA12" s="10">
        <v>145.18</v>
      </c>
      <c r="AB12" s="95">
        <v>1390800</v>
      </c>
      <c r="AC12" s="10">
        <v>145.03</v>
      </c>
      <c r="AD12" s="2"/>
      <c r="AE12" s="138"/>
    </row>
    <row r="13" spans="1:43" x14ac:dyDescent="0.25">
      <c r="W13" s="133">
        <v>42713</v>
      </c>
      <c r="X13" s="10">
        <v>143.81</v>
      </c>
      <c r="Y13" s="10">
        <v>145.65</v>
      </c>
      <c r="Z13" s="10">
        <v>143.75</v>
      </c>
      <c r="AA13" s="10">
        <v>145.41</v>
      </c>
      <c r="AB13" s="95">
        <v>1620400</v>
      </c>
      <c r="AC13" s="10">
        <v>145.26</v>
      </c>
      <c r="AD13" s="2"/>
      <c r="AE13" s="138"/>
    </row>
    <row r="14" spans="1:43" x14ac:dyDescent="0.25">
      <c r="W14" s="133">
        <v>42712</v>
      </c>
      <c r="X14" s="10">
        <v>141.78</v>
      </c>
      <c r="Y14" s="10">
        <v>143.78</v>
      </c>
      <c r="Z14" s="10">
        <v>140.99</v>
      </c>
      <c r="AA14" s="10">
        <v>143.07</v>
      </c>
      <c r="AB14" s="95">
        <v>1819400</v>
      </c>
      <c r="AC14" s="10">
        <v>142.91999999999999</v>
      </c>
      <c r="AD14" s="2"/>
      <c r="AE14" s="138"/>
    </row>
    <row r="15" spans="1:43" x14ac:dyDescent="0.25">
      <c r="W15" s="133">
        <v>42711</v>
      </c>
      <c r="X15" s="10">
        <v>142.88</v>
      </c>
      <c r="Y15" s="10">
        <v>142.91999999999999</v>
      </c>
      <c r="Z15" s="10">
        <v>140.06</v>
      </c>
      <c r="AA15" s="10">
        <v>141.85</v>
      </c>
      <c r="AB15" s="95">
        <v>2413500</v>
      </c>
      <c r="AC15" s="10">
        <v>141.69999999999999</v>
      </c>
      <c r="AD15" s="2"/>
      <c r="AE15" s="138"/>
    </row>
    <row r="16" spans="1:43" x14ac:dyDescent="0.25">
      <c r="W16" s="133">
        <v>42710</v>
      </c>
      <c r="X16" s="10">
        <v>141.57</v>
      </c>
      <c r="Y16" s="10">
        <v>144.41999999999999</v>
      </c>
      <c r="Z16" s="10">
        <v>141.28</v>
      </c>
      <c r="AA16" s="10">
        <v>143.59</v>
      </c>
      <c r="AB16" s="95">
        <v>3759200</v>
      </c>
      <c r="AC16" s="10">
        <v>143.44</v>
      </c>
      <c r="AD16" s="2"/>
      <c r="AE16" s="138"/>
    </row>
    <row r="17" spans="1:31" x14ac:dyDescent="0.25">
      <c r="W17" s="133">
        <v>42709</v>
      </c>
      <c r="X17" s="10">
        <v>143.05000000000001</v>
      </c>
      <c r="Y17" s="10">
        <v>144.85</v>
      </c>
      <c r="Z17" s="10">
        <v>141.13999999999999</v>
      </c>
      <c r="AA17" s="10">
        <v>141.38</v>
      </c>
      <c r="AB17" s="95">
        <v>2920800</v>
      </c>
      <c r="AC17" s="10">
        <v>141.22999999999999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42706</v>
      </c>
      <c r="X18" s="10">
        <v>139.6</v>
      </c>
      <c r="Y18" s="10">
        <v>143.16</v>
      </c>
      <c r="Z18" s="10">
        <v>139.32</v>
      </c>
      <c r="AA18" s="10">
        <v>141.91</v>
      </c>
      <c r="AB18" s="95">
        <v>3166100</v>
      </c>
      <c r="AC18" s="10">
        <v>141.76</v>
      </c>
      <c r="AD18" s="2"/>
      <c r="AE18" s="138"/>
    </row>
    <row r="19" spans="1:31" x14ac:dyDescent="0.25">
      <c r="W19" s="133">
        <v>42705</v>
      </c>
      <c r="X19" s="10">
        <v>140.47</v>
      </c>
      <c r="Y19" s="10">
        <v>140.66</v>
      </c>
      <c r="Z19" s="10">
        <v>139.07</v>
      </c>
      <c r="AA19" s="10">
        <v>139.63</v>
      </c>
      <c r="AB19" s="95">
        <v>2703400</v>
      </c>
      <c r="AC19" s="10">
        <v>139.49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42704</v>
      </c>
      <c r="X20" s="10">
        <v>142.03</v>
      </c>
      <c r="Y20" s="10">
        <v>142.41999999999999</v>
      </c>
      <c r="Z20" s="10">
        <v>139.94</v>
      </c>
      <c r="AA20" s="10">
        <v>140.11000000000001</v>
      </c>
      <c r="AB20" s="95">
        <v>2166600</v>
      </c>
      <c r="AC20" s="10">
        <v>139.97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42703</v>
      </c>
      <c r="X21" s="10">
        <v>140.69999999999999</v>
      </c>
      <c r="Y21" s="10">
        <v>142</v>
      </c>
      <c r="Z21" s="10">
        <v>139.74</v>
      </c>
      <c r="AA21" s="10">
        <v>141.27000000000001</v>
      </c>
      <c r="AB21" s="95">
        <v>2576600</v>
      </c>
      <c r="AC21" s="10">
        <v>141.12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42702</v>
      </c>
      <c r="X22" s="10">
        <v>142.94</v>
      </c>
      <c r="Y22" s="10">
        <v>143.38</v>
      </c>
      <c r="Z22" s="10">
        <v>139.53</v>
      </c>
      <c r="AA22" s="10">
        <v>140.32</v>
      </c>
      <c r="AB22" s="95">
        <v>3667300</v>
      </c>
      <c r="AC22" s="10">
        <v>140.18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42699</v>
      </c>
      <c r="X23" s="10">
        <v>143.47</v>
      </c>
      <c r="Y23" s="10">
        <v>144.21</v>
      </c>
      <c r="Z23" s="10">
        <v>142.72</v>
      </c>
      <c r="AA23" s="10">
        <v>144.18</v>
      </c>
      <c r="AB23" s="95">
        <v>803900</v>
      </c>
      <c r="AC23" s="10">
        <v>144.03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42697</v>
      </c>
      <c r="X24" s="10">
        <v>142.1</v>
      </c>
      <c r="Y24" s="10">
        <v>143.61000000000001</v>
      </c>
      <c r="Z24" s="10">
        <v>141.46</v>
      </c>
      <c r="AA24" s="10">
        <v>143.51</v>
      </c>
      <c r="AB24" s="95">
        <v>2582700</v>
      </c>
      <c r="AC24" s="10">
        <v>143.36000000000001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42696</v>
      </c>
      <c r="X25" s="10">
        <v>146.55000000000001</v>
      </c>
      <c r="Y25" s="10">
        <v>146.55000000000001</v>
      </c>
      <c r="Z25" s="10">
        <v>141.75</v>
      </c>
      <c r="AA25" s="10">
        <v>143</v>
      </c>
      <c r="AB25" s="95">
        <v>3277500</v>
      </c>
      <c r="AC25" s="10">
        <v>142.85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42695</v>
      </c>
      <c r="X26" s="10">
        <v>146.49</v>
      </c>
      <c r="Y26" s="10">
        <v>146.5</v>
      </c>
      <c r="Z26" s="10">
        <v>144.74</v>
      </c>
      <c r="AA26" s="10">
        <v>146.16999999999999</v>
      </c>
      <c r="AB26" s="95">
        <v>2975500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42692</v>
      </c>
      <c r="X27" s="10">
        <v>148.77000000000001</v>
      </c>
      <c r="Y27" s="10">
        <v>149.19999999999999</v>
      </c>
      <c r="Z27" s="10">
        <v>145.63</v>
      </c>
      <c r="AA27" s="10">
        <v>145.81</v>
      </c>
      <c r="AB27" s="95">
        <v>2631700</v>
      </c>
      <c r="AC27" s="10">
        <v>145.66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42691</v>
      </c>
      <c r="X28" s="10">
        <v>149.59</v>
      </c>
      <c r="Y28" s="10">
        <v>149.87</v>
      </c>
      <c r="Z28" s="10">
        <v>148.41999999999999</v>
      </c>
      <c r="AA28" s="10">
        <v>148.88</v>
      </c>
      <c r="AB28" s="95">
        <v>1552100</v>
      </c>
      <c r="AC28" s="10">
        <v>148.72999999999999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42690</v>
      </c>
      <c r="X29" s="10">
        <v>148.88</v>
      </c>
      <c r="Y29" s="10">
        <v>150.12</v>
      </c>
      <c r="Z29" s="10">
        <v>148.63</v>
      </c>
      <c r="AA29" s="10">
        <v>149.49</v>
      </c>
      <c r="AB29" s="95">
        <v>1591500</v>
      </c>
      <c r="AC29" s="10">
        <v>149.34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42689</v>
      </c>
      <c r="X30" s="10">
        <v>148.49</v>
      </c>
      <c r="Y30" s="10">
        <v>149.05000000000001</v>
      </c>
      <c r="Z30" s="10">
        <v>147.06</v>
      </c>
      <c r="AA30" s="10">
        <v>148.66</v>
      </c>
      <c r="AB30" s="95">
        <v>2114300</v>
      </c>
      <c r="AC30" s="10">
        <v>148.51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42688</v>
      </c>
      <c r="X31" s="10">
        <v>152.52000000000001</v>
      </c>
      <c r="Y31" s="10">
        <v>153.05000000000001</v>
      </c>
      <c r="Z31" s="10">
        <v>147.72999999999999</v>
      </c>
      <c r="AA31" s="10">
        <v>148.02000000000001</v>
      </c>
      <c r="AB31" s="95">
        <v>2517100</v>
      </c>
      <c r="AC31" s="10">
        <v>147.87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153.38999999999999</v>
      </c>
      <c r="Y32" s="10">
        <v>153.59</v>
      </c>
      <c r="Z32" s="10">
        <v>150.66</v>
      </c>
      <c r="AA32" s="10">
        <v>151.25</v>
      </c>
      <c r="AB32" s="95">
        <v>1766300</v>
      </c>
      <c r="AC32" s="10">
        <v>151.09</v>
      </c>
      <c r="AD32" s="2"/>
      <c r="AE32" s="138"/>
    </row>
    <row r="33" spans="1:31" x14ac:dyDescent="0.25">
      <c r="W33" s="133">
        <v>42684</v>
      </c>
      <c r="X33" s="10">
        <v>153.80000000000001</v>
      </c>
      <c r="Y33" s="10">
        <v>155.6</v>
      </c>
      <c r="Z33" s="10">
        <v>152.87</v>
      </c>
      <c r="AA33" s="10">
        <v>154.35</v>
      </c>
      <c r="AB33" s="95">
        <v>2247900</v>
      </c>
      <c r="AC33" s="10">
        <v>154.19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42683</v>
      </c>
      <c r="X34" s="10">
        <v>154.63999999999999</v>
      </c>
      <c r="Y34" s="10">
        <v>157.02000000000001</v>
      </c>
      <c r="Z34" s="10">
        <v>149.44999999999999</v>
      </c>
      <c r="AA34" s="10">
        <v>152.05000000000001</v>
      </c>
      <c r="AB34" s="95">
        <v>2441500</v>
      </c>
      <c r="AC34" s="10">
        <v>151.88999999999999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42682</v>
      </c>
      <c r="X35" s="10">
        <v>151.41</v>
      </c>
      <c r="Y35" s="10">
        <v>154.04</v>
      </c>
      <c r="Z35" s="10">
        <v>150.58000000000001</v>
      </c>
      <c r="AA35" s="10">
        <v>152.56</v>
      </c>
      <c r="AB35" s="95">
        <v>1620000</v>
      </c>
      <c r="AC35" s="10">
        <v>152.4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42681</v>
      </c>
      <c r="X36" s="10">
        <v>148.88</v>
      </c>
      <c r="Y36" s="10">
        <v>152.38999999999999</v>
      </c>
      <c r="Z36" s="10">
        <v>148.16999999999999</v>
      </c>
      <c r="AA36" s="10">
        <v>151.81</v>
      </c>
      <c r="AB36" s="95">
        <v>2027200</v>
      </c>
      <c r="AC36" s="10">
        <v>151.65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42678</v>
      </c>
      <c r="X37" s="10">
        <v>146.21</v>
      </c>
      <c r="Y37" s="10">
        <v>147.68</v>
      </c>
      <c r="Z37" s="10">
        <v>146.21</v>
      </c>
      <c r="AA37" s="10">
        <v>146.57</v>
      </c>
      <c r="AB37" s="95">
        <v>1365700</v>
      </c>
      <c r="AC37" s="10">
        <v>146.41999999999999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42677</v>
      </c>
      <c r="X38" s="10">
        <v>145.83000000000001</v>
      </c>
      <c r="Y38" s="10">
        <v>146.85</v>
      </c>
      <c r="Z38" s="10">
        <v>145.69999999999999</v>
      </c>
      <c r="AA38" s="10">
        <v>146.08000000000001</v>
      </c>
      <c r="AB38" s="95">
        <v>1821200</v>
      </c>
      <c r="AC38" s="10">
        <v>145.93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42676</v>
      </c>
      <c r="X39" s="10">
        <v>145.76</v>
      </c>
      <c r="Y39" s="10">
        <v>146.96</v>
      </c>
      <c r="Z39" s="10">
        <v>145.52000000000001</v>
      </c>
      <c r="AA39" s="10">
        <v>145.80000000000001</v>
      </c>
      <c r="AB39" s="95">
        <v>1791000</v>
      </c>
      <c r="AC39" s="10">
        <v>145.65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148</v>
      </c>
      <c r="Y40" s="10">
        <v>148</v>
      </c>
      <c r="Z40" s="10">
        <v>144.34</v>
      </c>
      <c r="AA40" s="10">
        <v>146.02000000000001</v>
      </c>
      <c r="AB40" s="95">
        <v>1900600</v>
      </c>
      <c r="AC40" s="10">
        <v>145.87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42674</v>
      </c>
      <c r="X41" s="10">
        <v>147.44999999999999</v>
      </c>
      <c r="Y41" s="10">
        <v>148.41</v>
      </c>
      <c r="Z41" s="10">
        <v>146.96</v>
      </c>
      <c r="AA41" s="10">
        <v>147.03</v>
      </c>
      <c r="AB41" s="95">
        <v>1345800</v>
      </c>
      <c r="AC41" s="10">
        <v>146.88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42671</v>
      </c>
      <c r="X42" s="10">
        <v>149.5</v>
      </c>
      <c r="Y42" s="10">
        <v>149.74</v>
      </c>
      <c r="Z42" s="10">
        <v>147.04</v>
      </c>
      <c r="AA42" s="10">
        <v>147.21</v>
      </c>
      <c r="AB42" s="95">
        <v>1805900</v>
      </c>
      <c r="AC42" s="10">
        <v>147.06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141.84</v>
      </c>
      <c r="W43" s="133">
        <v>42670</v>
      </c>
      <c r="X43" s="10">
        <v>151.99</v>
      </c>
      <c r="Y43" s="10">
        <v>153.28</v>
      </c>
      <c r="Z43" s="10">
        <v>148.53</v>
      </c>
      <c r="AA43" s="10">
        <v>149.22</v>
      </c>
      <c r="AB43" s="95">
        <v>2999800</v>
      </c>
      <c r="AC43" s="10">
        <v>149.07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142.16999999999999</v>
      </c>
      <c r="W44" s="133">
        <v>42669</v>
      </c>
      <c r="X44" s="10">
        <v>147.16999999999999</v>
      </c>
      <c r="Y44" s="10">
        <v>148.13999999999999</v>
      </c>
      <c r="Z44" s="10">
        <v>146.15</v>
      </c>
      <c r="AA44" s="10">
        <v>148.04</v>
      </c>
      <c r="AB44" s="95">
        <v>3958100</v>
      </c>
      <c r="AC44" s="10">
        <v>147.88999999999999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42668</v>
      </c>
      <c r="X45" s="10">
        <v>149.35</v>
      </c>
      <c r="Y45" s="10">
        <v>150.66</v>
      </c>
      <c r="Z45" s="10">
        <v>147.75</v>
      </c>
      <c r="AA45" s="10">
        <v>147.97</v>
      </c>
      <c r="AB45" s="95">
        <v>2431300</v>
      </c>
      <c r="AC45" s="10">
        <v>147.82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158.03700000000001</v>
      </c>
      <c r="Q46" s="2"/>
      <c r="T46" s="93" t="s">
        <v>101</v>
      </c>
      <c r="U46" s="435" t="s">
        <v>129</v>
      </c>
      <c r="W46" s="133">
        <v>42667</v>
      </c>
      <c r="X46" s="10">
        <v>151.72999999999999</v>
      </c>
      <c r="Y46" s="10">
        <v>153.4</v>
      </c>
      <c r="Z46" s="10">
        <v>150.96</v>
      </c>
      <c r="AA46" s="10">
        <v>153.11000000000001</v>
      </c>
      <c r="AB46" s="95">
        <v>2098500</v>
      </c>
      <c r="AC46" s="10">
        <v>152.94999999999999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156.6003</v>
      </c>
      <c r="Q47" s="2"/>
      <c r="T47" s="93" t="s">
        <v>102</v>
      </c>
      <c r="U47" s="435">
        <v>173.56</v>
      </c>
      <c r="W47" s="133">
        <v>42664</v>
      </c>
      <c r="X47" s="10">
        <v>150.69999999999999</v>
      </c>
      <c r="Y47" s="10">
        <v>150.79</v>
      </c>
      <c r="Z47" s="10">
        <v>149.76</v>
      </c>
      <c r="AA47" s="10">
        <v>150.66</v>
      </c>
      <c r="AB47" s="95">
        <v>1589500</v>
      </c>
      <c r="AC47" s="10">
        <v>150.5</v>
      </c>
      <c r="AD47" s="2"/>
      <c r="AE47" s="138"/>
    </row>
    <row r="48" spans="1:31" x14ac:dyDescent="0.25">
      <c r="O48" s="83">
        <v>1.08</v>
      </c>
      <c r="P48" s="83">
        <f t="shared" si="0"/>
        <v>155.1636</v>
      </c>
      <c r="Q48" s="2"/>
      <c r="T48" s="93" t="s">
        <v>103</v>
      </c>
      <c r="U48" s="435">
        <v>0.94824799999999998</v>
      </c>
      <c r="W48" s="133">
        <v>42663</v>
      </c>
      <c r="X48" s="10">
        <v>151.81</v>
      </c>
      <c r="Y48" s="10">
        <v>152.12</v>
      </c>
      <c r="Z48" s="10">
        <v>151.09</v>
      </c>
      <c r="AA48" s="10">
        <v>151.66</v>
      </c>
      <c r="AB48" s="95">
        <v>2005200</v>
      </c>
      <c r="AC48" s="10">
        <v>151.5</v>
      </c>
      <c r="AD48" s="2"/>
      <c r="AE48" s="138"/>
    </row>
    <row r="49" spans="15:31" x14ac:dyDescent="0.25">
      <c r="O49" s="83">
        <v>1.07</v>
      </c>
      <c r="P49" s="83">
        <f t="shared" si="0"/>
        <v>153.7269</v>
      </c>
      <c r="Q49" s="2"/>
      <c r="T49" s="93" t="s">
        <v>122</v>
      </c>
      <c r="U49" s="435" t="s">
        <v>345</v>
      </c>
      <c r="W49" s="133">
        <v>42662</v>
      </c>
      <c r="X49" s="10">
        <v>151.11000000000001</v>
      </c>
      <c r="Y49" s="10">
        <v>152.03</v>
      </c>
      <c r="Z49" s="10">
        <v>151.01</v>
      </c>
      <c r="AA49" s="10">
        <v>151.80000000000001</v>
      </c>
      <c r="AB49" s="95">
        <v>1859500</v>
      </c>
      <c r="AC49" s="10">
        <v>151.63999999999999</v>
      </c>
      <c r="AD49" s="2"/>
      <c r="AE49" s="138"/>
    </row>
    <row r="50" spans="15:31" x14ac:dyDescent="0.25">
      <c r="O50" s="83">
        <v>1.06</v>
      </c>
      <c r="P50" s="83">
        <f t="shared" si="0"/>
        <v>152.2902</v>
      </c>
      <c r="Q50" s="2"/>
      <c r="T50" s="93"/>
      <c r="U50" s="435"/>
      <c r="W50" s="133">
        <v>42661</v>
      </c>
      <c r="X50" s="10">
        <v>152.19</v>
      </c>
      <c r="Y50" s="10">
        <v>152.32</v>
      </c>
      <c r="Z50" s="10">
        <v>151.06</v>
      </c>
      <c r="AA50" s="10">
        <v>151.66999999999999</v>
      </c>
      <c r="AB50" s="95">
        <v>1727300</v>
      </c>
      <c r="AC50" s="10">
        <v>151.51</v>
      </c>
      <c r="AD50" s="2"/>
      <c r="AE50" s="138"/>
    </row>
    <row r="51" spans="15:31" x14ac:dyDescent="0.25">
      <c r="O51" s="83">
        <v>1.05</v>
      </c>
      <c r="P51" s="83">
        <f t="shared" si="0"/>
        <v>150.8535</v>
      </c>
      <c r="Q51" s="2"/>
      <c r="T51" s="93" t="s">
        <v>105</v>
      </c>
      <c r="U51" s="435" t="s">
        <v>609</v>
      </c>
      <c r="W51" s="133">
        <v>42660</v>
      </c>
      <c r="X51" s="10">
        <v>151.85</v>
      </c>
      <c r="Y51" s="10">
        <v>151.85</v>
      </c>
      <c r="Z51" s="10">
        <v>150.30000000000001</v>
      </c>
      <c r="AA51" s="10">
        <v>150.78</v>
      </c>
      <c r="AB51" s="95">
        <v>1614000</v>
      </c>
      <c r="AC51" s="10">
        <v>150.62</v>
      </c>
      <c r="AD51" s="2"/>
      <c r="AE51" s="138"/>
    </row>
    <row r="52" spans="15:31" x14ac:dyDescent="0.25">
      <c r="O52" s="83">
        <v>1.04</v>
      </c>
      <c r="P52" s="83">
        <f t="shared" si="0"/>
        <v>149.41679999999999</v>
      </c>
      <c r="Q52" s="2"/>
      <c r="T52" s="93" t="s">
        <v>106</v>
      </c>
      <c r="U52" s="435" t="s">
        <v>317</v>
      </c>
      <c r="W52" s="133">
        <v>42657</v>
      </c>
      <c r="X52" s="10">
        <v>152.88999999999999</v>
      </c>
      <c r="Y52" s="10">
        <v>152.93</v>
      </c>
      <c r="Z52" s="10">
        <v>151.5</v>
      </c>
      <c r="AA52" s="10">
        <v>151.71</v>
      </c>
      <c r="AB52" s="95">
        <v>1477900</v>
      </c>
      <c r="AC52" s="10">
        <v>151.55000000000001</v>
      </c>
      <c r="AD52" s="2"/>
      <c r="AE52" s="138"/>
    </row>
    <row r="53" spans="15:31" x14ac:dyDescent="0.25">
      <c r="O53" s="83">
        <v>1.03</v>
      </c>
      <c r="P53" s="83">
        <f t="shared" si="0"/>
        <v>147.98009999999999</v>
      </c>
      <c r="Q53" s="2"/>
      <c r="T53" s="93" t="s">
        <v>107</v>
      </c>
      <c r="U53" s="436">
        <v>879530</v>
      </c>
      <c r="W53" s="133">
        <v>42656</v>
      </c>
      <c r="X53" s="10">
        <v>152.75</v>
      </c>
      <c r="Y53" s="10">
        <v>153.13999999999999</v>
      </c>
      <c r="Z53" s="10">
        <v>151.11000000000001</v>
      </c>
      <c r="AA53" s="10">
        <v>152.03</v>
      </c>
      <c r="AB53" s="95">
        <v>2191800</v>
      </c>
      <c r="AC53" s="10">
        <v>151.87</v>
      </c>
      <c r="AD53" s="2"/>
      <c r="AE53" s="138"/>
    </row>
    <row r="54" spans="15:31" x14ac:dyDescent="0.25">
      <c r="O54" s="83">
        <v>1.02</v>
      </c>
      <c r="P54" s="83">
        <f t="shared" si="0"/>
        <v>146.54339999999999</v>
      </c>
      <c r="Q54" s="2"/>
      <c r="T54" s="93" t="s">
        <v>110</v>
      </c>
      <c r="U54" s="436">
        <v>1958440</v>
      </c>
      <c r="W54" s="133">
        <v>42655</v>
      </c>
      <c r="X54" s="10">
        <v>154.99</v>
      </c>
      <c r="Y54" s="10">
        <v>155.26</v>
      </c>
      <c r="Z54" s="10">
        <v>153.59</v>
      </c>
      <c r="AA54" s="10">
        <v>153.80000000000001</v>
      </c>
      <c r="AB54" s="95">
        <v>1088600</v>
      </c>
      <c r="AC54" s="10">
        <v>153.63999999999999</v>
      </c>
      <c r="AD54" s="2"/>
      <c r="AE54" s="138"/>
    </row>
    <row r="55" spans="15:31" x14ac:dyDescent="0.25">
      <c r="O55" s="83">
        <v>1.01</v>
      </c>
      <c r="P55" s="83">
        <f t="shared" si="0"/>
        <v>145.10669999999999</v>
      </c>
      <c r="Q55" s="2"/>
      <c r="T55" s="93" t="s">
        <v>108</v>
      </c>
      <c r="U55" s="435" t="s">
        <v>610</v>
      </c>
      <c r="W55" s="133">
        <v>42654</v>
      </c>
      <c r="X55" s="10">
        <v>156</v>
      </c>
      <c r="Y55" s="10">
        <v>156.59</v>
      </c>
      <c r="Z55" s="10">
        <v>153.79</v>
      </c>
      <c r="AA55" s="10">
        <v>154.9</v>
      </c>
      <c r="AB55" s="95">
        <v>2697500</v>
      </c>
      <c r="AC55" s="10">
        <v>154.74</v>
      </c>
      <c r="AD55" s="2"/>
      <c r="AE55" s="138"/>
    </row>
    <row r="56" spans="15:31" x14ac:dyDescent="0.25">
      <c r="O56" s="83">
        <v>1</v>
      </c>
      <c r="P56" s="83">
        <f t="shared" si="0"/>
        <v>143.66999999999999</v>
      </c>
      <c r="Q56" s="2"/>
      <c r="T56" s="93" t="s">
        <v>111</v>
      </c>
      <c r="U56" s="435">
        <v>28.46</v>
      </c>
      <c r="W56" s="133">
        <v>42653</v>
      </c>
      <c r="X56" s="10">
        <v>159.24</v>
      </c>
      <c r="Y56" s="10">
        <v>160.1</v>
      </c>
      <c r="Z56" s="10">
        <v>158.55000000000001</v>
      </c>
      <c r="AA56" s="10">
        <v>159.11000000000001</v>
      </c>
      <c r="AB56" s="95">
        <v>927800</v>
      </c>
      <c r="AC56" s="10">
        <v>158.94999999999999</v>
      </c>
      <c r="AD56" s="2"/>
      <c r="AE56" s="138"/>
    </row>
    <row r="57" spans="15:31" x14ac:dyDescent="0.25">
      <c r="O57" s="83">
        <v>0.99</v>
      </c>
      <c r="P57" s="83">
        <f t="shared" si="0"/>
        <v>142.23329999999999</v>
      </c>
      <c r="Q57" s="2"/>
      <c r="T57" s="93" t="s">
        <v>112</v>
      </c>
      <c r="U57" s="435">
        <v>5</v>
      </c>
      <c r="W57" s="133">
        <v>42650</v>
      </c>
      <c r="X57" s="10">
        <v>159</v>
      </c>
      <c r="Y57" s="10">
        <v>159</v>
      </c>
      <c r="Z57" s="10">
        <v>157</v>
      </c>
      <c r="AA57" s="10">
        <v>158.21</v>
      </c>
      <c r="AB57" s="95">
        <v>1087000</v>
      </c>
      <c r="AC57" s="10">
        <v>158.05000000000001</v>
      </c>
      <c r="AD57" s="2"/>
      <c r="AE57" s="138"/>
    </row>
    <row r="58" spans="15:31" x14ac:dyDescent="0.25">
      <c r="O58" s="83">
        <v>0.98</v>
      </c>
      <c r="P58" s="83">
        <f t="shared" si="0"/>
        <v>140.79659999999998</v>
      </c>
      <c r="Q58" s="2"/>
      <c r="T58" s="93" t="s">
        <v>109</v>
      </c>
      <c r="U58" s="435" t="s">
        <v>611</v>
      </c>
      <c r="W58" s="133">
        <v>42649</v>
      </c>
      <c r="X58" s="10">
        <v>158.51</v>
      </c>
      <c r="Y58" s="10">
        <v>158.51</v>
      </c>
      <c r="Z58" s="10">
        <v>157.21</v>
      </c>
      <c r="AA58" s="10">
        <v>158.44</v>
      </c>
      <c r="AB58" s="95">
        <v>998100</v>
      </c>
      <c r="AC58" s="10">
        <v>158.28</v>
      </c>
      <c r="AD58" s="2"/>
      <c r="AE58" s="138"/>
    </row>
    <row r="59" spans="15:31" x14ac:dyDescent="0.25">
      <c r="O59" s="83">
        <v>0.97</v>
      </c>
      <c r="P59" s="83">
        <f t="shared" si="0"/>
        <v>139.35989999999998</v>
      </c>
      <c r="W59" s="133">
        <v>42648</v>
      </c>
      <c r="X59" s="10">
        <v>158.41</v>
      </c>
      <c r="Y59" s="10">
        <v>158.80000000000001</v>
      </c>
      <c r="Z59" s="10">
        <v>157.68</v>
      </c>
      <c r="AA59" s="10">
        <v>158.28</v>
      </c>
      <c r="AB59" s="95">
        <v>1171500</v>
      </c>
      <c r="AC59" s="10">
        <v>158.12</v>
      </c>
      <c r="AD59" s="2"/>
      <c r="AE59" s="138"/>
    </row>
    <row r="60" spans="15:31" x14ac:dyDescent="0.25">
      <c r="O60" s="83">
        <v>0.96</v>
      </c>
      <c r="P60" s="83">
        <f t="shared" si="0"/>
        <v>137.92319999999998</v>
      </c>
      <c r="W60" s="133">
        <v>42647</v>
      </c>
      <c r="X60" s="10">
        <v>158.97999999999999</v>
      </c>
      <c r="Y60" s="10">
        <v>159.44</v>
      </c>
      <c r="Z60" s="10">
        <v>156.47</v>
      </c>
      <c r="AA60" s="10">
        <v>157.57</v>
      </c>
      <c r="AB60" s="95">
        <v>1124700</v>
      </c>
      <c r="AC60" s="10">
        <v>157.41</v>
      </c>
      <c r="AD60" s="2"/>
      <c r="AE60" s="138"/>
    </row>
    <row r="61" spans="15:31" x14ac:dyDescent="0.25">
      <c r="O61" s="83">
        <v>0.95</v>
      </c>
      <c r="P61" s="83">
        <f t="shared" si="0"/>
        <v>136.48649999999998</v>
      </c>
      <c r="W61" s="133">
        <v>42646</v>
      </c>
      <c r="X61" s="10">
        <v>157.94999999999999</v>
      </c>
      <c r="Y61" s="10">
        <v>159.22</v>
      </c>
      <c r="Z61" s="10">
        <v>157.57</v>
      </c>
      <c r="AA61" s="10">
        <v>159.12</v>
      </c>
      <c r="AB61" s="95">
        <v>1304500</v>
      </c>
      <c r="AC61" s="10">
        <v>158.96</v>
      </c>
      <c r="AD61" s="2"/>
      <c r="AE61" s="138"/>
    </row>
    <row r="62" spans="15:31" x14ac:dyDescent="0.25">
      <c r="O62" s="83">
        <v>0.94</v>
      </c>
      <c r="P62" s="83">
        <f t="shared" si="0"/>
        <v>135.04979999999998</v>
      </c>
      <c r="W62" s="133">
        <v>42643</v>
      </c>
      <c r="X62" s="10">
        <v>156.69999999999999</v>
      </c>
      <c r="Y62" s="10">
        <v>159.53</v>
      </c>
      <c r="Z62" s="10">
        <v>156.69999999999999</v>
      </c>
      <c r="AA62" s="10">
        <v>159.06</v>
      </c>
      <c r="AB62" s="95">
        <v>1985900</v>
      </c>
      <c r="AC62" s="10">
        <v>158.9</v>
      </c>
      <c r="AD62" s="2"/>
      <c r="AE62" s="138"/>
    </row>
    <row r="63" spans="15:31" x14ac:dyDescent="0.25">
      <c r="O63" s="83">
        <v>0.93</v>
      </c>
      <c r="P63" s="83">
        <f t="shared" si="0"/>
        <v>133.6131</v>
      </c>
      <c r="W63" s="133">
        <v>42642</v>
      </c>
      <c r="X63" s="10">
        <v>158.63</v>
      </c>
      <c r="Y63" s="10">
        <v>159.27000000000001</v>
      </c>
      <c r="Z63" s="10">
        <v>155.34</v>
      </c>
      <c r="AA63" s="10">
        <v>156.06</v>
      </c>
      <c r="AB63" s="95">
        <v>1473900</v>
      </c>
      <c r="AC63" s="10">
        <v>155.9</v>
      </c>
      <c r="AD63" s="2"/>
      <c r="AE63" s="138"/>
    </row>
    <row r="64" spans="15:31" x14ac:dyDescent="0.25">
      <c r="O64" s="83">
        <v>0.92</v>
      </c>
      <c r="P64" s="83">
        <f t="shared" si="0"/>
        <v>132.1764</v>
      </c>
      <c r="W64" s="133">
        <v>42641</v>
      </c>
      <c r="X64" s="10">
        <v>159.09</v>
      </c>
      <c r="Y64" s="10">
        <v>159.09</v>
      </c>
      <c r="Z64" s="10">
        <v>157.13999999999999</v>
      </c>
      <c r="AA64" s="10">
        <v>158.63999999999999</v>
      </c>
      <c r="AB64" s="95">
        <v>946700</v>
      </c>
      <c r="AC64" s="10">
        <v>158.47999999999999</v>
      </c>
      <c r="AD64" s="2"/>
      <c r="AE64" s="138"/>
    </row>
    <row r="65" spans="15:31" x14ac:dyDescent="0.25">
      <c r="O65" s="83">
        <v>0.91</v>
      </c>
      <c r="P65" s="83">
        <f t="shared" si="0"/>
        <v>130.7397</v>
      </c>
      <c r="W65" s="133">
        <v>42640</v>
      </c>
      <c r="X65" s="10">
        <v>156.44999999999999</v>
      </c>
      <c r="Y65" s="10">
        <v>159.02000000000001</v>
      </c>
      <c r="Z65" s="10">
        <v>155.83000000000001</v>
      </c>
      <c r="AA65" s="10">
        <v>158.88</v>
      </c>
      <c r="AB65" s="95">
        <v>1874200</v>
      </c>
      <c r="AC65" s="10">
        <v>158.72</v>
      </c>
      <c r="AD65" s="2"/>
      <c r="AE65" s="138"/>
    </row>
    <row r="66" spans="15:31" x14ac:dyDescent="0.25">
      <c r="O66" s="83">
        <v>0.9</v>
      </c>
      <c r="P66" s="83">
        <f t="shared" si="0"/>
        <v>129.303</v>
      </c>
      <c r="W66" s="133">
        <v>42639</v>
      </c>
      <c r="X66" s="10">
        <v>156.97999999999999</v>
      </c>
      <c r="Y66" s="10">
        <v>156.97999999999999</v>
      </c>
      <c r="Z66" s="10">
        <v>155.61000000000001</v>
      </c>
      <c r="AA66" s="10">
        <v>156.16</v>
      </c>
      <c r="AB66" s="95">
        <v>1650500</v>
      </c>
      <c r="AC66" s="10">
        <v>156</v>
      </c>
      <c r="AD66" s="2"/>
      <c r="AE66" s="138"/>
    </row>
    <row r="67" spans="15:31" x14ac:dyDescent="0.25">
      <c r="W67" s="133">
        <v>42636</v>
      </c>
      <c r="X67" s="10">
        <v>156.85</v>
      </c>
      <c r="Y67" s="10">
        <v>158.15</v>
      </c>
      <c r="Z67" s="10">
        <v>156.71</v>
      </c>
      <c r="AA67" s="10">
        <v>157.66</v>
      </c>
      <c r="AB67" s="95">
        <v>1626200</v>
      </c>
      <c r="AC67" s="10">
        <v>157.5</v>
      </c>
      <c r="AD67" s="2"/>
      <c r="AE67" s="138"/>
    </row>
    <row r="68" spans="15:31" x14ac:dyDescent="0.25">
      <c r="W68" s="133">
        <v>42635</v>
      </c>
      <c r="X68" s="10">
        <v>156.41</v>
      </c>
      <c r="Y68" s="10">
        <v>158.11000000000001</v>
      </c>
      <c r="Z68" s="10">
        <v>155.68</v>
      </c>
      <c r="AA68" s="10">
        <v>157.66</v>
      </c>
      <c r="AB68" s="95">
        <v>1599000</v>
      </c>
      <c r="AC68" s="10">
        <v>157.5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42727</v>
      </c>
      <c r="X2" s="10">
        <v>40.6</v>
      </c>
      <c r="Y2" s="10">
        <v>40.799999999999997</v>
      </c>
      <c r="Z2" s="10">
        <v>40.35</v>
      </c>
      <c r="AA2" s="10">
        <v>40.65</v>
      </c>
      <c r="AB2" s="95">
        <v>244700</v>
      </c>
      <c r="AC2" s="10">
        <v>40.65</v>
      </c>
      <c r="AD2" s="2">
        <f>Y2-Z2</f>
        <v>0.44999999999999574</v>
      </c>
      <c r="AE2" s="138">
        <f>AC2/AC3-1</f>
        <v>2.4660912453762229E-3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40.950000000000003</v>
      </c>
      <c r="W3" s="133">
        <v>42726</v>
      </c>
      <c r="X3" s="10">
        <v>40.65</v>
      </c>
      <c r="Y3" s="10">
        <v>40.700000000000003</v>
      </c>
      <c r="Z3" s="10">
        <v>40.299999999999997</v>
      </c>
      <c r="AA3" s="10">
        <v>40.549999999999997</v>
      </c>
      <c r="AB3" s="95">
        <v>476800</v>
      </c>
      <c r="AC3" s="10">
        <v>40.549999999999997</v>
      </c>
      <c r="AD3" s="2">
        <f t="shared" ref="AD3:AD66" si="0">Y3-Z3</f>
        <v>0.40000000000000568</v>
      </c>
      <c r="AE3" s="138">
        <f t="shared" ref="AE3:AE66" si="1">AC3/AC4-1</f>
        <v>-4.9079754601227821E-3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40.950000000000003</v>
      </c>
      <c r="R4" s="505">
        <v>3.15E-2</v>
      </c>
      <c r="W4" s="133">
        <v>42725</v>
      </c>
      <c r="X4" s="10">
        <v>41</v>
      </c>
      <c r="Y4" s="10">
        <v>41.15</v>
      </c>
      <c r="Z4" s="10">
        <v>40.450000000000003</v>
      </c>
      <c r="AA4" s="10">
        <v>40.75</v>
      </c>
      <c r="AB4" s="95">
        <v>1286400</v>
      </c>
      <c r="AC4" s="10">
        <v>40.75</v>
      </c>
      <c r="AD4" s="2">
        <f t="shared" si="0"/>
        <v>0.69999999999999574</v>
      </c>
      <c r="AE4" s="138">
        <f t="shared" si="1"/>
        <v>-4.8840048840049777E-3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40.5</v>
      </c>
      <c r="Y5" s="10">
        <v>41.05</v>
      </c>
      <c r="Z5" s="10">
        <v>40.4</v>
      </c>
      <c r="AA5" s="10">
        <v>40.950000000000003</v>
      </c>
      <c r="AB5" s="95">
        <v>634400</v>
      </c>
      <c r="AC5" s="10">
        <v>40.950000000000003</v>
      </c>
      <c r="AD5" s="2">
        <f t="shared" si="0"/>
        <v>0.64999999999999858</v>
      </c>
      <c r="AE5" s="138">
        <f t="shared" si="1"/>
        <v>2.1197007481296826E-2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39.6</v>
      </c>
      <c r="Y6" s="10">
        <v>40.200000000000003</v>
      </c>
      <c r="Z6" s="10">
        <v>39.6</v>
      </c>
      <c r="AA6" s="10">
        <v>40.1</v>
      </c>
      <c r="AB6" s="95">
        <v>443300</v>
      </c>
      <c r="AC6" s="10">
        <v>40.1</v>
      </c>
      <c r="AD6" s="2">
        <f t="shared" si="0"/>
        <v>0.60000000000000142</v>
      </c>
      <c r="AE6" s="138">
        <f t="shared" si="1"/>
        <v>1.1349306431273742E-2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42720</v>
      </c>
      <c r="X7" s="10">
        <v>39.4</v>
      </c>
      <c r="Y7" s="10">
        <v>39.799999999999997</v>
      </c>
      <c r="Z7" s="10">
        <v>39.25</v>
      </c>
      <c r="AA7" s="10">
        <v>39.65</v>
      </c>
      <c r="AB7" s="95">
        <v>880600</v>
      </c>
      <c r="AC7" s="10">
        <v>39.65</v>
      </c>
      <c r="AD7" s="2">
        <f t="shared" si="0"/>
        <v>0.54999999999999716</v>
      </c>
      <c r="AE7" s="138">
        <f t="shared" si="1"/>
        <v>3.7974683544304E-3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39.299999999999997</v>
      </c>
      <c r="Y8" s="10">
        <v>40.08</v>
      </c>
      <c r="Z8" s="10">
        <v>39.200000000000003</v>
      </c>
      <c r="AA8" s="10">
        <v>39.5</v>
      </c>
      <c r="AB8" s="95">
        <v>285500</v>
      </c>
      <c r="AC8" s="10">
        <v>39.5</v>
      </c>
      <c r="AD8" s="2">
        <f t="shared" si="0"/>
        <v>0.87999999999999545</v>
      </c>
      <c r="AE8" s="138">
        <f t="shared" si="1"/>
        <v>2.5380710659899108E-3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40.049999999999997</v>
      </c>
      <c r="Y9" s="10">
        <v>40.549999999999997</v>
      </c>
      <c r="Z9" s="10">
        <v>39.35</v>
      </c>
      <c r="AA9" s="10">
        <v>39.4</v>
      </c>
      <c r="AB9" s="95">
        <v>548800</v>
      </c>
      <c r="AC9" s="10">
        <v>39.4</v>
      </c>
      <c r="AD9" s="2">
        <f t="shared" si="0"/>
        <v>1.1999999999999957</v>
      </c>
      <c r="AE9" s="138">
        <f t="shared" si="1"/>
        <v>-1.8679950186799466E-2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42717</v>
      </c>
      <c r="X10" s="10">
        <v>40.049999999999997</v>
      </c>
      <c r="Y10" s="10">
        <v>40.5</v>
      </c>
      <c r="Z10" s="10">
        <v>39.5</v>
      </c>
      <c r="AA10" s="10">
        <v>40.15</v>
      </c>
      <c r="AB10" s="95">
        <v>789100</v>
      </c>
      <c r="AC10" s="10">
        <v>40.15</v>
      </c>
      <c r="AD10" s="2">
        <f t="shared" si="0"/>
        <v>1</v>
      </c>
      <c r="AE10" s="138">
        <f t="shared" si="1"/>
        <v>7.5282308657464991E-3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2.5600000000000001E-2</v>
      </c>
      <c r="W11" s="133">
        <v>42716</v>
      </c>
      <c r="X11" s="10">
        <v>39.25</v>
      </c>
      <c r="Y11" s="10">
        <v>39.9</v>
      </c>
      <c r="Z11" s="10">
        <v>38.9</v>
      </c>
      <c r="AA11" s="10">
        <v>39.85</v>
      </c>
      <c r="AB11" s="95">
        <v>706200</v>
      </c>
      <c r="AC11" s="10">
        <v>39.85</v>
      </c>
      <c r="AD11" s="2">
        <f t="shared" si="0"/>
        <v>1</v>
      </c>
      <c r="AE11" s="138">
        <f t="shared" si="1"/>
        <v>1.3994910941475869E-2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42713</v>
      </c>
      <c r="X12" s="10">
        <v>40.049999999999997</v>
      </c>
      <c r="Y12" s="10">
        <v>40.299999999999997</v>
      </c>
      <c r="Z12" s="10">
        <v>39.1</v>
      </c>
      <c r="AA12" s="10">
        <v>39.299999999999997</v>
      </c>
      <c r="AB12" s="95">
        <v>685500</v>
      </c>
      <c r="AC12" s="10">
        <v>39.299999999999997</v>
      </c>
      <c r="AD12" s="2">
        <f t="shared" si="0"/>
        <v>1.1999999999999957</v>
      </c>
      <c r="AE12" s="138">
        <f t="shared" si="1"/>
        <v>-2.2388059701492713E-2</v>
      </c>
    </row>
    <row r="13" spans="1:43" x14ac:dyDescent="0.25">
      <c r="W13" s="133">
        <v>42712</v>
      </c>
      <c r="X13" s="10">
        <v>39.6</v>
      </c>
      <c r="Y13" s="10">
        <v>40.35</v>
      </c>
      <c r="Z13" s="10">
        <v>39.1</v>
      </c>
      <c r="AA13" s="10">
        <v>40.200000000000003</v>
      </c>
      <c r="AB13" s="95">
        <v>633900</v>
      </c>
      <c r="AC13" s="10">
        <v>40.200000000000003</v>
      </c>
      <c r="AD13" s="2">
        <f t="shared" si="0"/>
        <v>1.25</v>
      </c>
      <c r="AE13" s="138">
        <f t="shared" si="1"/>
        <v>6.2578222778473247E-3</v>
      </c>
    </row>
    <row r="14" spans="1:43" x14ac:dyDescent="0.25">
      <c r="W14" s="133">
        <v>42711</v>
      </c>
      <c r="X14" s="10">
        <v>39.200000000000003</v>
      </c>
      <c r="Y14" s="10">
        <v>40.1</v>
      </c>
      <c r="Z14" s="10">
        <v>39</v>
      </c>
      <c r="AA14" s="10">
        <v>39.950000000000003</v>
      </c>
      <c r="AB14" s="95">
        <v>561000</v>
      </c>
      <c r="AC14" s="10">
        <v>39.950000000000003</v>
      </c>
      <c r="AD14" s="2">
        <f t="shared" si="0"/>
        <v>1.1000000000000014</v>
      </c>
      <c r="AE14" s="138">
        <f t="shared" si="1"/>
        <v>2.1739130434782705E-2</v>
      </c>
    </row>
    <row r="15" spans="1:43" x14ac:dyDescent="0.25">
      <c r="W15" s="133">
        <v>42710</v>
      </c>
      <c r="X15" s="10">
        <v>39</v>
      </c>
      <c r="Y15" s="10">
        <v>39.35</v>
      </c>
      <c r="Z15" s="10">
        <v>38.75</v>
      </c>
      <c r="AA15" s="10">
        <v>39.1</v>
      </c>
      <c r="AB15" s="95">
        <v>1335700</v>
      </c>
      <c r="AC15" s="10">
        <v>39.1</v>
      </c>
      <c r="AD15" s="2">
        <f t="shared" si="0"/>
        <v>0.60000000000000142</v>
      </c>
      <c r="AE15" s="138">
        <f t="shared" si="1"/>
        <v>-1.2771392081736277E-3</v>
      </c>
    </row>
    <row r="16" spans="1:43" x14ac:dyDescent="0.25">
      <c r="W16" s="133">
        <v>42709</v>
      </c>
      <c r="X16" s="10">
        <v>39.75</v>
      </c>
      <c r="Y16" s="10">
        <v>40.15</v>
      </c>
      <c r="Z16" s="10">
        <v>39.049999999999997</v>
      </c>
      <c r="AA16" s="10">
        <v>39.15</v>
      </c>
      <c r="AB16" s="95">
        <v>605000</v>
      </c>
      <c r="AC16" s="10">
        <v>39.15</v>
      </c>
      <c r="AD16" s="2">
        <f t="shared" si="0"/>
        <v>1.1000000000000014</v>
      </c>
      <c r="AE16" s="138">
        <f t="shared" si="1"/>
        <v>-7.6045627376426506E-3</v>
      </c>
    </row>
    <row r="17" spans="1:31" x14ac:dyDescent="0.25">
      <c r="W17" s="133">
        <v>42706</v>
      </c>
      <c r="X17" s="10">
        <v>39.1</v>
      </c>
      <c r="Y17" s="10">
        <v>39.58</v>
      </c>
      <c r="Z17" s="10">
        <v>38.85</v>
      </c>
      <c r="AA17" s="10">
        <v>39.450000000000003</v>
      </c>
      <c r="AB17" s="95">
        <v>635600</v>
      </c>
      <c r="AC17" s="10">
        <v>39.450000000000003</v>
      </c>
      <c r="AD17" s="2">
        <f t="shared" si="0"/>
        <v>0.72999999999999687</v>
      </c>
      <c r="AE17" s="138">
        <f t="shared" si="1"/>
        <v>8.9514066496163558E-3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42705</v>
      </c>
      <c r="X18" s="10">
        <v>39.4</v>
      </c>
      <c r="Y18" s="10">
        <v>40</v>
      </c>
      <c r="Z18" s="10">
        <v>39.03</v>
      </c>
      <c r="AA18" s="10">
        <v>39.1</v>
      </c>
      <c r="AB18" s="95">
        <v>1240200</v>
      </c>
      <c r="AC18" s="10">
        <v>39.1</v>
      </c>
      <c r="AD18" s="2">
        <f t="shared" si="0"/>
        <v>0.96999999999999886</v>
      </c>
      <c r="AE18" s="138">
        <f t="shared" si="1"/>
        <v>1.2804097311140961E-3</v>
      </c>
    </row>
    <row r="19" spans="1:31" x14ac:dyDescent="0.25">
      <c r="W19" s="133">
        <v>42704</v>
      </c>
      <c r="X19" s="10">
        <v>39.35</v>
      </c>
      <c r="Y19" s="10">
        <v>39.450000000000003</v>
      </c>
      <c r="Z19" s="10">
        <v>38.700000000000003</v>
      </c>
      <c r="AA19" s="10">
        <v>39.049999999999997</v>
      </c>
      <c r="AB19" s="95">
        <v>845100</v>
      </c>
      <c r="AC19" s="10">
        <v>39.049999999999997</v>
      </c>
      <c r="AD19" s="2">
        <f t="shared" si="0"/>
        <v>0.75</v>
      </c>
      <c r="AE19" s="138">
        <f t="shared" si="1"/>
        <v>1.0349288486416475E-2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42703</v>
      </c>
      <c r="X20" s="10">
        <v>39</v>
      </c>
      <c r="Y20" s="10">
        <v>39.25</v>
      </c>
      <c r="Z20" s="10">
        <v>38.6</v>
      </c>
      <c r="AA20" s="10">
        <v>38.65</v>
      </c>
      <c r="AB20" s="95">
        <v>209800</v>
      </c>
      <c r="AC20" s="10">
        <v>38.65</v>
      </c>
      <c r="AD20" s="2">
        <f t="shared" si="0"/>
        <v>0.64999999999999858</v>
      </c>
      <c r="AE20" s="138">
        <f t="shared" si="1"/>
        <v>-1.40306122448981E-2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42702</v>
      </c>
      <c r="X21" s="10">
        <v>39.549999999999997</v>
      </c>
      <c r="Y21" s="10">
        <v>39.700000000000003</v>
      </c>
      <c r="Z21" s="10">
        <v>39.049999999999997</v>
      </c>
      <c r="AA21" s="10">
        <v>39.200000000000003</v>
      </c>
      <c r="AB21" s="95">
        <v>399700</v>
      </c>
      <c r="AC21" s="10">
        <v>39.200000000000003</v>
      </c>
      <c r="AD21" s="2">
        <f t="shared" si="0"/>
        <v>0.65000000000000568</v>
      </c>
      <c r="AE21" s="138">
        <f t="shared" si="1"/>
        <v>-1.0101010101010055E-2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42699</v>
      </c>
      <c r="X22" s="10">
        <v>39.6</v>
      </c>
      <c r="Y22" s="10">
        <v>39.75</v>
      </c>
      <c r="Z22" s="10">
        <v>39.35</v>
      </c>
      <c r="AA22" s="10">
        <v>39.6</v>
      </c>
      <c r="AB22" s="95">
        <v>201400</v>
      </c>
      <c r="AC22" s="10">
        <v>39.6</v>
      </c>
      <c r="AD22" s="2">
        <f t="shared" si="0"/>
        <v>0.39999999999999858</v>
      </c>
      <c r="AE22" s="138">
        <f t="shared" si="1"/>
        <v>1.2642225031607168E-3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42697</v>
      </c>
      <c r="X23" s="10">
        <v>39.65</v>
      </c>
      <c r="Y23" s="10">
        <v>39.9</v>
      </c>
      <c r="Z23" s="10">
        <v>39.4</v>
      </c>
      <c r="AA23" s="10">
        <v>39.549999999999997</v>
      </c>
      <c r="AB23" s="95">
        <v>725800</v>
      </c>
      <c r="AC23" s="10">
        <v>39.549999999999997</v>
      </c>
      <c r="AD23" s="2">
        <f t="shared" si="0"/>
        <v>0.5</v>
      </c>
      <c r="AE23" s="138">
        <f t="shared" si="1"/>
        <v>-2.5220680958386588E-3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42696</v>
      </c>
      <c r="X24" s="10">
        <v>39</v>
      </c>
      <c r="Y24" s="10">
        <v>39.700000000000003</v>
      </c>
      <c r="Z24" s="10">
        <v>38.549999999999997</v>
      </c>
      <c r="AA24" s="10">
        <v>39.65</v>
      </c>
      <c r="AB24" s="95">
        <v>908100</v>
      </c>
      <c r="AC24" s="10">
        <v>39.65</v>
      </c>
      <c r="AD24" s="2">
        <f t="shared" si="0"/>
        <v>1.1500000000000057</v>
      </c>
      <c r="AE24" s="138">
        <f t="shared" si="1"/>
        <v>2.7202072538859978E-2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42695</v>
      </c>
      <c r="X25" s="10">
        <v>38.6</v>
      </c>
      <c r="Y25" s="10">
        <v>39.479999999999997</v>
      </c>
      <c r="Z25" s="10">
        <v>38.53</v>
      </c>
      <c r="AA25" s="10">
        <v>38.6</v>
      </c>
      <c r="AB25" s="95">
        <v>1120500</v>
      </c>
      <c r="AC25" s="10">
        <v>38.6</v>
      </c>
      <c r="AD25" s="2">
        <f t="shared" si="0"/>
        <v>0.94999999999999574</v>
      </c>
      <c r="AE25" s="138">
        <f t="shared" si="1"/>
        <v>9.1503267973855884E-3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42692</v>
      </c>
      <c r="X26" s="10">
        <v>38.200000000000003</v>
      </c>
      <c r="Y26" s="10">
        <v>38.6</v>
      </c>
      <c r="Z26" s="10">
        <v>37.9</v>
      </c>
      <c r="AA26" s="10">
        <v>38.25</v>
      </c>
      <c r="AB26" s="95">
        <v>698700</v>
      </c>
      <c r="AC26" s="10">
        <v>38.25</v>
      </c>
      <c r="AD26" s="2">
        <f t="shared" si="0"/>
        <v>0.70000000000000284</v>
      </c>
      <c r="AE26" s="138" t="e">
        <f t="shared" si="1"/>
        <v>#DIV/0!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42692</v>
      </c>
      <c r="X27" s="10" t="s">
        <v>139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42691</v>
      </c>
      <c r="X28" s="10">
        <v>38.15</v>
      </c>
      <c r="Y28" s="10">
        <v>38.700000000000003</v>
      </c>
      <c r="Z28" s="10">
        <v>37.799999999999997</v>
      </c>
      <c r="AA28" s="10">
        <v>38.6</v>
      </c>
      <c r="AB28" s="95">
        <v>642500</v>
      </c>
      <c r="AC28" s="10">
        <v>38.340000000000003</v>
      </c>
      <c r="AD28" s="2">
        <f t="shared" si="0"/>
        <v>0.90000000000000568</v>
      </c>
      <c r="AE28" s="138">
        <f t="shared" si="1"/>
        <v>-1.3024225058608785E-3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42690</v>
      </c>
      <c r="X29" s="10">
        <v>39.25</v>
      </c>
      <c r="Y29" s="10">
        <v>39.4</v>
      </c>
      <c r="Z29" s="10">
        <v>38.15</v>
      </c>
      <c r="AA29" s="10">
        <v>38.65</v>
      </c>
      <c r="AB29" s="95">
        <v>607300</v>
      </c>
      <c r="AC29" s="10">
        <v>38.39</v>
      </c>
      <c r="AD29" s="2">
        <f t="shared" si="0"/>
        <v>1.25</v>
      </c>
      <c r="AE29" s="138">
        <f t="shared" si="1"/>
        <v>-2.5139664804469275E-2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42689</v>
      </c>
      <c r="X30" s="10">
        <v>38.950000000000003</v>
      </c>
      <c r="Y30" s="10">
        <v>39.75</v>
      </c>
      <c r="Z30" s="10">
        <v>38.61</v>
      </c>
      <c r="AA30" s="10">
        <v>39.65</v>
      </c>
      <c r="AB30" s="95">
        <v>462700</v>
      </c>
      <c r="AC30" s="10">
        <v>39.380000000000003</v>
      </c>
      <c r="AD30" s="2">
        <f t="shared" si="0"/>
        <v>1.1400000000000006</v>
      </c>
      <c r="AE30" s="138">
        <f t="shared" si="1"/>
        <v>1.2599640010285462E-2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42688</v>
      </c>
      <c r="X31" s="10">
        <v>38.85</v>
      </c>
      <c r="Y31" s="10">
        <v>39.15</v>
      </c>
      <c r="Z31" s="10">
        <v>38.4</v>
      </c>
      <c r="AA31" s="10">
        <v>39.15</v>
      </c>
      <c r="AB31" s="95">
        <v>921500</v>
      </c>
      <c r="AC31" s="10">
        <v>38.89</v>
      </c>
      <c r="AD31" s="2">
        <f t="shared" si="0"/>
        <v>0.75</v>
      </c>
      <c r="AE31" s="138">
        <f t="shared" si="1"/>
        <v>1.9664394336654345E-2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38.15</v>
      </c>
      <c r="Y32" s="10">
        <v>38.75</v>
      </c>
      <c r="Z32" s="10">
        <v>37.9</v>
      </c>
      <c r="AA32" s="10">
        <v>38.4</v>
      </c>
      <c r="AB32" s="95">
        <v>709600</v>
      </c>
      <c r="AC32" s="10">
        <v>38.14</v>
      </c>
      <c r="AD32" s="2">
        <f t="shared" si="0"/>
        <v>0.85000000000000142</v>
      </c>
      <c r="AE32" s="138">
        <f t="shared" si="1"/>
        <v>-1.3092432573971191E-3</v>
      </c>
    </row>
    <row r="33" spans="1:31" x14ac:dyDescent="0.25">
      <c r="W33" s="133">
        <v>42684</v>
      </c>
      <c r="X33" s="10">
        <v>36.950000000000003</v>
      </c>
      <c r="Y33" s="10">
        <v>39</v>
      </c>
      <c r="Z33" s="10">
        <v>36.950000000000003</v>
      </c>
      <c r="AA33" s="10">
        <v>38.450000000000003</v>
      </c>
      <c r="AB33" s="95">
        <v>1365200</v>
      </c>
      <c r="AC33" s="10">
        <v>38.19</v>
      </c>
      <c r="AD33" s="2">
        <f t="shared" si="0"/>
        <v>2.0499999999999972</v>
      </c>
      <c r="AE33" s="138">
        <f t="shared" si="1"/>
        <v>4.6301369863013697E-2</v>
      </c>
    </row>
    <row r="34" spans="1:31" x14ac:dyDescent="0.25">
      <c r="W34" s="133">
        <v>42683</v>
      </c>
      <c r="X34" s="10">
        <v>34.049999999999997</v>
      </c>
      <c r="Y34" s="10">
        <v>36.979999999999997</v>
      </c>
      <c r="Z34" s="10">
        <v>34.049999999999997</v>
      </c>
      <c r="AA34" s="10">
        <v>36.75</v>
      </c>
      <c r="AB34" s="95">
        <v>1006500</v>
      </c>
      <c r="AC34" s="10">
        <v>36.5</v>
      </c>
      <c r="AD34" s="2">
        <f t="shared" si="0"/>
        <v>2.9299999999999997</v>
      </c>
      <c r="AE34" s="138">
        <f t="shared" si="1"/>
        <v>8.2443653618030854E-2</v>
      </c>
    </row>
    <row r="35" spans="1:31" x14ac:dyDescent="0.25">
      <c r="W35" s="133">
        <v>42682</v>
      </c>
      <c r="X35" s="10">
        <v>33.799999999999997</v>
      </c>
      <c r="Y35" s="10">
        <v>34.5</v>
      </c>
      <c r="Z35" s="10">
        <v>33.6</v>
      </c>
      <c r="AA35" s="10">
        <v>33.950000000000003</v>
      </c>
      <c r="AB35" s="95">
        <v>906800</v>
      </c>
      <c r="AC35" s="10">
        <v>33.72</v>
      </c>
      <c r="AD35" s="2">
        <f t="shared" si="0"/>
        <v>0.89999999999999858</v>
      </c>
      <c r="AE35" s="138">
        <f t="shared" si="1"/>
        <v>5.966587112171684E-3</v>
      </c>
    </row>
    <row r="36" spans="1:31" x14ac:dyDescent="0.25">
      <c r="L36" t="s">
        <v>215</v>
      </c>
      <c r="M36" s="2">
        <f>M47+K47-F47</f>
        <v>529.88000000000284</v>
      </c>
      <c r="W36" s="133">
        <v>42681</v>
      </c>
      <c r="X36" s="10">
        <v>34.75</v>
      </c>
      <c r="Y36" s="10">
        <v>35.25</v>
      </c>
      <c r="Z36" s="10">
        <v>33.5</v>
      </c>
      <c r="AA36" s="10">
        <v>33.75</v>
      </c>
      <c r="AB36" s="95">
        <v>1068100</v>
      </c>
      <c r="AC36" s="10">
        <v>33.520000000000003</v>
      </c>
      <c r="AD36" s="2">
        <f t="shared" si="0"/>
        <v>1.75</v>
      </c>
      <c r="AE36" s="138">
        <f t="shared" si="1"/>
        <v>4.488778054862852E-2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42678</v>
      </c>
      <c r="X37" s="10">
        <v>31.9</v>
      </c>
      <c r="Y37" s="10">
        <v>32.75</v>
      </c>
      <c r="Z37" s="10">
        <v>31.9</v>
      </c>
      <c r="AA37" s="10">
        <v>32.299999999999997</v>
      </c>
      <c r="AB37" s="95">
        <v>432900</v>
      </c>
      <c r="AC37" s="10">
        <v>32.08</v>
      </c>
      <c r="AD37" s="2">
        <f t="shared" si="0"/>
        <v>0.85000000000000142</v>
      </c>
      <c r="AE37" s="138">
        <f t="shared" si="1"/>
        <v>9.4398993077406956E-3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42677</v>
      </c>
      <c r="X38" s="10">
        <v>32.049999999999997</v>
      </c>
      <c r="Y38" s="10">
        <v>32.15</v>
      </c>
      <c r="Z38" s="10">
        <v>31.6</v>
      </c>
      <c r="AA38" s="10">
        <v>32</v>
      </c>
      <c r="AB38" s="95">
        <v>595400</v>
      </c>
      <c r="AC38" s="10">
        <v>31.78</v>
      </c>
      <c r="AD38" s="2">
        <f t="shared" si="0"/>
        <v>0.54999999999999716</v>
      </c>
      <c r="AE38" s="138">
        <f t="shared" si="1"/>
        <v>-1.5708451146716484E-3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42676</v>
      </c>
      <c r="X39" s="10">
        <v>32.549999999999997</v>
      </c>
      <c r="Y39" s="10">
        <v>32.65</v>
      </c>
      <c r="Z39" s="10">
        <v>31.95</v>
      </c>
      <c r="AA39" s="10">
        <v>32.049999999999997</v>
      </c>
      <c r="AB39" s="95">
        <v>537400</v>
      </c>
      <c r="AC39" s="10">
        <v>31.83</v>
      </c>
      <c r="AD39" s="2">
        <f t="shared" si="0"/>
        <v>0.69999999999999929</v>
      </c>
      <c r="AE39" s="138">
        <f t="shared" si="1"/>
        <v>-1.6985793699814788E-2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42675</v>
      </c>
      <c r="X40" s="10">
        <v>33.4</v>
      </c>
      <c r="Y40" s="10">
        <v>33.4</v>
      </c>
      <c r="Z40" s="10">
        <v>32.450000000000003</v>
      </c>
      <c r="AA40" s="10">
        <v>32.6</v>
      </c>
      <c r="AB40" s="95">
        <v>504600</v>
      </c>
      <c r="AC40" s="10">
        <v>32.380000000000003</v>
      </c>
      <c r="AD40" s="2">
        <f t="shared" si="0"/>
        <v>0.94999999999999574</v>
      </c>
      <c r="AE40" s="138">
        <f t="shared" si="1"/>
        <v>-1.3706975327444249E-2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42674</v>
      </c>
      <c r="X41" s="10">
        <v>33.15</v>
      </c>
      <c r="Y41" s="10">
        <v>33.450000000000003</v>
      </c>
      <c r="Z41" s="10">
        <v>32.979999999999997</v>
      </c>
      <c r="AA41" s="10">
        <v>33.049999999999997</v>
      </c>
      <c r="AB41" s="95">
        <v>667900</v>
      </c>
      <c r="AC41" s="10">
        <v>32.83</v>
      </c>
      <c r="AD41" s="2">
        <f t="shared" si="0"/>
        <v>0.47000000000000597</v>
      </c>
      <c r="AE41" s="138">
        <f t="shared" si="1"/>
        <v>2.1367521367521292E-3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42671</v>
      </c>
      <c r="X42" s="10">
        <v>32.869999999999997</v>
      </c>
      <c r="Y42" s="10">
        <v>33.479999999999997</v>
      </c>
      <c r="Z42" s="10">
        <v>32.869999999999997</v>
      </c>
      <c r="AA42" s="10">
        <v>32.979999999999997</v>
      </c>
      <c r="AB42" s="95">
        <v>864900</v>
      </c>
      <c r="AC42" s="10">
        <v>32.76</v>
      </c>
      <c r="AD42" s="2">
        <f t="shared" si="0"/>
        <v>0.60999999999999943</v>
      </c>
      <c r="AE42" s="138">
        <f t="shared" si="1"/>
        <v>-6.6707095209217471E-3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45.045000000000009</v>
      </c>
      <c r="T43" s="93" t="s">
        <v>98</v>
      </c>
      <c r="U43" s="435">
        <v>40.65</v>
      </c>
      <c r="W43" s="133">
        <v>42670</v>
      </c>
      <c r="X43" s="10">
        <v>34.74</v>
      </c>
      <c r="Y43" s="10">
        <v>34.74</v>
      </c>
      <c r="Z43" s="10">
        <v>32.83</v>
      </c>
      <c r="AA43" s="10">
        <v>33.200000000000003</v>
      </c>
      <c r="AB43" s="95">
        <v>1290900</v>
      </c>
      <c r="AC43" s="10">
        <v>32.979999999999997</v>
      </c>
      <c r="AD43" s="2">
        <f t="shared" si="0"/>
        <v>1.9100000000000037</v>
      </c>
      <c r="AE43" s="138">
        <f t="shared" si="1"/>
        <v>-4.9841544223566792E-2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44.635500000000008</v>
      </c>
      <c r="T44" s="93" t="s">
        <v>99</v>
      </c>
      <c r="U44" s="435">
        <v>40.799999999999997</v>
      </c>
      <c r="W44" s="133">
        <v>42669</v>
      </c>
      <c r="X44" s="10">
        <v>34.35</v>
      </c>
      <c r="Y44" s="10">
        <v>35.33</v>
      </c>
      <c r="Z44" s="10">
        <v>34.35</v>
      </c>
      <c r="AA44" s="10">
        <v>34.950000000000003</v>
      </c>
      <c r="AB44" s="95">
        <v>997700</v>
      </c>
      <c r="AC44" s="10">
        <v>34.71</v>
      </c>
      <c r="AD44" s="2">
        <f t="shared" si="0"/>
        <v>0.97999999999999687</v>
      </c>
      <c r="AE44" s="138">
        <f t="shared" si="1"/>
        <v>1.0186263096624071E-2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44.226000000000006</v>
      </c>
      <c r="T45" s="93" t="s">
        <v>100</v>
      </c>
      <c r="U45" s="435" t="s">
        <v>129</v>
      </c>
      <c r="W45" s="133">
        <v>42668</v>
      </c>
      <c r="X45" s="10">
        <v>34.32</v>
      </c>
      <c r="Y45" s="10">
        <v>34.72</v>
      </c>
      <c r="Z45" s="10">
        <v>34.159999999999997</v>
      </c>
      <c r="AA45" s="10">
        <v>34.590000000000003</v>
      </c>
      <c r="AB45" s="95">
        <v>592800</v>
      </c>
      <c r="AC45" s="10">
        <v>34.36</v>
      </c>
      <c r="AD45" s="2">
        <f t="shared" si="0"/>
        <v>0.56000000000000227</v>
      </c>
      <c r="AE45" s="138">
        <f t="shared" si="1"/>
        <v>5.5604331284750952E-3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43.816500000000005</v>
      </c>
      <c r="Q46" s="2"/>
      <c r="T46" s="93" t="s">
        <v>101</v>
      </c>
      <c r="U46" s="435" t="s">
        <v>129</v>
      </c>
      <c r="W46" s="133">
        <v>42667</v>
      </c>
      <c r="X46" s="10">
        <v>34.950000000000003</v>
      </c>
      <c r="Y46" s="10">
        <v>35.11</v>
      </c>
      <c r="Z46" s="10">
        <v>34.19</v>
      </c>
      <c r="AA46" s="10">
        <v>34.4</v>
      </c>
      <c r="AB46" s="95">
        <v>423700</v>
      </c>
      <c r="AC46" s="10">
        <v>34.17</v>
      </c>
      <c r="AD46" s="2">
        <f t="shared" si="0"/>
        <v>0.92000000000000171</v>
      </c>
      <c r="AE46" s="138">
        <f t="shared" si="1"/>
        <v>-1.7528483786151128E-3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43.407000000000004</v>
      </c>
      <c r="Q47" s="2"/>
      <c r="T47" s="93" t="s">
        <v>102</v>
      </c>
      <c r="U47" s="435">
        <v>37.17</v>
      </c>
      <c r="W47" s="133">
        <v>42664</v>
      </c>
      <c r="X47" s="10">
        <v>33.92</v>
      </c>
      <c r="Y47" s="10">
        <v>34.65</v>
      </c>
      <c r="Z47" s="10">
        <v>33.47</v>
      </c>
      <c r="AA47" s="10">
        <v>34.46</v>
      </c>
      <c r="AB47" s="95">
        <v>548300</v>
      </c>
      <c r="AC47" s="10">
        <v>34.229999999999997</v>
      </c>
      <c r="AD47" s="2">
        <f t="shared" si="0"/>
        <v>1.1799999999999997</v>
      </c>
      <c r="AE47" s="138">
        <f t="shared" si="1"/>
        <v>7.3572689817540393E-3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42.997500000000002</v>
      </c>
      <c r="Q48" s="2"/>
      <c r="T48" s="93" t="s">
        <v>103</v>
      </c>
      <c r="U48" s="435">
        <v>1.75068</v>
      </c>
      <c r="W48" s="133">
        <v>42663</v>
      </c>
      <c r="X48" s="10">
        <v>34.369999999999997</v>
      </c>
      <c r="Y48" s="10">
        <v>34.69</v>
      </c>
      <c r="Z48" s="10">
        <v>34.119999999999997</v>
      </c>
      <c r="AA48" s="10">
        <v>34.21</v>
      </c>
      <c r="AB48" s="95">
        <v>354700</v>
      </c>
      <c r="AC48" s="10">
        <v>33.979999999999997</v>
      </c>
      <c r="AD48" s="2">
        <f t="shared" si="0"/>
        <v>0.57000000000000028</v>
      </c>
      <c r="AE48" s="138">
        <f t="shared" si="1"/>
        <v>-1.1059371362048931E-2</v>
      </c>
    </row>
    <row r="49" spans="15:31" x14ac:dyDescent="0.25">
      <c r="O49" s="83">
        <v>1.04</v>
      </c>
      <c r="P49" s="83">
        <f t="shared" si="5"/>
        <v>42.588000000000001</v>
      </c>
      <c r="Q49" s="2"/>
      <c r="T49" s="93" t="s">
        <v>122</v>
      </c>
      <c r="U49" s="435" t="s">
        <v>350</v>
      </c>
      <c r="W49" s="133">
        <v>42662</v>
      </c>
      <c r="X49" s="10">
        <v>34.729999999999997</v>
      </c>
      <c r="Y49" s="10">
        <v>34.75</v>
      </c>
      <c r="Z49" s="10">
        <v>34.14</v>
      </c>
      <c r="AA49" s="10">
        <v>34.590000000000003</v>
      </c>
      <c r="AB49" s="95">
        <v>743400</v>
      </c>
      <c r="AC49" s="10">
        <v>34.36</v>
      </c>
      <c r="AD49" s="2">
        <f t="shared" si="0"/>
        <v>0.60999999999999943</v>
      </c>
      <c r="AE49" s="138">
        <f t="shared" si="1"/>
        <v>-1.7431725740848503E-3</v>
      </c>
    </row>
    <row r="50" spans="15:31" x14ac:dyDescent="0.25">
      <c r="O50" s="83">
        <v>1.03</v>
      </c>
      <c r="P50" s="83">
        <f t="shared" si="5"/>
        <v>42.178500000000007</v>
      </c>
      <c r="Q50" s="2"/>
      <c r="T50" s="93"/>
      <c r="U50" s="435"/>
      <c r="W50" s="133">
        <v>42661</v>
      </c>
      <c r="X50" s="10">
        <v>35.1</v>
      </c>
      <c r="Y50" s="10">
        <v>35.11</v>
      </c>
      <c r="Z50" s="10">
        <v>34.340000000000003</v>
      </c>
      <c r="AA50" s="10">
        <v>34.65</v>
      </c>
      <c r="AB50" s="95">
        <v>348700</v>
      </c>
      <c r="AC50" s="10">
        <v>34.42</v>
      </c>
      <c r="AD50" s="2">
        <f t="shared" si="0"/>
        <v>0.76999999999999602</v>
      </c>
      <c r="AE50" s="138">
        <f t="shared" si="1"/>
        <v>3.7911927675708945E-3</v>
      </c>
    </row>
    <row r="51" spans="15:31" x14ac:dyDescent="0.25">
      <c r="O51" s="83">
        <v>1.02</v>
      </c>
      <c r="P51" s="83">
        <f t="shared" si="5"/>
        <v>41.769000000000005</v>
      </c>
      <c r="Q51" s="2"/>
      <c r="T51" s="93" t="s">
        <v>105</v>
      </c>
      <c r="U51" s="435" t="s">
        <v>612</v>
      </c>
      <c r="W51" s="133">
        <v>42660</v>
      </c>
      <c r="X51" s="10">
        <v>34.380000000000003</v>
      </c>
      <c r="Y51" s="10">
        <v>34.78</v>
      </c>
      <c r="Z51" s="10">
        <v>34.369999999999997</v>
      </c>
      <c r="AA51" s="10">
        <v>34.520000000000003</v>
      </c>
      <c r="AB51" s="95">
        <v>289600</v>
      </c>
      <c r="AC51" s="10">
        <v>34.29</v>
      </c>
      <c r="AD51" s="2">
        <f t="shared" si="0"/>
        <v>0.41000000000000369</v>
      </c>
      <c r="AE51" s="138">
        <f t="shared" si="1"/>
        <v>2.9248318221701819E-3</v>
      </c>
    </row>
    <row r="52" spans="15:31" x14ac:dyDescent="0.25">
      <c r="O52" s="83">
        <v>1.01</v>
      </c>
      <c r="P52" s="83">
        <f t="shared" si="5"/>
        <v>41.359500000000004</v>
      </c>
      <c r="Q52" s="2"/>
      <c r="T52" s="93" t="s">
        <v>106</v>
      </c>
      <c r="U52" s="435" t="s">
        <v>443</v>
      </c>
      <c r="W52" s="133">
        <v>42657</v>
      </c>
      <c r="X52" s="10">
        <v>34.67</v>
      </c>
      <c r="Y52" s="10">
        <v>34.76</v>
      </c>
      <c r="Z52" s="10">
        <v>34.130000000000003</v>
      </c>
      <c r="AA52" s="10">
        <v>34.42</v>
      </c>
      <c r="AB52" s="95">
        <v>383600</v>
      </c>
      <c r="AC52" s="10">
        <v>34.19</v>
      </c>
      <c r="AD52" s="2">
        <f t="shared" si="0"/>
        <v>0.62999999999999545</v>
      </c>
      <c r="AE52" s="138">
        <f t="shared" si="1"/>
        <v>4.7017337643255885E-3</v>
      </c>
    </row>
    <row r="53" spans="15:31" x14ac:dyDescent="0.25">
      <c r="O53" s="83">
        <v>1</v>
      </c>
      <c r="P53" s="83">
        <f t="shared" si="5"/>
        <v>40.950000000000003</v>
      </c>
      <c r="Q53" s="2"/>
      <c r="T53" s="93" t="s">
        <v>107</v>
      </c>
      <c r="U53" s="436">
        <v>439621</v>
      </c>
      <c r="W53" s="133">
        <v>42656</v>
      </c>
      <c r="X53" s="10">
        <v>34.21</v>
      </c>
      <c r="Y53" s="10">
        <v>34.42</v>
      </c>
      <c r="Z53" s="10">
        <v>34.020000000000003</v>
      </c>
      <c r="AA53" s="10">
        <v>34.26</v>
      </c>
      <c r="AB53" s="95">
        <v>326900</v>
      </c>
      <c r="AC53" s="10">
        <v>34.03</v>
      </c>
      <c r="AD53" s="2">
        <f t="shared" si="0"/>
        <v>0.39999999999999858</v>
      </c>
      <c r="AE53" s="138">
        <f t="shared" si="1"/>
        <v>-1.3051044083526531E-2</v>
      </c>
    </row>
    <row r="54" spans="15:31" x14ac:dyDescent="0.25">
      <c r="O54" s="83">
        <v>0.99</v>
      </c>
      <c r="P54" s="83">
        <f t="shared" si="5"/>
        <v>40.540500000000002</v>
      </c>
      <c r="Q54" s="2"/>
      <c r="T54" s="93" t="s">
        <v>110</v>
      </c>
      <c r="U54" s="436">
        <v>644347</v>
      </c>
      <c r="W54" s="133">
        <v>42655</v>
      </c>
      <c r="X54" s="10">
        <v>34.54</v>
      </c>
      <c r="Y54" s="10">
        <v>34.880000000000003</v>
      </c>
      <c r="Z54" s="10">
        <v>34.21</v>
      </c>
      <c r="AA54" s="10">
        <v>34.71</v>
      </c>
      <c r="AB54" s="95">
        <v>383000</v>
      </c>
      <c r="AC54" s="10">
        <v>34.479999999999997</v>
      </c>
      <c r="AD54" s="2">
        <f t="shared" si="0"/>
        <v>0.67000000000000171</v>
      </c>
      <c r="AE54" s="138">
        <f t="shared" si="1"/>
        <v>6.4214827787507645E-3</v>
      </c>
    </row>
    <row r="55" spans="15:31" x14ac:dyDescent="0.25">
      <c r="O55" s="83">
        <v>0.98</v>
      </c>
      <c r="P55" s="83">
        <f t="shared" si="5"/>
        <v>40.131</v>
      </c>
      <c r="Q55" s="2"/>
      <c r="T55" s="93" t="s">
        <v>108</v>
      </c>
      <c r="U55" s="435" t="s">
        <v>453</v>
      </c>
      <c r="W55" s="133">
        <v>42654</v>
      </c>
      <c r="X55" s="10">
        <v>34.69</v>
      </c>
      <c r="Y55" s="10">
        <v>34.840000000000003</v>
      </c>
      <c r="Z55" s="10">
        <v>34.340000000000003</v>
      </c>
      <c r="AA55" s="10">
        <v>34.49</v>
      </c>
      <c r="AB55" s="95">
        <v>372900</v>
      </c>
      <c r="AC55" s="10">
        <v>34.26</v>
      </c>
      <c r="AD55" s="2">
        <f t="shared" si="0"/>
        <v>0.5</v>
      </c>
      <c r="AE55" s="138">
        <f t="shared" si="1"/>
        <v>-1.1255411255411296E-2</v>
      </c>
    </row>
    <row r="56" spans="15:31" x14ac:dyDescent="0.25">
      <c r="O56" s="83">
        <v>0.97</v>
      </c>
      <c r="P56" s="83">
        <f t="shared" si="5"/>
        <v>39.721499999999999</v>
      </c>
      <c r="Q56" s="2"/>
      <c r="T56" s="93" t="s">
        <v>111</v>
      </c>
      <c r="U56" s="435">
        <v>35.07</v>
      </c>
      <c r="W56" s="133">
        <v>42653</v>
      </c>
      <c r="X56" s="10">
        <v>35.07</v>
      </c>
      <c r="Y56" s="10">
        <v>35.409999999999997</v>
      </c>
      <c r="Z56" s="10">
        <v>34.79</v>
      </c>
      <c r="AA56" s="10">
        <v>34.89</v>
      </c>
      <c r="AB56" s="95">
        <v>439000</v>
      </c>
      <c r="AC56" s="10">
        <v>34.65</v>
      </c>
      <c r="AD56" s="2">
        <f t="shared" si="0"/>
        <v>0.61999999999999744</v>
      </c>
      <c r="AE56" s="138">
        <f t="shared" si="1"/>
        <v>-1.7286084701815252E-3</v>
      </c>
    </row>
    <row r="57" spans="15:31" x14ac:dyDescent="0.25">
      <c r="O57" s="83">
        <v>0.96</v>
      </c>
      <c r="P57" s="83">
        <f t="shared" si="5"/>
        <v>39.312000000000005</v>
      </c>
      <c r="Q57" s="2"/>
      <c r="T57" s="93" t="s">
        <v>112</v>
      </c>
      <c r="U57" s="435">
        <v>1.1599999999999999</v>
      </c>
      <c r="W57" s="133">
        <v>42650</v>
      </c>
      <c r="X57" s="10">
        <v>35.83</v>
      </c>
      <c r="Y57" s="10">
        <v>35.83</v>
      </c>
      <c r="Z57" s="10">
        <v>34.61</v>
      </c>
      <c r="AA57" s="10">
        <v>34.950000000000003</v>
      </c>
      <c r="AB57" s="95">
        <v>626100</v>
      </c>
      <c r="AC57" s="10">
        <v>34.71</v>
      </c>
      <c r="AD57" s="2">
        <f t="shared" si="0"/>
        <v>1.2199999999999989</v>
      </c>
      <c r="AE57" s="138">
        <f t="shared" si="1"/>
        <v>-2.5820937412293077E-2</v>
      </c>
    </row>
    <row r="58" spans="15:31" x14ac:dyDescent="0.25">
      <c r="O58" s="83">
        <v>0.95</v>
      </c>
      <c r="P58" s="83">
        <f t="shared" si="5"/>
        <v>38.902500000000003</v>
      </c>
      <c r="Q58" s="2"/>
      <c r="T58" s="93" t="s">
        <v>109</v>
      </c>
      <c r="U58" s="435" t="s">
        <v>613</v>
      </c>
      <c r="W58" s="133">
        <v>42649</v>
      </c>
      <c r="X58" s="10">
        <v>35.270000000000003</v>
      </c>
      <c r="Y58" s="10">
        <v>35.869999999999997</v>
      </c>
      <c r="Z58" s="10">
        <v>35.11</v>
      </c>
      <c r="AA58" s="10">
        <v>35.869999999999997</v>
      </c>
      <c r="AB58" s="95">
        <v>485500</v>
      </c>
      <c r="AC58" s="10">
        <v>35.630000000000003</v>
      </c>
      <c r="AD58" s="2">
        <f t="shared" si="0"/>
        <v>0.75999999999999801</v>
      </c>
      <c r="AE58" s="138">
        <f t="shared" si="1"/>
        <v>1.3079328973557125E-2</v>
      </c>
    </row>
    <row r="59" spans="15:31" x14ac:dyDescent="0.25">
      <c r="O59" s="83">
        <v>0.94</v>
      </c>
      <c r="P59" s="83">
        <f t="shared" si="5"/>
        <v>38.493000000000002</v>
      </c>
      <c r="W59" s="133">
        <v>42648</v>
      </c>
      <c r="X59" s="10">
        <v>34.75</v>
      </c>
      <c r="Y59" s="10">
        <v>35.44</v>
      </c>
      <c r="Z59" s="10">
        <v>34.75</v>
      </c>
      <c r="AA59" s="10">
        <v>35.409999999999997</v>
      </c>
      <c r="AB59" s="95">
        <v>414900</v>
      </c>
      <c r="AC59" s="10">
        <v>35.17</v>
      </c>
      <c r="AD59" s="2">
        <f t="shared" si="0"/>
        <v>0.68999999999999773</v>
      </c>
      <c r="AE59" s="138">
        <f t="shared" si="1"/>
        <v>2.446839498980502E-2</v>
      </c>
    </row>
    <row r="60" spans="15:31" x14ac:dyDescent="0.25">
      <c r="O60" s="83">
        <v>0.93</v>
      </c>
      <c r="P60" s="83">
        <f t="shared" si="5"/>
        <v>38.083500000000008</v>
      </c>
      <c r="W60" s="133">
        <v>42647</v>
      </c>
      <c r="X60" s="10">
        <v>35</v>
      </c>
      <c r="Y60" s="10">
        <v>35.229999999999997</v>
      </c>
      <c r="Z60" s="10">
        <v>34.479999999999997</v>
      </c>
      <c r="AA60" s="10">
        <v>34.56</v>
      </c>
      <c r="AB60" s="95">
        <v>447300</v>
      </c>
      <c r="AC60" s="10">
        <v>34.33</v>
      </c>
      <c r="AD60" s="2">
        <f t="shared" si="0"/>
        <v>0.75</v>
      </c>
      <c r="AE60" s="138">
        <f t="shared" si="1"/>
        <v>-9.235209235209263E-3</v>
      </c>
    </row>
    <row r="61" spans="15:31" x14ac:dyDescent="0.25">
      <c r="O61" s="83">
        <v>0.92</v>
      </c>
      <c r="P61" s="83">
        <f t="shared" si="5"/>
        <v>37.674000000000007</v>
      </c>
      <c r="W61" s="133">
        <v>42646</v>
      </c>
      <c r="X61" s="10">
        <v>34.950000000000003</v>
      </c>
      <c r="Y61" s="10">
        <v>35.270000000000003</v>
      </c>
      <c r="Z61" s="10">
        <v>34.79</v>
      </c>
      <c r="AA61" s="10">
        <v>34.880000000000003</v>
      </c>
      <c r="AB61" s="95">
        <v>507700</v>
      </c>
      <c r="AC61" s="10">
        <v>34.65</v>
      </c>
      <c r="AD61" s="2">
        <f t="shared" si="0"/>
        <v>0.48000000000000398</v>
      </c>
      <c r="AE61" s="138">
        <f t="shared" si="1"/>
        <v>-7.1633237822349427E-3</v>
      </c>
    </row>
    <row r="62" spans="15:31" x14ac:dyDescent="0.25">
      <c r="O62" s="83">
        <v>0.91</v>
      </c>
      <c r="P62" s="83">
        <f t="shared" si="5"/>
        <v>37.264500000000005</v>
      </c>
      <c r="W62" s="133">
        <v>42643</v>
      </c>
      <c r="X62" s="10">
        <v>34.65</v>
      </c>
      <c r="Y62" s="10">
        <v>35.28</v>
      </c>
      <c r="Z62" s="10">
        <v>34.6</v>
      </c>
      <c r="AA62" s="10">
        <v>35.14</v>
      </c>
      <c r="AB62" s="95">
        <v>632900</v>
      </c>
      <c r="AC62" s="10">
        <v>34.9</v>
      </c>
      <c r="AD62" s="2">
        <f t="shared" si="0"/>
        <v>0.67999999999999972</v>
      </c>
      <c r="AE62" s="138">
        <f t="shared" si="1"/>
        <v>1.6603553743081756E-2</v>
      </c>
    </row>
    <row r="63" spans="15:31" x14ac:dyDescent="0.25">
      <c r="O63" s="83">
        <v>0.9</v>
      </c>
      <c r="P63" s="83">
        <f t="shared" si="5"/>
        <v>36.855000000000004</v>
      </c>
      <c r="W63" s="133">
        <v>42642</v>
      </c>
      <c r="X63" s="10">
        <v>34.5</v>
      </c>
      <c r="Y63" s="10">
        <v>34.950000000000003</v>
      </c>
      <c r="Z63" s="10">
        <v>34.46</v>
      </c>
      <c r="AA63" s="10">
        <v>34.56</v>
      </c>
      <c r="AB63" s="95">
        <v>562400</v>
      </c>
      <c r="AC63" s="10">
        <v>34.33</v>
      </c>
      <c r="AD63" s="2">
        <f t="shared" si="0"/>
        <v>0.49000000000000199</v>
      </c>
      <c r="AE63" s="138">
        <f t="shared" si="1"/>
        <v>-3.7724898432967002E-3</v>
      </c>
    </row>
    <row r="64" spans="15:31" x14ac:dyDescent="0.25">
      <c r="W64" s="133">
        <v>42641</v>
      </c>
      <c r="X64" s="10">
        <v>34.04</v>
      </c>
      <c r="Y64" s="10">
        <v>34.71</v>
      </c>
      <c r="Z64" s="10">
        <v>33.86</v>
      </c>
      <c r="AA64" s="10">
        <v>34.69</v>
      </c>
      <c r="AB64" s="95">
        <v>366500</v>
      </c>
      <c r="AC64" s="10">
        <v>34.46</v>
      </c>
      <c r="AD64" s="2">
        <f t="shared" si="0"/>
        <v>0.85000000000000142</v>
      </c>
      <c r="AE64" s="138">
        <f t="shared" si="1"/>
        <v>2.6206075044669541E-2</v>
      </c>
    </row>
    <row r="65" spans="23:31" x14ac:dyDescent="0.25">
      <c r="W65" s="133">
        <v>42640</v>
      </c>
      <c r="X65" s="10">
        <v>33.29</v>
      </c>
      <c r="Y65" s="10">
        <v>33.89</v>
      </c>
      <c r="Z65" s="10">
        <v>33.29</v>
      </c>
      <c r="AA65" s="10">
        <v>33.81</v>
      </c>
      <c r="AB65" s="95">
        <v>553900</v>
      </c>
      <c r="AC65" s="10">
        <v>33.58</v>
      </c>
      <c r="AD65" s="2">
        <f t="shared" si="0"/>
        <v>0.60000000000000142</v>
      </c>
      <c r="AE65" s="138">
        <f t="shared" si="1"/>
        <v>5.6903264450434143E-3</v>
      </c>
    </row>
    <row r="66" spans="23:31" x14ac:dyDescent="0.25">
      <c r="W66" s="133">
        <v>42639</v>
      </c>
      <c r="X66" s="10">
        <v>33.159999999999997</v>
      </c>
      <c r="Y66" s="10">
        <v>33.76</v>
      </c>
      <c r="Z66" s="10">
        <v>32.96</v>
      </c>
      <c r="AA66" s="10">
        <v>33.619999999999997</v>
      </c>
      <c r="AB66" s="95">
        <v>666100</v>
      </c>
      <c r="AC66" s="10">
        <v>33.39</v>
      </c>
      <c r="AD66" s="2">
        <f t="shared" si="0"/>
        <v>0.79999999999999716</v>
      </c>
      <c r="AE66" s="138">
        <f t="shared" si="1"/>
        <v>1.0593220338983134E-2</v>
      </c>
    </row>
    <row r="67" spans="23:31" x14ac:dyDescent="0.25">
      <c r="W67" s="133">
        <v>42636</v>
      </c>
      <c r="X67" s="10">
        <v>33.49</v>
      </c>
      <c r="Y67" s="10">
        <v>33.64</v>
      </c>
      <c r="Z67" s="10">
        <v>33.020000000000003</v>
      </c>
      <c r="AA67" s="10">
        <v>33.26</v>
      </c>
      <c r="AB67" s="95">
        <v>411600</v>
      </c>
      <c r="AC67" s="10">
        <v>33.04</v>
      </c>
      <c r="AD67" s="2">
        <f>Y67-Z67</f>
        <v>0.61999999999999744</v>
      </c>
      <c r="AE67" s="138">
        <f>AC67/AC68-1</f>
        <v>-1.1961722488038284E-2</v>
      </c>
    </row>
    <row r="68" spans="23:31" x14ac:dyDescent="0.25">
      <c r="W68" s="133">
        <v>42635</v>
      </c>
      <c r="X68" s="10">
        <v>33.340000000000003</v>
      </c>
      <c r="Y68" s="10">
        <v>33.68</v>
      </c>
      <c r="Z68" s="10">
        <v>33.25</v>
      </c>
      <c r="AA68" s="10">
        <v>33.67</v>
      </c>
      <c r="AB68" s="95">
        <v>549100</v>
      </c>
      <c r="AC68" s="10">
        <v>33.44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42727</v>
      </c>
      <c r="X2" s="10">
        <v>110.35</v>
      </c>
      <c r="Y2" s="10">
        <v>110.83</v>
      </c>
      <c r="Z2" s="10">
        <v>110.04</v>
      </c>
      <c r="AA2" s="10">
        <v>110.65</v>
      </c>
      <c r="AB2" s="95">
        <v>1303200</v>
      </c>
      <c r="AC2" s="10">
        <v>110.65</v>
      </c>
      <c r="AD2" s="2">
        <f>Y2-Z2</f>
        <v>0.78999999999999204</v>
      </c>
      <c r="AE2" s="138">
        <f>AC2/AC3-1</f>
        <v>1.7200796668477292E-3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110.83</v>
      </c>
      <c r="W3" s="133">
        <v>42726</v>
      </c>
      <c r="X3" s="10">
        <v>110.58</v>
      </c>
      <c r="Y3" s="10">
        <v>110.76</v>
      </c>
      <c r="Z3" s="10">
        <v>109.69</v>
      </c>
      <c r="AA3" s="10">
        <v>110.46</v>
      </c>
      <c r="AB3" s="95">
        <v>2087900</v>
      </c>
      <c r="AC3" s="10">
        <v>110.46</v>
      </c>
      <c r="AD3" s="2">
        <f t="shared" ref="AD3:AD66" si="0">Y3-Z3</f>
        <v>1.0700000000000074</v>
      </c>
      <c r="AE3" s="138">
        <f t="shared" ref="AE3:AE66" si="1">AC3/AC4-1</f>
        <v>-2.715177844149208E-4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110.83</v>
      </c>
      <c r="R4" s="505">
        <v>1.0999999999999999E-2</v>
      </c>
      <c r="W4" s="133">
        <v>42725</v>
      </c>
      <c r="X4" s="10">
        <v>110.94</v>
      </c>
      <c r="Y4" s="10">
        <v>111.13</v>
      </c>
      <c r="Z4" s="10">
        <v>110.47</v>
      </c>
      <c r="AA4" s="10">
        <v>110.49</v>
      </c>
      <c r="AB4" s="95">
        <v>2078700</v>
      </c>
      <c r="AC4" s="10">
        <v>110.49</v>
      </c>
      <c r="AD4" s="2">
        <f t="shared" si="0"/>
        <v>0.65999999999999659</v>
      </c>
      <c r="AE4" s="138">
        <f t="shared" si="1"/>
        <v>-1.4460009037506882E-3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110.93</v>
      </c>
      <c r="Y5" s="10">
        <v>111</v>
      </c>
      <c r="Z5" s="10">
        <v>110.15</v>
      </c>
      <c r="AA5" s="10">
        <v>110.65</v>
      </c>
      <c r="AB5" s="95">
        <v>2250000</v>
      </c>
      <c r="AC5" s="10">
        <v>110.65</v>
      </c>
      <c r="AD5" s="2">
        <f t="shared" si="0"/>
        <v>0.84999999999999432</v>
      </c>
      <c r="AE5" s="138">
        <f t="shared" si="1"/>
        <v>-1.5340191301208561E-3</v>
      </c>
    </row>
    <row r="6" spans="1:31" x14ac:dyDescent="0.25">
      <c r="O6" s="11" t="s">
        <v>64</v>
      </c>
      <c r="Q6" s="2">
        <f>Q3*Q2</f>
        <v>0</v>
      </c>
      <c r="W6" s="133">
        <v>42723</v>
      </c>
      <c r="X6" s="10">
        <v>109.57</v>
      </c>
      <c r="Y6" s="10">
        <v>111.07</v>
      </c>
      <c r="Z6" s="10">
        <v>108.88</v>
      </c>
      <c r="AA6" s="10">
        <v>110.82</v>
      </c>
      <c r="AB6" s="95">
        <v>3831000</v>
      </c>
      <c r="AC6" s="10">
        <v>110.82</v>
      </c>
      <c r="AD6" s="2">
        <f t="shared" si="0"/>
        <v>2.1899999999999977</v>
      </c>
      <c r="AE6" s="138">
        <f t="shared" si="1"/>
        <v>2.1194249907851015E-2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42720</v>
      </c>
      <c r="X7" s="10">
        <v>108.41</v>
      </c>
      <c r="Y7" s="10">
        <v>109.26</v>
      </c>
      <c r="Z7" s="10">
        <v>108.09</v>
      </c>
      <c r="AA7" s="10">
        <v>108.52</v>
      </c>
      <c r="AB7" s="95">
        <v>7847000</v>
      </c>
      <c r="AC7" s="10">
        <v>108.52</v>
      </c>
      <c r="AD7" s="2">
        <f t="shared" si="0"/>
        <v>1.1700000000000017</v>
      </c>
      <c r="AE7" s="138">
        <f t="shared" si="1"/>
        <v>3.6067696291501861E-3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109.04</v>
      </c>
      <c r="Y8" s="10">
        <v>109.43</v>
      </c>
      <c r="Z8" s="10">
        <v>108.12</v>
      </c>
      <c r="AA8" s="10">
        <v>108.13</v>
      </c>
      <c r="AB8" s="95">
        <v>3555800</v>
      </c>
      <c r="AC8" s="10">
        <v>108.13</v>
      </c>
      <c r="AD8" s="2">
        <f t="shared" si="0"/>
        <v>1.3100000000000023</v>
      </c>
      <c r="AE8" s="138">
        <f t="shared" si="1"/>
        <v>-1.0432872700649742E-2</v>
      </c>
    </row>
    <row r="9" spans="1:31" x14ac:dyDescent="0.25">
      <c r="O9" s="11" t="s">
        <v>216</v>
      </c>
      <c r="Q9" s="138">
        <f>IF(Q2=0, 0, Q8/Q6)</f>
        <v>0</v>
      </c>
      <c r="W9" s="133">
        <v>42718</v>
      </c>
      <c r="X9" s="10">
        <v>110.35</v>
      </c>
      <c r="Y9" s="10">
        <v>110.44</v>
      </c>
      <c r="Z9" s="10">
        <v>109.09</v>
      </c>
      <c r="AA9" s="10">
        <v>109.27</v>
      </c>
      <c r="AB9" s="95">
        <v>2683500</v>
      </c>
      <c r="AC9" s="10">
        <v>109.27</v>
      </c>
      <c r="AD9" s="2">
        <f t="shared" si="0"/>
        <v>1.3499999999999943</v>
      </c>
      <c r="AE9" s="138">
        <f t="shared" si="1"/>
        <v>-9.4279757048318924E-3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42717</v>
      </c>
      <c r="X10" s="10">
        <v>110.88</v>
      </c>
      <c r="Y10" s="10">
        <v>111.69</v>
      </c>
      <c r="Z10" s="10">
        <v>110.26</v>
      </c>
      <c r="AA10" s="10">
        <v>110.31</v>
      </c>
      <c r="AB10" s="95">
        <v>3750800</v>
      </c>
      <c r="AC10" s="10">
        <v>110.31</v>
      </c>
      <c r="AD10" s="2">
        <f t="shared" si="0"/>
        <v>1.4299999999999926</v>
      </c>
      <c r="AE10" s="138">
        <f t="shared" si="1"/>
        <v>-7.2470332457652553E-4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42716</v>
      </c>
      <c r="X11" s="10">
        <v>109.42</v>
      </c>
      <c r="Y11" s="10">
        <v>110.5</v>
      </c>
      <c r="Z11" s="10">
        <v>108.79</v>
      </c>
      <c r="AA11" s="10">
        <v>110.39</v>
      </c>
      <c r="AB11" s="95">
        <v>4477600</v>
      </c>
      <c r="AC11" s="10">
        <v>110.39</v>
      </c>
      <c r="AD11" s="2">
        <f t="shared" si="0"/>
        <v>1.7099999999999937</v>
      </c>
      <c r="AE11" s="138">
        <f t="shared" si="1"/>
        <v>5.464978595500547E-3</v>
      </c>
    </row>
    <row r="12" spans="1:31" x14ac:dyDescent="0.25">
      <c r="W12" s="133">
        <v>42713</v>
      </c>
      <c r="X12" s="10">
        <v>108.54</v>
      </c>
      <c r="Y12" s="10">
        <v>109.99</v>
      </c>
      <c r="Z12" s="10">
        <v>108.06</v>
      </c>
      <c r="AA12" s="10">
        <v>109.79</v>
      </c>
      <c r="AB12" s="95">
        <v>3428300</v>
      </c>
      <c r="AC12" s="10">
        <v>109.79</v>
      </c>
      <c r="AD12" s="2">
        <f t="shared" si="0"/>
        <v>1.9299999999999926</v>
      </c>
      <c r="AE12" s="138">
        <f t="shared" si="1"/>
        <v>1.2542654246979534E-2</v>
      </c>
    </row>
    <row r="13" spans="1:31" x14ac:dyDescent="0.25">
      <c r="W13" s="133">
        <v>42712</v>
      </c>
      <c r="X13" s="10">
        <v>109.67</v>
      </c>
      <c r="Y13" s="10">
        <v>109.68</v>
      </c>
      <c r="Z13" s="10">
        <v>108.14</v>
      </c>
      <c r="AA13" s="10">
        <v>108.43</v>
      </c>
      <c r="AB13" s="95">
        <v>3168500</v>
      </c>
      <c r="AC13" s="10">
        <v>108.43</v>
      </c>
      <c r="AD13" s="2">
        <f t="shared" si="0"/>
        <v>1.5400000000000063</v>
      </c>
      <c r="AE13" s="138">
        <f t="shared" si="1"/>
        <v>-1.1396790663749101E-2</v>
      </c>
    </row>
    <row r="14" spans="1:31" x14ac:dyDescent="0.25">
      <c r="W14" s="133">
        <v>42711</v>
      </c>
      <c r="X14" s="10">
        <v>107.5</v>
      </c>
      <c r="Y14" s="10">
        <v>109.84</v>
      </c>
      <c r="Z14" s="10">
        <v>107.08</v>
      </c>
      <c r="AA14" s="10">
        <v>109.68</v>
      </c>
      <c r="AB14" s="95">
        <v>4225300</v>
      </c>
      <c r="AC14" s="10">
        <v>109.68</v>
      </c>
      <c r="AD14" s="2">
        <f t="shared" si="0"/>
        <v>2.7600000000000051</v>
      </c>
      <c r="AE14" s="138">
        <f t="shared" si="1"/>
        <v>2.0943870427254874E-2</v>
      </c>
    </row>
    <row r="15" spans="1:31" x14ac:dyDescent="0.25">
      <c r="W15" s="133">
        <v>42710</v>
      </c>
      <c r="X15" s="10">
        <v>107.3</v>
      </c>
      <c r="Y15" s="10">
        <v>107.7</v>
      </c>
      <c r="Z15" s="10">
        <v>107.08</v>
      </c>
      <c r="AA15" s="10">
        <v>107.43</v>
      </c>
      <c r="AB15" s="95">
        <v>2147800</v>
      </c>
      <c r="AC15" s="10">
        <v>107.43</v>
      </c>
      <c r="AD15" s="2">
        <f t="shared" si="0"/>
        <v>0.62000000000000455</v>
      </c>
      <c r="AE15" s="138">
        <f t="shared" si="1"/>
        <v>9.3092533978822445E-5</v>
      </c>
    </row>
    <row r="16" spans="1:31" x14ac:dyDescent="0.25">
      <c r="W16" s="133">
        <v>42709</v>
      </c>
      <c r="X16" s="10">
        <v>108.72</v>
      </c>
      <c r="Y16" s="10">
        <v>108.8</v>
      </c>
      <c r="Z16" s="10">
        <v>107.36</v>
      </c>
      <c r="AA16" s="10">
        <v>107.42</v>
      </c>
      <c r="AB16" s="95">
        <v>3069900</v>
      </c>
      <c r="AC16" s="10">
        <v>107.42</v>
      </c>
      <c r="AD16" s="2">
        <f t="shared" si="0"/>
        <v>1.4399999999999977</v>
      </c>
      <c r="AE16" s="138">
        <f t="shared" si="1"/>
        <v>-7.3923489188689739E-3</v>
      </c>
    </row>
    <row r="17" spans="1:31" x14ac:dyDescent="0.25">
      <c r="W17" s="133">
        <v>42706</v>
      </c>
      <c r="X17" s="10">
        <v>108.04</v>
      </c>
      <c r="Y17" s="10">
        <v>108.57</v>
      </c>
      <c r="Z17" s="10">
        <v>107.48</v>
      </c>
      <c r="AA17" s="10">
        <v>108.22</v>
      </c>
      <c r="AB17" s="95">
        <v>3122200</v>
      </c>
      <c r="AC17" s="10">
        <v>108.22</v>
      </c>
      <c r="AD17" s="2">
        <f t="shared" si="0"/>
        <v>1.0899999999999892</v>
      </c>
      <c r="AE17" s="138">
        <f t="shared" si="1"/>
        <v>6.8850018608113128E-3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42705</v>
      </c>
      <c r="X18" s="10">
        <v>108</v>
      </c>
      <c r="Y18" s="10">
        <v>108.17</v>
      </c>
      <c r="Z18" s="10">
        <v>107.07</v>
      </c>
      <c r="AA18" s="10">
        <v>107.48</v>
      </c>
      <c r="AB18" s="95">
        <v>4051200</v>
      </c>
      <c r="AC18" s="10">
        <v>107.48</v>
      </c>
      <c r="AD18" s="2">
        <f t="shared" si="0"/>
        <v>1.1000000000000085</v>
      </c>
      <c r="AE18" s="138">
        <f t="shared" si="1"/>
        <v>-2.2279985146675951E-3</v>
      </c>
    </row>
    <row r="19" spans="1:31" x14ac:dyDescent="0.25">
      <c r="W19" s="133">
        <v>42704</v>
      </c>
      <c r="X19" s="10">
        <v>109.03</v>
      </c>
      <c r="Y19" s="10">
        <v>110</v>
      </c>
      <c r="Z19" s="10">
        <v>107.72</v>
      </c>
      <c r="AA19" s="10">
        <v>107.72</v>
      </c>
      <c r="AB19" s="95">
        <v>4080900</v>
      </c>
      <c r="AC19" s="10">
        <v>107.72</v>
      </c>
      <c r="AD19" s="2">
        <f t="shared" si="0"/>
        <v>2.2800000000000011</v>
      </c>
      <c r="AE19" s="138">
        <f t="shared" si="1"/>
        <v>-1.0290334435869242E-2</v>
      </c>
    </row>
    <row r="20" spans="1:31" x14ac:dyDescent="0.25">
      <c r="W20" s="133">
        <v>42703</v>
      </c>
      <c r="X20" s="10">
        <v>108.67</v>
      </c>
      <c r="Y20" s="10">
        <v>109.44</v>
      </c>
      <c r="Z20" s="10">
        <v>108.65</v>
      </c>
      <c r="AA20" s="10">
        <v>108.84</v>
      </c>
      <c r="AB20" s="95">
        <v>3116300</v>
      </c>
      <c r="AC20" s="10">
        <v>108.84</v>
      </c>
      <c r="AD20" s="2">
        <f t="shared" si="0"/>
        <v>0.78999999999999204</v>
      </c>
      <c r="AE20" s="138">
        <f t="shared" si="1"/>
        <v>3.596127247579517E-3</v>
      </c>
    </row>
    <row r="21" spans="1:31" x14ac:dyDescent="0.25">
      <c r="W21" s="133">
        <v>42702</v>
      </c>
      <c r="X21" s="10">
        <v>108.5</v>
      </c>
      <c r="Y21" s="10">
        <v>108.98</v>
      </c>
      <c r="Z21" s="10">
        <v>108.29</v>
      </c>
      <c r="AA21" s="10">
        <v>108.45</v>
      </c>
      <c r="AB21" s="95">
        <v>2448600</v>
      </c>
      <c r="AC21" s="10">
        <v>108.45</v>
      </c>
      <c r="AD21" s="2">
        <f t="shared" si="0"/>
        <v>0.68999999999999773</v>
      </c>
      <c r="AE21" s="138">
        <f t="shared" si="1"/>
        <v>-3.0336458907886943E-3</v>
      </c>
    </row>
    <row r="22" spans="1:31" x14ac:dyDescent="0.25">
      <c r="W22" s="133">
        <v>42699</v>
      </c>
      <c r="X22" s="10">
        <v>108.63</v>
      </c>
      <c r="Y22" s="10">
        <v>109.2</v>
      </c>
      <c r="Z22" s="10">
        <v>108.29</v>
      </c>
      <c r="AA22" s="10">
        <v>108.78</v>
      </c>
      <c r="AB22" s="95">
        <v>1008700</v>
      </c>
      <c r="AC22" s="10">
        <v>108.78</v>
      </c>
      <c r="AD22" s="2">
        <f t="shared" si="0"/>
        <v>0.90999999999999659</v>
      </c>
      <c r="AE22" s="138">
        <f t="shared" si="1"/>
        <v>6.1973915456479123E-3</v>
      </c>
    </row>
    <row r="23" spans="1:31" x14ac:dyDescent="0.25">
      <c r="W23" s="133">
        <v>42697</v>
      </c>
      <c r="X23" s="10">
        <v>107.37</v>
      </c>
      <c r="Y23" s="10">
        <v>108.28</v>
      </c>
      <c r="Z23" s="10">
        <v>107.37</v>
      </c>
      <c r="AA23" s="10">
        <v>108.11</v>
      </c>
      <c r="AB23" s="95">
        <v>2378500</v>
      </c>
      <c r="AC23" s="10">
        <v>108.11</v>
      </c>
      <c r="AD23" s="2">
        <f t="shared" si="0"/>
        <v>0.90999999999999659</v>
      </c>
      <c r="AE23" s="138">
        <f t="shared" si="1"/>
        <v>1.0940714419300557E-2</v>
      </c>
    </row>
    <row r="24" spans="1:31" x14ac:dyDescent="0.25">
      <c r="W24" s="133">
        <v>42696</v>
      </c>
      <c r="X24" s="10">
        <v>107.21</v>
      </c>
      <c r="Y24" s="10">
        <v>107.33</v>
      </c>
      <c r="Z24" s="10">
        <v>106.87</v>
      </c>
      <c r="AA24" s="10">
        <v>106.94</v>
      </c>
      <c r="AB24" s="95">
        <v>2640700</v>
      </c>
      <c r="AC24" s="10">
        <v>106.94</v>
      </c>
      <c r="AD24" s="2">
        <f t="shared" si="0"/>
        <v>0.45999999999999375</v>
      </c>
      <c r="AE24" s="138">
        <f t="shared" si="1"/>
        <v>8.4230229293402736E-4</v>
      </c>
    </row>
    <row r="25" spans="1:31" x14ac:dyDescent="0.25">
      <c r="W25" s="133">
        <v>42695</v>
      </c>
      <c r="X25" s="10">
        <v>106.85</v>
      </c>
      <c r="Y25" s="10">
        <v>107.06</v>
      </c>
      <c r="Z25" s="10">
        <v>106.21</v>
      </c>
      <c r="AA25" s="10">
        <v>106.85</v>
      </c>
      <c r="AB25" s="95">
        <v>2177400</v>
      </c>
      <c r="AC25" s="10">
        <v>106.85</v>
      </c>
      <c r="AD25" s="2">
        <f t="shared" si="0"/>
        <v>0.85000000000000853</v>
      </c>
      <c r="AE25" s="138">
        <f t="shared" si="1"/>
        <v>3.2863849765256692E-3</v>
      </c>
    </row>
    <row r="26" spans="1:31" x14ac:dyDescent="0.25">
      <c r="W26" s="133">
        <v>42692</v>
      </c>
      <c r="X26" s="10">
        <v>106.66</v>
      </c>
      <c r="Y26" s="10">
        <v>106.96</v>
      </c>
      <c r="Z26" s="10">
        <v>106.37</v>
      </c>
      <c r="AA26" s="10">
        <v>106.5</v>
      </c>
      <c r="AB26" s="95">
        <v>2677500</v>
      </c>
      <c r="AC26" s="10">
        <v>106.5</v>
      </c>
      <c r="AD26" s="2">
        <f t="shared" si="0"/>
        <v>0.5899999999999892</v>
      </c>
      <c r="AE26" s="138">
        <f t="shared" si="1"/>
        <v>-1.8744142455482393E-3</v>
      </c>
    </row>
    <row r="27" spans="1:31" x14ac:dyDescent="0.25">
      <c r="L27" t="s">
        <v>215</v>
      </c>
      <c r="M27" s="2">
        <f>M35+K35-F35</f>
        <v>114.84999999999991</v>
      </c>
      <c r="W27" s="133">
        <v>42691</v>
      </c>
      <c r="X27" s="10">
        <v>107.03</v>
      </c>
      <c r="Y27" s="10">
        <v>107.44</v>
      </c>
      <c r="Z27" s="10">
        <v>106.61</v>
      </c>
      <c r="AA27" s="10">
        <v>106.7</v>
      </c>
      <c r="AB27" s="95">
        <v>2226500</v>
      </c>
      <c r="AC27" s="10">
        <v>106.7</v>
      </c>
      <c r="AD27" s="2">
        <f t="shared" si="0"/>
        <v>0.82999999999999829</v>
      </c>
      <c r="AE27" s="138">
        <f t="shared" si="1"/>
        <v>-2.4308152580403419E-3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42690</v>
      </c>
      <c r="X28" s="10">
        <v>106.62</v>
      </c>
      <c r="Y28" s="10">
        <v>107.38</v>
      </c>
      <c r="Z28" s="10">
        <v>106.35</v>
      </c>
      <c r="AA28" s="10">
        <v>106.96</v>
      </c>
      <c r="AB28" s="95">
        <v>2707500</v>
      </c>
      <c r="AC28" s="10">
        <v>106.96</v>
      </c>
      <c r="AD28" s="2">
        <f t="shared" si="0"/>
        <v>1.0300000000000011</v>
      </c>
      <c r="AE28" s="138" t="e">
        <f t="shared" si="1"/>
        <v>#DIV/0!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42690</v>
      </c>
      <c r="X29" s="10" t="s">
        <v>219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42689</v>
      </c>
      <c r="X30" s="10">
        <v>107.85</v>
      </c>
      <c r="Y30" s="10">
        <v>108.02</v>
      </c>
      <c r="Z30" s="10">
        <v>106.66</v>
      </c>
      <c r="AA30" s="10">
        <v>107.68</v>
      </c>
      <c r="AB30" s="95">
        <v>3795600</v>
      </c>
      <c r="AC30" s="10">
        <v>107.02</v>
      </c>
      <c r="AD30" s="2">
        <f t="shared" si="0"/>
        <v>1.3599999999999994</v>
      </c>
      <c r="AE30" s="138">
        <f t="shared" si="1"/>
        <v>-1.6791044776119923E-3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42688</v>
      </c>
      <c r="X31" s="10">
        <v>109.42</v>
      </c>
      <c r="Y31" s="10">
        <v>109.42</v>
      </c>
      <c r="Z31" s="10">
        <v>107.73</v>
      </c>
      <c r="AA31" s="10">
        <v>107.86</v>
      </c>
      <c r="AB31" s="95">
        <v>4138500</v>
      </c>
      <c r="AC31" s="10">
        <v>107.2</v>
      </c>
      <c r="AD31" s="2">
        <f t="shared" si="0"/>
        <v>1.6899999999999977</v>
      </c>
      <c r="AE31" s="138">
        <f t="shared" si="1"/>
        <v>-9.1505684444033175E-3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42685</v>
      </c>
      <c r="X32" s="10">
        <v>107.9</v>
      </c>
      <c r="Y32" s="10">
        <v>108.92</v>
      </c>
      <c r="Z32" s="10">
        <v>107</v>
      </c>
      <c r="AA32" s="10">
        <v>108.86</v>
      </c>
      <c r="AB32" s="95">
        <v>4149900</v>
      </c>
      <c r="AC32" s="10">
        <v>108.19</v>
      </c>
      <c r="AD32" s="2">
        <f t="shared" si="0"/>
        <v>1.9200000000000017</v>
      </c>
      <c r="AE32" s="138">
        <f t="shared" si="1"/>
        <v>4.0835266821346305E-3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42684</v>
      </c>
      <c r="X33" s="10">
        <v>105.38</v>
      </c>
      <c r="Y33" s="10">
        <v>108.46</v>
      </c>
      <c r="Z33" s="10">
        <v>105.34</v>
      </c>
      <c r="AA33" s="10">
        <v>108.41</v>
      </c>
      <c r="AB33" s="95">
        <v>6105600</v>
      </c>
      <c r="AC33" s="10">
        <v>107.75</v>
      </c>
      <c r="AD33" s="2">
        <f t="shared" si="0"/>
        <v>3.1199999999999903</v>
      </c>
      <c r="AE33" s="138">
        <f t="shared" si="1"/>
        <v>3.4366900259191757E-2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42683</v>
      </c>
      <c r="X34" s="10">
        <v>101.09</v>
      </c>
      <c r="Y34" s="10">
        <v>105.29</v>
      </c>
      <c r="Z34" s="10">
        <v>101.09</v>
      </c>
      <c r="AA34" s="10">
        <v>104.81</v>
      </c>
      <c r="AB34" s="95">
        <v>5003900</v>
      </c>
      <c r="AC34" s="10">
        <v>104.17</v>
      </c>
      <c r="AD34" s="2">
        <f t="shared" si="0"/>
        <v>4.2000000000000028</v>
      </c>
      <c r="AE34" s="138">
        <f t="shared" si="1"/>
        <v>1.3918629550321304E-2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42682</v>
      </c>
      <c r="X35" s="10">
        <v>103.23</v>
      </c>
      <c r="Y35" s="10">
        <v>103.92</v>
      </c>
      <c r="Z35" s="10">
        <v>102.62</v>
      </c>
      <c r="AA35" s="10">
        <v>103.37</v>
      </c>
      <c r="AB35" s="95">
        <v>2524200</v>
      </c>
      <c r="AC35" s="10">
        <v>102.74</v>
      </c>
      <c r="AD35" s="2">
        <f t="shared" si="0"/>
        <v>1.2999999999999972</v>
      </c>
      <c r="AE35" s="138">
        <f t="shared" si="1"/>
        <v>3.1243897676234145E-3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42681</v>
      </c>
      <c r="X36" s="10">
        <v>102.97</v>
      </c>
      <c r="Y36" s="10">
        <v>103.34</v>
      </c>
      <c r="Z36" s="10">
        <v>102.51</v>
      </c>
      <c r="AA36" s="10">
        <v>103.05</v>
      </c>
      <c r="AB36" s="95">
        <v>4226200</v>
      </c>
      <c r="AC36" s="10">
        <v>102.42</v>
      </c>
      <c r="AD36" s="2">
        <f t="shared" si="0"/>
        <v>0.82999999999999829</v>
      </c>
      <c r="AE36" s="138">
        <f t="shared" si="1"/>
        <v>1.6979445933869686E-2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42678</v>
      </c>
      <c r="X37" s="10">
        <v>101.24</v>
      </c>
      <c r="Y37" s="10">
        <v>101.77</v>
      </c>
      <c r="Z37" s="10">
        <v>100.74</v>
      </c>
      <c r="AA37" s="10">
        <v>101.33</v>
      </c>
      <c r="AB37" s="95">
        <v>2607800</v>
      </c>
      <c r="AC37" s="10">
        <v>100.71</v>
      </c>
      <c r="AD37" s="2">
        <f t="shared" si="0"/>
        <v>1.0300000000000011</v>
      </c>
      <c r="AE37" s="138">
        <f t="shared" si="1"/>
        <v>2.7880115503333691E-3</v>
      </c>
    </row>
    <row r="38" spans="1:31" x14ac:dyDescent="0.25">
      <c r="W38" s="133">
        <v>42677</v>
      </c>
      <c r="X38" s="10">
        <v>101.8</v>
      </c>
      <c r="Y38" s="10">
        <v>101.91</v>
      </c>
      <c r="Z38" s="10">
        <v>100.72</v>
      </c>
      <c r="AA38" s="10">
        <v>101.05</v>
      </c>
      <c r="AB38" s="95">
        <v>2444200</v>
      </c>
      <c r="AC38" s="10">
        <v>100.43</v>
      </c>
      <c r="AD38" s="2">
        <f t="shared" si="0"/>
        <v>1.1899999999999977</v>
      </c>
      <c r="AE38" s="138">
        <f t="shared" si="1"/>
        <v>-4.8553309552119561E-3</v>
      </c>
    </row>
    <row r="39" spans="1:31" ht="20.25" thickBot="1" x14ac:dyDescent="0.35">
      <c r="P39" s="613" t="s">
        <v>78</v>
      </c>
      <c r="Q39" s="613"/>
      <c r="W39" s="133">
        <v>42676</v>
      </c>
      <c r="X39" s="10">
        <v>101.85</v>
      </c>
      <c r="Y39" s="10">
        <v>102.56</v>
      </c>
      <c r="Z39" s="10">
        <v>101.16</v>
      </c>
      <c r="AA39" s="10">
        <v>101.54</v>
      </c>
      <c r="AB39" s="95">
        <v>4115500</v>
      </c>
      <c r="AC39" s="10">
        <v>100.92</v>
      </c>
      <c r="AD39" s="2">
        <f t="shared" si="0"/>
        <v>1.4000000000000057</v>
      </c>
      <c r="AE39" s="138">
        <f t="shared" si="1"/>
        <v>-4.5373840994278325E-3</v>
      </c>
    </row>
    <row r="40" spans="1:31" ht="15.75" thickTop="1" x14ac:dyDescent="0.25">
      <c r="O40" s="2"/>
      <c r="P40" s="83">
        <v>1.1000000000000001</v>
      </c>
      <c r="Q40" s="83">
        <f>P40*$Q$4</f>
        <v>121.91300000000001</v>
      </c>
      <c r="W40" s="133">
        <v>42675</v>
      </c>
      <c r="X40" s="10">
        <v>102.41</v>
      </c>
      <c r="Y40" s="10">
        <v>102.92</v>
      </c>
      <c r="Z40" s="10">
        <v>101.3</v>
      </c>
      <c r="AA40" s="10">
        <v>102.01</v>
      </c>
      <c r="AB40" s="95">
        <v>4044500</v>
      </c>
      <c r="AC40" s="10">
        <v>101.38</v>
      </c>
      <c r="AD40" s="2">
        <f t="shared" si="0"/>
        <v>1.6200000000000045</v>
      </c>
      <c r="AE40" s="138">
        <f t="shared" si="1"/>
        <v>-1.8706310918578106E-3</v>
      </c>
    </row>
    <row r="41" spans="1:31" x14ac:dyDescent="0.25">
      <c r="O41" s="2"/>
      <c r="P41" s="83">
        <v>1.0900000000000001</v>
      </c>
      <c r="Q41" s="83">
        <f t="shared" ref="Q41:Q60" si="2">P41*$Q$4</f>
        <v>120.80470000000001</v>
      </c>
      <c r="W41" s="133">
        <v>42674</v>
      </c>
      <c r="X41" s="10">
        <v>102.01</v>
      </c>
      <c r="Y41" s="10">
        <v>102.6</v>
      </c>
      <c r="Z41" s="10">
        <v>101.9</v>
      </c>
      <c r="AA41" s="10">
        <v>102.2</v>
      </c>
      <c r="AB41" s="95">
        <v>4014500</v>
      </c>
      <c r="AC41" s="10">
        <v>101.57</v>
      </c>
      <c r="AD41" s="2">
        <f t="shared" si="0"/>
        <v>0.69999999999998863</v>
      </c>
      <c r="AE41" s="138">
        <f t="shared" si="1"/>
        <v>3.4578146611341509E-3</v>
      </c>
    </row>
    <row r="42" spans="1:31" ht="20.25" thickBot="1" x14ac:dyDescent="0.35">
      <c r="O42" s="2"/>
      <c r="P42" s="83">
        <v>1.08</v>
      </c>
      <c r="Q42" s="83">
        <f t="shared" si="2"/>
        <v>119.69640000000001</v>
      </c>
      <c r="T42" s="91" t="s">
        <v>113</v>
      </c>
      <c r="W42" s="133">
        <v>42671</v>
      </c>
      <c r="X42" s="10">
        <v>100.52</v>
      </c>
      <c r="Y42" s="10">
        <v>102.14</v>
      </c>
      <c r="Z42" s="10">
        <v>100.52</v>
      </c>
      <c r="AA42" s="10">
        <v>101.84</v>
      </c>
      <c r="AB42" s="95">
        <v>4449100</v>
      </c>
      <c r="AC42" s="10">
        <v>101.22</v>
      </c>
      <c r="AD42" s="2">
        <f t="shared" si="0"/>
        <v>1.6200000000000045</v>
      </c>
      <c r="AE42" s="138">
        <f t="shared" si="1"/>
        <v>1.7695556002413015E-2</v>
      </c>
    </row>
    <row r="43" spans="1:31" ht="15.75" thickTop="1" x14ac:dyDescent="0.25">
      <c r="O43" s="2"/>
      <c r="P43" s="83">
        <v>1.07</v>
      </c>
      <c r="Q43" s="83">
        <f t="shared" si="2"/>
        <v>118.58810000000001</v>
      </c>
      <c r="T43" s="128" t="s">
        <v>98</v>
      </c>
      <c r="U43" s="98">
        <v>110.65</v>
      </c>
      <c r="W43" s="133">
        <v>42670</v>
      </c>
      <c r="X43" s="10">
        <v>101.48</v>
      </c>
      <c r="Y43" s="10">
        <v>101.62</v>
      </c>
      <c r="Z43" s="10">
        <v>99.99</v>
      </c>
      <c r="AA43" s="10">
        <v>100.07</v>
      </c>
      <c r="AB43" s="95">
        <v>3550000</v>
      </c>
      <c r="AC43" s="10">
        <v>99.46</v>
      </c>
      <c r="AD43" s="2">
        <f t="shared" si="0"/>
        <v>1.6300000000000097</v>
      </c>
      <c r="AE43" s="138">
        <f t="shared" si="1"/>
        <v>-9.2638709034764677E-3</v>
      </c>
    </row>
    <row r="44" spans="1:31" x14ac:dyDescent="0.25">
      <c r="O44" s="2"/>
      <c r="P44" s="83">
        <v>1.06</v>
      </c>
      <c r="Q44" s="83">
        <f t="shared" si="2"/>
        <v>117.4798</v>
      </c>
      <c r="T44" s="93" t="s">
        <v>99</v>
      </c>
      <c r="U44" s="88">
        <v>111.04</v>
      </c>
      <c r="W44" s="133">
        <v>42669</v>
      </c>
      <c r="X44" s="10">
        <v>101</v>
      </c>
      <c r="Y44" s="10">
        <v>101.82</v>
      </c>
      <c r="Z44" s="10">
        <v>100.75</v>
      </c>
      <c r="AA44" s="10">
        <v>101.01</v>
      </c>
      <c r="AB44" s="95">
        <v>3734100</v>
      </c>
      <c r="AC44" s="10">
        <v>100.39</v>
      </c>
      <c r="AD44" s="2">
        <f t="shared" si="0"/>
        <v>1.0699999999999932</v>
      </c>
      <c r="AE44" s="138">
        <f t="shared" si="1"/>
        <v>-3.4742902521341934E-3</v>
      </c>
    </row>
    <row r="45" spans="1:31" x14ac:dyDescent="0.25">
      <c r="O45" s="2"/>
      <c r="P45" s="83">
        <v>1.05</v>
      </c>
      <c r="Q45" s="83">
        <f t="shared" si="2"/>
        <v>116.3715</v>
      </c>
      <c r="T45" s="93" t="s">
        <v>100</v>
      </c>
      <c r="U45" s="88" t="s">
        <v>129</v>
      </c>
      <c r="W45" s="133">
        <v>42668</v>
      </c>
      <c r="X45" s="10">
        <v>101.11</v>
      </c>
      <c r="Y45" s="10">
        <v>102.1</v>
      </c>
      <c r="Z45" s="10">
        <v>100.46</v>
      </c>
      <c r="AA45" s="10">
        <v>101.36</v>
      </c>
      <c r="AB45" s="95">
        <v>6752300</v>
      </c>
      <c r="AC45" s="10">
        <v>100.74</v>
      </c>
      <c r="AD45" s="2">
        <f t="shared" si="0"/>
        <v>1.6400000000000006</v>
      </c>
      <c r="AE45" s="138">
        <f t="shared" si="1"/>
        <v>1.8501668183196873E-2</v>
      </c>
    </row>
    <row r="46" spans="1:31" x14ac:dyDescent="0.25">
      <c r="O46" s="2"/>
      <c r="P46" s="83">
        <v>1.04</v>
      </c>
      <c r="Q46" s="83">
        <f t="shared" si="2"/>
        <v>115.2632</v>
      </c>
      <c r="T46" s="93" t="s">
        <v>101</v>
      </c>
      <c r="U46" s="88" t="s">
        <v>129</v>
      </c>
      <c r="W46" s="133">
        <v>42667</v>
      </c>
      <c r="X46" s="10">
        <v>99.34</v>
      </c>
      <c r="Y46" s="10">
        <v>99.86</v>
      </c>
      <c r="Z46" s="10">
        <v>99.08</v>
      </c>
      <c r="AA46" s="10">
        <v>99.52</v>
      </c>
      <c r="AB46" s="95">
        <v>4288100</v>
      </c>
      <c r="AC46" s="10">
        <v>98.91</v>
      </c>
      <c r="AD46" s="2">
        <f t="shared" si="0"/>
        <v>0.78000000000000114</v>
      </c>
      <c r="AE46" s="138">
        <f t="shared" si="1"/>
        <v>8.565310492505418E-3</v>
      </c>
    </row>
    <row r="47" spans="1:31" x14ac:dyDescent="0.25">
      <c r="O47" s="2"/>
      <c r="P47" s="83">
        <v>1.03</v>
      </c>
      <c r="Q47" s="83">
        <f t="shared" si="2"/>
        <v>114.1549</v>
      </c>
      <c r="T47" s="93" t="s">
        <v>102</v>
      </c>
      <c r="U47" s="88">
        <v>115.21</v>
      </c>
      <c r="W47" s="133">
        <v>42664</v>
      </c>
      <c r="X47" s="10">
        <v>98.38</v>
      </c>
      <c r="Y47" s="10">
        <v>98.78</v>
      </c>
      <c r="Z47" s="10">
        <v>97.62</v>
      </c>
      <c r="AA47" s="10">
        <v>98.67</v>
      </c>
      <c r="AB47" s="95">
        <v>4095000</v>
      </c>
      <c r="AC47" s="10">
        <v>98.07</v>
      </c>
      <c r="AD47" s="2">
        <f t="shared" si="0"/>
        <v>1.1599999999999966</v>
      </c>
      <c r="AE47" s="138">
        <f t="shared" si="1"/>
        <v>-6.1815970814755872E-3</v>
      </c>
    </row>
    <row r="48" spans="1:31" x14ac:dyDescent="0.25">
      <c r="O48" s="2"/>
      <c r="P48" s="83">
        <v>1.02</v>
      </c>
      <c r="Q48" s="83">
        <f t="shared" si="2"/>
        <v>113.0466</v>
      </c>
      <c r="T48" s="93" t="s">
        <v>103</v>
      </c>
      <c r="U48" s="88">
        <v>0.99011000000000005</v>
      </c>
      <c r="W48" s="133">
        <v>42663</v>
      </c>
      <c r="X48" s="10">
        <v>99.75</v>
      </c>
      <c r="Y48" s="10">
        <v>100.18</v>
      </c>
      <c r="Z48" s="10">
        <v>99.27</v>
      </c>
      <c r="AA48" s="10">
        <v>99.29</v>
      </c>
      <c r="AB48" s="95">
        <v>3876700</v>
      </c>
      <c r="AC48" s="10">
        <v>98.68</v>
      </c>
      <c r="AD48" s="2">
        <f t="shared" si="0"/>
        <v>0.9100000000000108</v>
      </c>
      <c r="AE48" s="138">
        <f t="shared" si="1"/>
        <v>-4.7402924861320583E-3</v>
      </c>
    </row>
    <row r="49" spans="15:31" x14ac:dyDescent="0.25">
      <c r="O49" s="2"/>
      <c r="P49" s="83">
        <v>1.01</v>
      </c>
      <c r="Q49" s="83">
        <f t="shared" si="2"/>
        <v>111.9383</v>
      </c>
      <c r="T49" s="93" t="s">
        <v>122</v>
      </c>
      <c r="U49" s="88" t="s">
        <v>339</v>
      </c>
      <c r="W49" s="133">
        <v>42662</v>
      </c>
      <c r="X49" s="10">
        <v>100.26</v>
      </c>
      <c r="Y49" s="10">
        <v>100.43</v>
      </c>
      <c r="Z49" s="10">
        <v>99.74</v>
      </c>
      <c r="AA49" s="10">
        <v>99.76</v>
      </c>
      <c r="AB49" s="95">
        <v>4013900</v>
      </c>
      <c r="AC49" s="10">
        <v>99.15</v>
      </c>
      <c r="AD49" s="2">
        <f t="shared" si="0"/>
        <v>0.69000000000001194</v>
      </c>
      <c r="AE49" s="138">
        <f t="shared" si="1"/>
        <v>-2.3143489635740755E-3</v>
      </c>
    </row>
    <row r="50" spans="15:31" x14ac:dyDescent="0.25">
      <c r="O50" s="2"/>
      <c r="P50" s="83">
        <v>1</v>
      </c>
      <c r="Q50" s="83">
        <f t="shared" si="2"/>
        <v>110.83</v>
      </c>
      <c r="T50" s="93"/>
      <c r="U50" s="88"/>
      <c r="W50" s="133">
        <v>42661</v>
      </c>
      <c r="X50" s="10">
        <v>100.49</v>
      </c>
      <c r="Y50" s="10">
        <v>100.58</v>
      </c>
      <c r="Z50" s="10">
        <v>99.68</v>
      </c>
      <c r="AA50" s="10">
        <v>99.99</v>
      </c>
      <c r="AB50" s="95">
        <v>3043800</v>
      </c>
      <c r="AC50" s="10">
        <v>99.38</v>
      </c>
      <c r="AD50" s="2">
        <f t="shared" si="0"/>
        <v>0.89999999999999147</v>
      </c>
      <c r="AE50" s="138">
        <f t="shared" si="1"/>
        <v>2.8254288597375776E-3</v>
      </c>
    </row>
    <row r="51" spans="15:31" x14ac:dyDescent="0.25">
      <c r="O51" s="2"/>
      <c r="P51" s="83">
        <v>0.99</v>
      </c>
      <c r="Q51" s="83">
        <f t="shared" si="2"/>
        <v>109.7217</v>
      </c>
      <c r="T51" s="93" t="s">
        <v>105</v>
      </c>
      <c r="U51" s="88" t="s">
        <v>614</v>
      </c>
      <c r="W51" s="133">
        <v>42660</v>
      </c>
      <c r="X51" s="10">
        <v>100.13</v>
      </c>
      <c r="Y51" s="10">
        <v>100.44</v>
      </c>
      <c r="Z51" s="10">
        <v>99.65</v>
      </c>
      <c r="AA51" s="10">
        <v>99.71</v>
      </c>
      <c r="AB51" s="95">
        <v>2452400</v>
      </c>
      <c r="AC51" s="10">
        <v>99.1</v>
      </c>
      <c r="AD51" s="2">
        <f t="shared" si="0"/>
        <v>0.78999999999999204</v>
      </c>
      <c r="AE51" s="138">
        <f t="shared" si="1"/>
        <v>-4.5203415369161615E-3</v>
      </c>
    </row>
    <row r="52" spans="15:31" x14ac:dyDescent="0.25">
      <c r="O52" s="2"/>
      <c r="P52" s="83">
        <v>0.98</v>
      </c>
      <c r="Q52" s="83">
        <f t="shared" si="2"/>
        <v>108.6134</v>
      </c>
      <c r="T52" s="93" t="s">
        <v>106</v>
      </c>
      <c r="U52" s="88" t="s">
        <v>430</v>
      </c>
      <c r="W52" s="133">
        <v>42657</v>
      </c>
      <c r="X52" s="10">
        <v>100.42</v>
      </c>
      <c r="Y52" s="10">
        <v>100.79</v>
      </c>
      <c r="Z52" s="10">
        <v>100.07</v>
      </c>
      <c r="AA52" s="10">
        <v>100.16</v>
      </c>
      <c r="AB52" s="95">
        <v>3172000</v>
      </c>
      <c r="AC52" s="10">
        <v>99.55</v>
      </c>
      <c r="AD52" s="2">
        <f t="shared" si="0"/>
        <v>0.72000000000001307</v>
      </c>
      <c r="AE52" s="138">
        <f t="shared" si="1"/>
        <v>3.123740427247057E-3</v>
      </c>
    </row>
    <row r="53" spans="15:31" x14ac:dyDescent="0.25">
      <c r="P53" s="83">
        <v>0.97</v>
      </c>
      <c r="Q53" s="83">
        <f t="shared" si="2"/>
        <v>107.5051</v>
      </c>
      <c r="T53" s="93" t="s">
        <v>107</v>
      </c>
      <c r="U53" s="90">
        <v>1067267</v>
      </c>
      <c r="W53" s="133">
        <v>42656</v>
      </c>
      <c r="X53" s="10">
        <v>98.4</v>
      </c>
      <c r="Y53" s="10">
        <v>100.09</v>
      </c>
      <c r="Z53" s="10">
        <v>98.15</v>
      </c>
      <c r="AA53" s="10">
        <v>99.85</v>
      </c>
      <c r="AB53" s="95">
        <v>3768200</v>
      </c>
      <c r="AC53" s="10">
        <v>99.24</v>
      </c>
      <c r="AD53" s="2">
        <f t="shared" si="0"/>
        <v>1.9399999999999977</v>
      </c>
      <c r="AE53" s="138">
        <f t="shared" si="1"/>
        <v>9.3572009764035791E-3</v>
      </c>
    </row>
    <row r="54" spans="15:31" x14ac:dyDescent="0.25">
      <c r="P54" s="83">
        <v>0.96</v>
      </c>
      <c r="Q54" s="83">
        <f t="shared" si="2"/>
        <v>106.3968</v>
      </c>
      <c r="T54" s="93" t="s">
        <v>110</v>
      </c>
      <c r="U54" s="90">
        <v>3577900</v>
      </c>
      <c r="W54" s="133">
        <v>42655</v>
      </c>
      <c r="X54" s="10">
        <v>98.81</v>
      </c>
      <c r="Y54" s="10">
        <v>99.25</v>
      </c>
      <c r="Z54" s="10">
        <v>98.54</v>
      </c>
      <c r="AA54" s="10">
        <v>98.93</v>
      </c>
      <c r="AB54" s="95">
        <v>3818200</v>
      </c>
      <c r="AC54" s="10">
        <v>98.32</v>
      </c>
      <c r="AD54" s="2">
        <f t="shared" si="0"/>
        <v>0.70999999999999375</v>
      </c>
      <c r="AE54" s="138">
        <f t="shared" si="1"/>
        <v>1.6299918500406463E-3</v>
      </c>
    </row>
    <row r="55" spans="15:31" x14ac:dyDescent="0.25">
      <c r="P55" s="83">
        <v>0.95</v>
      </c>
      <c r="Q55" s="83">
        <f t="shared" si="2"/>
        <v>105.2885</v>
      </c>
      <c r="T55" s="93" t="s">
        <v>108</v>
      </c>
      <c r="U55" s="88" t="s">
        <v>615</v>
      </c>
      <c r="W55" s="133">
        <v>42654</v>
      </c>
      <c r="X55" s="10">
        <v>99.55</v>
      </c>
      <c r="Y55" s="10">
        <v>99.87</v>
      </c>
      <c r="Z55" s="10">
        <v>98.46</v>
      </c>
      <c r="AA55" s="10">
        <v>98.77</v>
      </c>
      <c r="AB55" s="95">
        <v>4314800</v>
      </c>
      <c r="AC55" s="10">
        <v>98.16</v>
      </c>
      <c r="AD55" s="2">
        <f t="shared" si="0"/>
        <v>1.4100000000000108</v>
      </c>
      <c r="AE55" s="138">
        <f t="shared" si="1"/>
        <v>-1.2176713293750696E-2</v>
      </c>
    </row>
    <row r="56" spans="15:31" x14ac:dyDescent="0.25">
      <c r="P56" s="83">
        <v>0.94</v>
      </c>
      <c r="Q56" s="83">
        <f t="shared" si="2"/>
        <v>104.1802</v>
      </c>
      <c r="T56" s="93" t="s">
        <v>111</v>
      </c>
      <c r="U56" s="88">
        <v>12.68</v>
      </c>
      <c r="W56" s="133">
        <v>42653</v>
      </c>
      <c r="X56" s="10">
        <v>100.16</v>
      </c>
      <c r="Y56" s="10">
        <v>101.03</v>
      </c>
      <c r="Z56" s="10">
        <v>99.64</v>
      </c>
      <c r="AA56" s="10">
        <v>99.98</v>
      </c>
      <c r="AB56" s="95">
        <v>4517800</v>
      </c>
      <c r="AC56" s="10">
        <v>99.37</v>
      </c>
      <c r="AD56" s="2">
        <f t="shared" si="0"/>
        <v>1.3900000000000006</v>
      </c>
      <c r="AE56" s="138">
        <f t="shared" si="1"/>
        <v>-5.9023609443776826E-3</v>
      </c>
    </row>
    <row r="57" spans="15:31" x14ac:dyDescent="0.25">
      <c r="P57" s="83">
        <v>0.93</v>
      </c>
      <c r="Q57" s="83">
        <f t="shared" si="2"/>
        <v>103.0719</v>
      </c>
      <c r="T57" s="93" t="s">
        <v>112</v>
      </c>
      <c r="U57" s="88">
        <v>8.75</v>
      </c>
      <c r="W57" s="133">
        <v>42650</v>
      </c>
      <c r="X57" s="10">
        <v>100.96</v>
      </c>
      <c r="Y57" s="10">
        <v>101.01</v>
      </c>
      <c r="Z57" s="10">
        <v>99.81</v>
      </c>
      <c r="AA57" s="10">
        <v>100.58</v>
      </c>
      <c r="AB57" s="95">
        <v>3938200</v>
      </c>
      <c r="AC57" s="10">
        <v>99.96</v>
      </c>
      <c r="AD57" s="2">
        <f t="shared" si="0"/>
        <v>1.2000000000000028</v>
      </c>
      <c r="AE57" s="138">
        <f t="shared" si="1"/>
        <v>-1.4687037949729032E-2</v>
      </c>
    </row>
    <row r="58" spans="15:31" x14ac:dyDescent="0.25">
      <c r="P58" s="83">
        <v>0.92</v>
      </c>
      <c r="Q58" s="83">
        <f t="shared" si="2"/>
        <v>101.9636</v>
      </c>
      <c r="T58" s="93" t="s">
        <v>109</v>
      </c>
      <c r="U58" s="88" t="s">
        <v>468</v>
      </c>
      <c r="W58" s="133">
        <v>42649</v>
      </c>
      <c r="X58" s="10">
        <v>102.11</v>
      </c>
      <c r="Y58" s="10">
        <v>102.22</v>
      </c>
      <c r="Z58" s="10">
        <v>101.36</v>
      </c>
      <c r="AA58" s="10">
        <v>102.08</v>
      </c>
      <c r="AB58" s="95">
        <v>3651500</v>
      </c>
      <c r="AC58" s="10">
        <v>101.45</v>
      </c>
      <c r="AD58" s="2">
        <f t="shared" si="0"/>
        <v>0.85999999999999943</v>
      </c>
      <c r="AE58" s="138">
        <f t="shared" si="1"/>
        <v>-1.6728990356229545E-3</v>
      </c>
    </row>
    <row r="59" spans="15:31" x14ac:dyDescent="0.25">
      <c r="P59" s="83">
        <v>0.91</v>
      </c>
      <c r="Q59" s="83">
        <f t="shared" si="2"/>
        <v>100.8553</v>
      </c>
      <c r="W59" s="133">
        <v>42648</v>
      </c>
      <c r="X59" s="10">
        <v>101.7</v>
      </c>
      <c r="Y59" s="10">
        <v>102.33</v>
      </c>
      <c r="Z59" s="10">
        <v>101.43</v>
      </c>
      <c r="AA59" s="10">
        <v>102.25</v>
      </c>
      <c r="AB59" s="95">
        <v>2744100</v>
      </c>
      <c r="AC59" s="10">
        <v>101.62</v>
      </c>
      <c r="AD59" s="2">
        <f t="shared" si="0"/>
        <v>0.89999999999999147</v>
      </c>
      <c r="AE59" s="138">
        <f t="shared" si="1"/>
        <v>8.0349171709155343E-3</v>
      </c>
    </row>
    <row r="60" spans="15:31" x14ac:dyDescent="0.25">
      <c r="P60" s="83">
        <v>0.9</v>
      </c>
      <c r="Q60" s="83">
        <f t="shared" si="2"/>
        <v>99.747</v>
      </c>
      <c r="W60" s="133">
        <v>42647</v>
      </c>
      <c r="X60" s="10">
        <v>102.57</v>
      </c>
      <c r="Y60" s="10">
        <v>102.81</v>
      </c>
      <c r="Z60" s="10">
        <v>101.3</v>
      </c>
      <c r="AA60" s="10">
        <v>101.43</v>
      </c>
      <c r="AB60" s="95">
        <v>3204200</v>
      </c>
      <c r="AC60" s="10">
        <v>100.81</v>
      </c>
      <c r="AD60" s="2">
        <f t="shared" si="0"/>
        <v>1.5100000000000051</v>
      </c>
      <c r="AE60" s="138">
        <f t="shared" si="1"/>
        <v>-9.7249508840864252E-3</v>
      </c>
    </row>
    <row r="61" spans="15:31" x14ac:dyDescent="0.25">
      <c r="W61" s="133">
        <v>42646</v>
      </c>
      <c r="X61" s="10">
        <v>101.6</v>
      </c>
      <c r="Y61" s="10">
        <v>102.67</v>
      </c>
      <c r="Z61" s="10">
        <v>101.29</v>
      </c>
      <c r="AA61" s="10">
        <v>102.43</v>
      </c>
      <c r="AB61" s="95">
        <v>3971700</v>
      </c>
      <c r="AC61" s="10">
        <v>101.8</v>
      </c>
      <c r="AD61" s="2">
        <f t="shared" si="0"/>
        <v>1.3799999999999955</v>
      </c>
      <c r="AE61" s="138">
        <f t="shared" si="1"/>
        <v>8.1204198851256848E-3</v>
      </c>
    </row>
    <row r="62" spans="15:31" x14ac:dyDescent="0.25">
      <c r="W62" s="133">
        <v>42643</v>
      </c>
      <c r="X62" s="10">
        <v>101.42</v>
      </c>
      <c r="Y62" s="10">
        <v>102.03</v>
      </c>
      <c r="Z62" s="10">
        <v>101.06</v>
      </c>
      <c r="AA62" s="10">
        <v>101.6</v>
      </c>
      <c r="AB62" s="95">
        <v>5053500</v>
      </c>
      <c r="AC62" s="10">
        <v>100.98</v>
      </c>
      <c r="AD62" s="2">
        <f t="shared" si="0"/>
        <v>0.96999999999999886</v>
      </c>
      <c r="AE62" s="138">
        <f t="shared" si="1"/>
        <v>5.3763440860215006E-3</v>
      </c>
    </row>
    <row r="63" spans="15:31" x14ac:dyDescent="0.25">
      <c r="W63" s="133">
        <v>42642</v>
      </c>
      <c r="X63" s="10">
        <v>102.78</v>
      </c>
      <c r="Y63" s="10">
        <v>102.78</v>
      </c>
      <c r="Z63" s="10">
        <v>100.88</v>
      </c>
      <c r="AA63" s="10">
        <v>101.06</v>
      </c>
      <c r="AB63" s="95">
        <v>3720000</v>
      </c>
      <c r="AC63" s="10">
        <v>100.44</v>
      </c>
      <c r="AD63" s="2">
        <f t="shared" si="0"/>
        <v>1.9000000000000057</v>
      </c>
      <c r="AE63" s="138">
        <f t="shared" si="1"/>
        <v>-1.2583562721195429E-2</v>
      </c>
    </row>
    <row r="64" spans="15:31" x14ac:dyDescent="0.25">
      <c r="W64" s="133">
        <v>42641</v>
      </c>
      <c r="X64" s="10">
        <v>102.68</v>
      </c>
      <c r="Y64" s="10">
        <v>102.87</v>
      </c>
      <c r="Z64" s="10">
        <v>101.67</v>
      </c>
      <c r="AA64" s="10">
        <v>102.35</v>
      </c>
      <c r="AB64" s="95">
        <v>5010700</v>
      </c>
      <c r="AC64" s="10">
        <v>101.72</v>
      </c>
      <c r="AD64" s="2">
        <f t="shared" si="0"/>
        <v>1.2000000000000028</v>
      </c>
      <c r="AE64" s="138">
        <f t="shared" si="1"/>
        <v>0</v>
      </c>
    </row>
    <row r="65" spans="23:31" x14ac:dyDescent="0.25">
      <c r="W65" s="133">
        <v>42640</v>
      </c>
      <c r="X65" s="10">
        <v>102.08</v>
      </c>
      <c r="Y65" s="10">
        <v>102.73</v>
      </c>
      <c r="Z65" s="10">
        <v>101.78</v>
      </c>
      <c r="AA65" s="10">
        <v>102.35</v>
      </c>
      <c r="AB65" s="95">
        <v>4299300</v>
      </c>
      <c r="AC65" s="10">
        <v>101.72</v>
      </c>
      <c r="AD65" s="2">
        <f t="shared" si="0"/>
        <v>0.95000000000000284</v>
      </c>
      <c r="AE65" s="138">
        <f t="shared" si="1"/>
        <v>1.1811023622048111E-3</v>
      </c>
    </row>
    <row r="66" spans="23:31" x14ac:dyDescent="0.25">
      <c r="W66" s="133">
        <v>42639</v>
      </c>
      <c r="X66" s="10">
        <v>102.16</v>
      </c>
      <c r="Y66" s="10">
        <v>102.96</v>
      </c>
      <c r="Z66" s="10">
        <v>101.78</v>
      </c>
      <c r="AA66" s="10">
        <v>102.23</v>
      </c>
      <c r="AB66" s="95">
        <v>3354600</v>
      </c>
      <c r="AC66" s="10">
        <v>101.6</v>
      </c>
      <c r="AD66" s="2">
        <f t="shared" si="0"/>
        <v>1.1799999999999926</v>
      </c>
      <c r="AE66" s="138">
        <f t="shared" si="1"/>
        <v>-3.2375159423134736E-3</v>
      </c>
    </row>
    <row r="67" spans="23:31" x14ac:dyDescent="0.25">
      <c r="W67" s="133">
        <v>42636</v>
      </c>
      <c r="X67" s="10">
        <v>102.1</v>
      </c>
      <c r="Y67" s="10">
        <v>103</v>
      </c>
      <c r="Z67" s="10">
        <v>101.91</v>
      </c>
      <c r="AA67" s="10">
        <v>102.56</v>
      </c>
      <c r="AB67" s="95">
        <v>2646400</v>
      </c>
      <c r="AC67" s="10">
        <v>101.93</v>
      </c>
      <c r="AD67" s="2">
        <f>Y67-Z67</f>
        <v>1.0900000000000034</v>
      </c>
      <c r="AE67" s="138">
        <f>AC67/AC68-1</f>
        <v>-4.2981342190094862E-3</v>
      </c>
    </row>
    <row r="68" spans="23:31" x14ac:dyDescent="0.25">
      <c r="W68" s="133">
        <v>42635</v>
      </c>
      <c r="X68" s="10">
        <v>102.73</v>
      </c>
      <c r="Y68" s="10">
        <v>103.48</v>
      </c>
      <c r="Z68" s="10">
        <v>102.62</v>
      </c>
      <c r="AA68" s="10">
        <v>103</v>
      </c>
      <c r="AB68" s="95">
        <v>3574600</v>
      </c>
      <c r="AC68" s="10">
        <v>102.37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161.56</v>
      </c>
      <c r="Y2" s="10">
        <v>163.04</v>
      </c>
      <c r="Z2" s="10">
        <v>160.55000000000001</v>
      </c>
      <c r="AA2" s="10">
        <v>163.03</v>
      </c>
      <c r="AB2" s="95">
        <v>2044400</v>
      </c>
      <c r="AC2" s="10">
        <v>163.03</v>
      </c>
      <c r="AD2" s="2">
        <f>Y2-Z2</f>
        <v>2.4899999999999807</v>
      </c>
      <c r="AE2" s="138">
        <f>AC2/AC3-1</f>
        <v>8.9738829063001901E-3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161.44999999999999</v>
      </c>
      <c r="W3" s="133">
        <v>42726</v>
      </c>
      <c r="X3" s="10">
        <v>161.38999999999999</v>
      </c>
      <c r="Y3" s="10">
        <v>161.88</v>
      </c>
      <c r="Z3" s="10">
        <v>160.27000000000001</v>
      </c>
      <c r="AA3" s="10">
        <v>161.58000000000001</v>
      </c>
      <c r="AB3" s="95">
        <v>2741700</v>
      </c>
      <c r="AC3" s="10">
        <v>161.58000000000001</v>
      </c>
      <c r="AD3" s="2">
        <f t="shared" ref="AD3:AD66" si="0">Y3-Z3</f>
        <v>1.6099999999999852</v>
      </c>
      <c r="AE3" s="138">
        <f t="shared" ref="AE3:AE66" si="1">AC3/AC4-1</f>
        <v>1.5496187937766859E-3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161.44999999999999</v>
      </c>
      <c r="R4" s="505">
        <v>8.8000000000000005E-3</v>
      </c>
      <c r="W4" s="133">
        <v>42725</v>
      </c>
      <c r="X4" s="10">
        <v>161.41999999999999</v>
      </c>
      <c r="Y4" s="10">
        <v>162.29</v>
      </c>
      <c r="Z4" s="10">
        <v>159.62</v>
      </c>
      <c r="AA4" s="10">
        <v>161.33000000000001</v>
      </c>
      <c r="AB4" s="95">
        <v>2767700</v>
      </c>
      <c r="AC4" s="10">
        <v>161.33000000000001</v>
      </c>
      <c r="AD4" s="2">
        <f t="shared" si="0"/>
        <v>2.6699999999999875</v>
      </c>
      <c r="AE4" s="138">
        <f t="shared" si="1"/>
        <v>-1.6090104585678722E-3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161.71</v>
      </c>
      <c r="Y5" s="10">
        <v>163.11000000000001</v>
      </c>
      <c r="Z5" s="10">
        <v>161.41</v>
      </c>
      <c r="AA5" s="10">
        <v>161.59</v>
      </c>
      <c r="AB5" s="95">
        <v>3127800</v>
      </c>
      <c r="AC5" s="10">
        <v>161.59</v>
      </c>
      <c r="AD5" s="2">
        <f t="shared" si="0"/>
        <v>1.7000000000000171</v>
      </c>
      <c r="AE5" s="138">
        <f t="shared" si="1"/>
        <v>3.0952086170610293E-4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163.09</v>
      </c>
      <c r="Y6" s="10">
        <v>163.94</v>
      </c>
      <c r="Z6" s="10">
        <v>161.22</v>
      </c>
      <c r="AA6" s="10">
        <v>161.54</v>
      </c>
      <c r="AB6" s="95">
        <v>4720900</v>
      </c>
      <c r="AC6" s="10">
        <v>161.54</v>
      </c>
      <c r="AD6" s="2">
        <f t="shared" si="0"/>
        <v>2.7199999999999989</v>
      </c>
      <c r="AE6" s="138">
        <f t="shared" si="1"/>
        <v>-1.4639502256923342E-2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42720</v>
      </c>
      <c r="X7" s="10">
        <v>161.38</v>
      </c>
      <c r="Y7" s="10">
        <v>164</v>
      </c>
      <c r="Z7" s="10">
        <v>161.19</v>
      </c>
      <c r="AA7" s="10">
        <v>163.94</v>
      </c>
      <c r="AB7" s="95">
        <v>6957500</v>
      </c>
      <c r="AC7" s="10">
        <v>163.94</v>
      </c>
      <c r="AD7" s="2">
        <f t="shared" si="0"/>
        <v>2.8100000000000023</v>
      </c>
      <c r="AE7" s="138">
        <f t="shared" si="1"/>
        <v>2.0669904121529026E-2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159.87</v>
      </c>
      <c r="Y8" s="10">
        <v>161.29</v>
      </c>
      <c r="Z8" s="10">
        <v>159.43</v>
      </c>
      <c r="AA8" s="10">
        <v>160.62</v>
      </c>
      <c r="AB8" s="95">
        <v>4422700</v>
      </c>
      <c r="AC8" s="10">
        <v>160.62</v>
      </c>
      <c r="AD8" s="2">
        <f t="shared" si="0"/>
        <v>1.8599999999999852</v>
      </c>
      <c r="AE8" s="138">
        <f t="shared" si="1"/>
        <v>4.7541598899036863E-3</v>
      </c>
    </row>
    <row r="9" spans="1:43" x14ac:dyDescent="0.25">
      <c r="O9" s="11" t="s">
        <v>216</v>
      </c>
      <c r="Q9" s="138">
        <f>IF(Q2=0, 0, Q8/Q6)</f>
        <v>0</v>
      </c>
      <c r="W9" s="133">
        <v>42718</v>
      </c>
      <c r="X9" s="10">
        <v>161.13999999999999</v>
      </c>
      <c r="Y9" s="10">
        <v>161.80000000000001</v>
      </c>
      <c r="Z9" s="10">
        <v>158.72</v>
      </c>
      <c r="AA9" s="10">
        <v>159.86000000000001</v>
      </c>
      <c r="AB9" s="95">
        <v>3793700</v>
      </c>
      <c r="AC9" s="10">
        <v>159.86000000000001</v>
      </c>
      <c r="AD9" s="2">
        <f t="shared" si="0"/>
        <v>3.0800000000000125</v>
      </c>
      <c r="AE9" s="138">
        <f t="shared" si="1"/>
        <v>-4.2357044973213576E-3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42717</v>
      </c>
      <c r="X10" s="10">
        <v>160.4</v>
      </c>
      <c r="Y10" s="10">
        <v>161.71</v>
      </c>
      <c r="Z10" s="10">
        <v>160.07</v>
      </c>
      <c r="AA10" s="10">
        <v>160.54</v>
      </c>
      <c r="AB10" s="95">
        <v>3785600</v>
      </c>
      <c r="AC10" s="10">
        <v>160.54</v>
      </c>
      <c r="AD10" s="2">
        <f t="shared" si="0"/>
        <v>1.6400000000000148</v>
      </c>
      <c r="AE10" s="138">
        <f t="shared" si="1"/>
        <v>6.5834848579846561E-3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1.5299999999999999E-2</v>
      </c>
      <c r="W11" s="133">
        <v>42716</v>
      </c>
      <c r="X11" s="10">
        <v>158.83000000000001</v>
      </c>
      <c r="Y11" s="10">
        <v>159.66</v>
      </c>
      <c r="Z11" s="10">
        <v>157.75</v>
      </c>
      <c r="AA11" s="10">
        <v>159.49</v>
      </c>
      <c r="AB11" s="95">
        <v>3471200</v>
      </c>
      <c r="AC11" s="10">
        <v>159.49</v>
      </c>
      <c r="AD11" s="2">
        <f t="shared" si="0"/>
        <v>1.9099999999999966</v>
      </c>
      <c r="AE11" s="138">
        <f t="shared" si="1"/>
        <v>-3.934549088183803E-3</v>
      </c>
    </row>
    <row r="12" spans="1:43" x14ac:dyDescent="0.25">
      <c r="W12" s="133">
        <v>42713</v>
      </c>
      <c r="X12" s="10">
        <v>159.52000000000001</v>
      </c>
      <c r="Y12" s="10">
        <v>160.16</v>
      </c>
      <c r="Z12" s="10">
        <v>157.71</v>
      </c>
      <c r="AA12" s="10">
        <v>160.12</v>
      </c>
      <c r="AB12" s="95">
        <v>4004000</v>
      </c>
      <c r="AC12" s="10">
        <v>160.12</v>
      </c>
      <c r="AD12" s="2">
        <f t="shared" si="0"/>
        <v>2.4499999999999886</v>
      </c>
      <c r="AE12" s="138">
        <f t="shared" si="1"/>
        <v>5.0213406979664477E-3</v>
      </c>
    </row>
    <row r="13" spans="1:43" x14ac:dyDescent="0.25">
      <c r="W13" s="133">
        <v>42712</v>
      </c>
      <c r="X13" s="10">
        <v>159.41</v>
      </c>
      <c r="Y13" s="10">
        <v>160.24</v>
      </c>
      <c r="Z13" s="10">
        <v>158</v>
      </c>
      <c r="AA13" s="10">
        <v>159.32</v>
      </c>
      <c r="AB13" s="95">
        <v>3405800</v>
      </c>
      <c r="AC13" s="10">
        <v>159.32</v>
      </c>
      <c r="AD13" s="2">
        <f t="shared" si="0"/>
        <v>2.2400000000000091</v>
      </c>
      <c r="AE13" s="138">
        <f t="shared" si="1"/>
        <v>-5.0188205771650729E-4</v>
      </c>
    </row>
    <row r="14" spans="1:43" x14ac:dyDescent="0.25">
      <c r="W14" s="133">
        <v>42711</v>
      </c>
      <c r="X14" s="10">
        <v>157.88999999999999</v>
      </c>
      <c r="Y14" s="10">
        <v>159.97999999999999</v>
      </c>
      <c r="Z14" s="10">
        <v>156.35</v>
      </c>
      <c r="AA14" s="10">
        <v>159.4</v>
      </c>
      <c r="AB14" s="95">
        <v>4494600</v>
      </c>
      <c r="AC14" s="10">
        <v>159.4</v>
      </c>
      <c r="AD14" s="2">
        <f t="shared" si="0"/>
        <v>3.6299999999999955</v>
      </c>
      <c r="AE14" s="138">
        <f t="shared" si="1"/>
        <v>1.3221459445715844E-2</v>
      </c>
    </row>
    <row r="15" spans="1:43" x14ac:dyDescent="0.25">
      <c r="W15" s="133">
        <v>42710</v>
      </c>
      <c r="X15" s="10">
        <v>158.16999999999999</v>
      </c>
      <c r="Y15" s="10">
        <v>158.22999999999999</v>
      </c>
      <c r="Z15" s="10">
        <v>156.26</v>
      </c>
      <c r="AA15" s="10">
        <v>157.32</v>
      </c>
      <c r="AB15" s="95">
        <v>3179200</v>
      </c>
      <c r="AC15" s="10">
        <v>157.32</v>
      </c>
      <c r="AD15" s="2">
        <f t="shared" si="0"/>
        <v>1.9699999999999989</v>
      </c>
      <c r="AE15" s="138">
        <f t="shared" si="1"/>
        <v>-1.9666307175030262E-3</v>
      </c>
    </row>
    <row r="16" spans="1:43" x14ac:dyDescent="0.25">
      <c r="W16" s="133">
        <v>42709</v>
      </c>
      <c r="X16" s="10">
        <v>160.19</v>
      </c>
      <c r="Y16" s="10">
        <v>160.66999999999999</v>
      </c>
      <c r="Z16" s="10">
        <v>156.22999999999999</v>
      </c>
      <c r="AA16" s="10">
        <v>157.63</v>
      </c>
      <c r="AB16" s="95">
        <v>5818600</v>
      </c>
      <c r="AC16" s="10">
        <v>157.63</v>
      </c>
      <c r="AD16" s="2">
        <f t="shared" si="0"/>
        <v>4.4399999999999977</v>
      </c>
      <c r="AE16" s="138">
        <f t="shared" si="1"/>
        <v>-1.9287003048590767E-2</v>
      </c>
    </row>
    <row r="17" spans="1:31" x14ac:dyDescent="0.25">
      <c r="W17" s="133">
        <v>42706</v>
      </c>
      <c r="X17" s="10">
        <v>161</v>
      </c>
      <c r="Y17" s="10">
        <v>162.52000000000001</v>
      </c>
      <c r="Z17" s="10">
        <v>160.56</v>
      </c>
      <c r="AA17" s="10">
        <v>160.72999999999999</v>
      </c>
      <c r="AB17" s="95">
        <v>3476000</v>
      </c>
      <c r="AC17" s="10">
        <v>160.72999999999999</v>
      </c>
      <c r="AD17" s="2">
        <f t="shared" si="0"/>
        <v>1.960000000000008</v>
      </c>
      <c r="AE17" s="138">
        <f t="shared" si="1"/>
        <v>-1.3048340996645313E-3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42705</v>
      </c>
      <c r="X18" s="10">
        <v>159.12</v>
      </c>
      <c r="Y18" s="10">
        <v>161.72</v>
      </c>
      <c r="Z18" s="10">
        <v>159.12</v>
      </c>
      <c r="AA18" s="10">
        <v>160.94</v>
      </c>
      <c r="AB18" s="95">
        <v>5198500</v>
      </c>
      <c r="AC18" s="10">
        <v>160.94</v>
      </c>
      <c r="AD18" s="2">
        <f t="shared" si="0"/>
        <v>2.5999999999999943</v>
      </c>
      <c r="AE18" s="138">
        <f t="shared" si="1"/>
        <v>1.6548762001010742E-2</v>
      </c>
    </row>
    <row r="19" spans="1:31" x14ac:dyDescent="0.25">
      <c r="W19" s="133">
        <v>42704</v>
      </c>
      <c r="X19" s="10">
        <v>157.47</v>
      </c>
      <c r="Y19" s="10">
        <v>159.76</v>
      </c>
      <c r="Z19" s="10">
        <v>157.07</v>
      </c>
      <c r="AA19" s="10">
        <v>158.32</v>
      </c>
      <c r="AB19" s="95">
        <v>7142400</v>
      </c>
      <c r="AC19" s="10">
        <v>158.32</v>
      </c>
      <c r="AD19" s="2">
        <f t="shared" si="0"/>
        <v>2.6899999999999977</v>
      </c>
      <c r="AE19" s="138">
        <f t="shared" si="1"/>
        <v>4.6322736214226001E-3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156.94</v>
      </c>
      <c r="Y20" s="10">
        <v>158.12</v>
      </c>
      <c r="Z20" s="10">
        <v>155.18</v>
      </c>
      <c r="AA20" s="10">
        <v>157.59</v>
      </c>
      <c r="AB20" s="95">
        <v>5827400</v>
      </c>
      <c r="AC20" s="10">
        <v>157.59</v>
      </c>
      <c r="AD20" s="2">
        <f t="shared" si="0"/>
        <v>2.9399999999999977</v>
      </c>
      <c r="AE20" s="138">
        <f t="shared" si="1"/>
        <v>3.6026559726513696E-2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42702</v>
      </c>
      <c r="X21" s="10">
        <v>152.74</v>
      </c>
      <c r="Y21" s="10">
        <v>152.85</v>
      </c>
      <c r="Z21" s="10">
        <v>150</v>
      </c>
      <c r="AA21" s="10">
        <v>152.11000000000001</v>
      </c>
      <c r="AB21" s="95">
        <v>4988600</v>
      </c>
      <c r="AC21" s="10">
        <v>152.11000000000001</v>
      </c>
      <c r="AD21" s="2">
        <f t="shared" si="0"/>
        <v>2.8499999999999943</v>
      </c>
      <c r="AE21" s="138">
        <f t="shared" si="1"/>
        <v>-4.5808520384791329E-3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42699</v>
      </c>
      <c r="X22" s="10">
        <v>153.93</v>
      </c>
      <c r="Y22" s="10">
        <v>154.5</v>
      </c>
      <c r="Z22" s="10">
        <v>152.61000000000001</v>
      </c>
      <c r="AA22" s="10">
        <v>152.81</v>
      </c>
      <c r="AB22" s="95">
        <v>1664500</v>
      </c>
      <c r="AC22" s="10">
        <v>152.81</v>
      </c>
      <c r="AD22" s="2">
        <f t="shared" si="0"/>
        <v>1.8899999999999864</v>
      </c>
      <c r="AE22" s="138">
        <f t="shared" si="1"/>
        <v>-4.7544613781423939E-3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42697</v>
      </c>
      <c r="X23" s="10">
        <v>152.01</v>
      </c>
      <c r="Y23" s="10">
        <v>153.74</v>
      </c>
      <c r="Z23" s="10">
        <v>150.96</v>
      </c>
      <c r="AA23" s="10">
        <v>153.54</v>
      </c>
      <c r="AB23" s="95">
        <v>2697200</v>
      </c>
      <c r="AC23" s="10">
        <v>153.54</v>
      </c>
      <c r="AD23" s="2">
        <f t="shared" si="0"/>
        <v>2.7800000000000011</v>
      </c>
      <c r="AE23" s="138">
        <f t="shared" si="1"/>
        <v>8.4066727965321775E-3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42696</v>
      </c>
      <c r="X24" s="10">
        <v>151.08000000000001</v>
      </c>
      <c r="Y24" s="10">
        <v>152.93</v>
      </c>
      <c r="Z24" s="10">
        <v>150.56</v>
      </c>
      <c r="AA24" s="10">
        <v>152.26</v>
      </c>
      <c r="AB24" s="95">
        <v>4992100</v>
      </c>
      <c r="AC24" s="10">
        <v>152.26</v>
      </c>
      <c r="AD24" s="2">
        <f t="shared" si="0"/>
        <v>2.3700000000000045</v>
      </c>
      <c r="AE24" s="138">
        <f t="shared" si="1"/>
        <v>1.2299714114752947E-2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42695</v>
      </c>
      <c r="X25" s="10">
        <v>149.72</v>
      </c>
      <c r="Y25" s="10">
        <v>150.66</v>
      </c>
      <c r="Z25" s="10">
        <v>148.56</v>
      </c>
      <c r="AA25" s="10">
        <v>150.41</v>
      </c>
      <c r="AB25" s="95">
        <v>3867800</v>
      </c>
      <c r="AC25" s="10">
        <v>150.41</v>
      </c>
      <c r="AD25" s="2">
        <f t="shared" si="0"/>
        <v>2.0999999999999943</v>
      </c>
      <c r="AE25" s="138">
        <f t="shared" si="1"/>
        <v>6.423553027768536E-3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42692</v>
      </c>
      <c r="X26" s="10">
        <v>151.05000000000001</v>
      </c>
      <c r="Y26" s="10">
        <v>151.66</v>
      </c>
      <c r="Z26" s="10">
        <v>149.4</v>
      </c>
      <c r="AA26" s="10">
        <v>149.44999999999999</v>
      </c>
      <c r="AB26" s="95">
        <v>5664800</v>
      </c>
      <c r="AC26" s="10">
        <v>149.44999999999999</v>
      </c>
      <c r="AD26" s="2">
        <f t="shared" si="0"/>
        <v>2.2599999999999909</v>
      </c>
      <c r="AE26" s="138">
        <f t="shared" si="1"/>
        <v>-8.7550573721564273E-3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42691</v>
      </c>
      <c r="X27" s="10">
        <v>151.82</v>
      </c>
      <c r="Y27" s="10">
        <v>151.91999999999999</v>
      </c>
      <c r="Z27" s="10">
        <v>150.19</v>
      </c>
      <c r="AA27" s="10">
        <v>150.77000000000001</v>
      </c>
      <c r="AB27" s="95">
        <v>4683000</v>
      </c>
      <c r="AC27" s="10">
        <v>150.77000000000001</v>
      </c>
      <c r="AD27" s="2">
        <f t="shared" si="0"/>
        <v>1.7299999999999898</v>
      </c>
      <c r="AE27" s="138">
        <f t="shared" si="1"/>
        <v>-4.8184818481847858E-3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42690</v>
      </c>
      <c r="X28" s="10">
        <v>151.99</v>
      </c>
      <c r="Y28" s="10">
        <v>153</v>
      </c>
      <c r="Z28" s="10">
        <v>151.22999999999999</v>
      </c>
      <c r="AA28" s="10">
        <v>151.5</v>
      </c>
      <c r="AB28" s="95">
        <v>3899000</v>
      </c>
      <c r="AC28" s="10">
        <v>151.5</v>
      </c>
      <c r="AD28" s="2">
        <f t="shared" si="0"/>
        <v>1.7700000000000102</v>
      </c>
      <c r="AE28" s="138">
        <f t="shared" si="1"/>
        <v>-4.7953754187741726E-3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42689</v>
      </c>
      <c r="X29" s="10">
        <v>153.51</v>
      </c>
      <c r="Y29" s="10">
        <v>153.96</v>
      </c>
      <c r="Z29" s="10">
        <v>151.51</v>
      </c>
      <c r="AA29" s="10">
        <v>152.22999999999999</v>
      </c>
      <c r="AB29" s="95">
        <v>4910700</v>
      </c>
      <c r="AC29" s="10">
        <v>152.22999999999999</v>
      </c>
      <c r="AD29" s="2">
        <f t="shared" si="0"/>
        <v>2.4500000000000171</v>
      </c>
      <c r="AE29" s="138">
        <f t="shared" si="1"/>
        <v>-3.2834252692415244E-4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42688</v>
      </c>
      <c r="X30" s="10">
        <v>147.32</v>
      </c>
      <c r="Y30" s="10">
        <v>152.91999999999999</v>
      </c>
      <c r="Z30" s="10">
        <v>147.04</v>
      </c>
      <c r="AA30" s="10">
        <v>152.28</v>
      </c>
      <c r="AB30" s="95">
        <v>5740400</v>
      </c>
      <c r="AC30" s="10">
        <v>152.28</v>
      </c>
      <c r="AD30" s="2">
        <f t="shared" si="0"/>
        <v>5.8799999999999955</v>
      </c>
      <c r="AE30" s="138">
        <f t="shared" si="1"/>
        <v>4.0021854937850154E-2</v>
      </c>
    </row>
    <row r="31" spans="1:31" x14ac:dyDescent="0.25">
      <c r="G31" s="3"/>
      <c r="H31" s="233"/>
      <c r="W31" s="133">
        <v>42685</v>
      </c>
      <c r="X31" s="10">
        <v>146.71</v>
      </c>
      <c r="Y31" s="10">
        <v>147.5</v>
      </c>
      <c r="Z31" s="10">
        <v>146.01</v>
      </c>
      <c r="AA31" s="10">
        <v>146.41999999999999</v>
      </c>
      <c r="AB31" s="95">
        <v>4475400</v>
      </c>
      <c r="AC31" s="10">
        <v>146.41999999999999</v>
      </c>
      <c r="AD31" s="2">
        <f t="shared" si="0"/>
        <v>1.4900000000000091</v>
      </c>
      <c r="AE31" s="138">
        <f t="shared" si="1"/>
        <v>1.9845343187572251E-3</v>
      </c>
    </row>
    <row r="32" spans="1:31" x14ac:dyDescent="0.25">
      <c r="W32" s="133">
        <v>42684</v>
      </c>
      <c r="X32" s="10">
        <v>142.34</v>
      </c>
      <c r="Y32" s="10">
        <v>146.57</v>
      </c>
      <c r="Z32" s="10">
        <v>142</v>
      </c>
      <c r="AA32" s="10">
        <v>146.13</v>
      </c>
      <c r="AB32" s="95">
        <v>6075500</v>
      </c>
      <c r="AC32" s="10">
        <v>146.13</v>
      </c>
      <c r="AD32" s="2">
        <f t="shared" si="0"/>
        <v>4.5699999999999932</v>
      </c>
      <c r="AE32" s="138">
        <f t="shared" si="1"/>
        <v>2.9809725158562284E-2</v>
      </c>
    </row>
    <row r="33" spans="1:31" x14ac:dyDescent="0.25">
      <c r="L33" t="s">
        <v>215</v>
      </c>
      <c r="M33" s="2">
        <f>M44+K44-F44</f>
        <v>176.70000000000073</v>
      </c>
      <c r="W33" s="133">
        <v>42683</v>
      </c>
      <c r="X33" s="10">
        <v>139.54</v>
      </c>
      <c r="Y33" s="10">
        <v>144.19</v>
      </c>
      <c r="Z33" s="10">
        <v>136.22</v>
      </c>
      <c r="AA33" s="10">
        <v>141.9</v>
      </c>
      <c r="AB33" s="95">
        <v>8042400</v>
      </c>
      <c r="AC33" s="10">
        <v>141.9</v>
      </c>
      <c r="AD33" s="2">
        <f t="shared" si="0"/>
        <v>7.9699999999999989</v>
      </c>
      <c r="AE33" s="138">
        <f t="shared" si="1"/>
        <v>-6.9979006298110935E-3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42682</v>
      </c>
      <c r="X34" s="10">
        <v>141.35</v>
      </c>
      <c r="Y34" s="10">
        <v>143.61000000000001</v>
      </c>
      <c r="Z34" s="10">
        <v>141</v>
      </c>
      <c r="AA34" s="10">
        <v>142.9</v>
      </c>
      <c r="AB34" s="95">
        <v>4389300</v>
      </c>
      <c r="AC34" s="10">
        <v>142.9</v>
      </c>
      <c r="AD34" s="2">
        <f t="shared" si="0"/>
        <v>2.6100000000000136</v>
      </c>
      <c r="AE34" s="138">
        <f t="shared" si="1"/>
        <v>6.8343549637144285E-3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42681</v>
      </c>
      <c r="X35" s="10">
        <v>139.6</v>
      </c>
      <c r="Y35" s="10">
        <v>142.44</v>
      </c>
      <c r="Z35" s="10">
        <v>139.55000000000001</v>
      </c>
      <c r="AA35" s="10">
        <v>141.93</v>
      </c>
      <c r="AB35" s="95">
        <v>3896600</v>
      </c>
      <c r="AC35" s="10">
        <v>141.93</v>
      </c>
      <c r="AD35" s="2">
        <f t="shared" si="0"/>
        <v>2.8899999999999864</v>
      </c>
      <c r="AE35" s="138">
        <f t="shared" si="1"/>
        <v>3.0644107181758695E-2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42678</v>
      </c>
      <c r="X36" s="10">
        <v>138.44999999999999</v>
      </c>
      <c r="Y36" s="10">
        <v>138.88999999999999</v>
      </c>
      <c r="Z36" s="10">
        <v>137.69</v>
      </c>
      <c r="AA36" s="10">
        <v>137.71</v>
      </c>
      <c r="AB36" s="95">
        <v>3520700</v>
      </c>
      <c r="AC36" s="10">
        <v>137.71</v>
      </c>
      <c r="AD36" s="2">
        <f t="shared" si="0"/>
        <v>1.1999999999999886</v>
      </c>
      <c r="AE36" s="138">
        <f t="shared" si="1"/>
        <v>-8.7063774214612977E-4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42677</v>
      </c>
      <c r="X37" s="10">
        <v>139.18</v>
      </c>
      <c r="Y37" s="10">
        <v>140.34</v>
      </c>
      <c r="Z37" s="10">
        <v>137.65</v>
      </c>
      <c r="AA37" s="10">
        <v>137.83000000000001</v>
      </c>
      <c r="AB37" s="95">
        <v>2989700</v>
      </c>
      <c r="AC37" s="10">
        <v>137.83000000000001</v>
      </c>
      <c r="AD37" s="2">
        <f t="shared" si="0"/>
        <v>2.6899999999999977</v>
      </c>
      <c r="AE37" s="138">
        <f t="shared" si="1"/>
        <v>-8.2745718808460156E-3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42676</v>
      </c>
      <c r="X38" s="10">
        <v>139.02000000000001</v>
      </c>
      <c r="Y38" s="10">
        <v>141.22999999999999</v>
      </c>
      <c r="Z38" s="10">
        <v>138.93</v>
      </c>
      <c r="AA38" s="10">
        <v>138.97999999999999</v>
      </c>
      <c r="AB38" s="95">
        <v>3149700</v>
      </c>
      <c r="AC38" s="10">
        <v>138.97999999999999</v>
      </c>
      <c r="AD38" s="2">
        <f t="shared" si="0"/>
        <v>2.2999999999999829</v>
      </c>
      <c r="AE38" s="138">
        <f t="shared" si="1"/>
        <v>-3.2274259485047807E-3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42675</v>
      </c>
      <c r="X39" s="10">
        <v>141.51</v>
      </c>
      <c r="Y39" s="10">
        <v>141.51</v>
      </c>
      <c r="Z39" s="10">
        <v>138.82</v>
      </c>
      <c r="AA39" s="10">
        <v>139.43</v>
      </c>
      <c r="AB39" s="95">
        <v>3391400</v>
      </c>
      <c r="AC39" s="10">
        <v>139.43</v>
      </c>
      <c r="AD39" s="2">
        <f t="shared" si="0"/>
        <v>2.6899999999999977</v>
      </c>
      <c r="AE39" s="138">
        <f t="shared" si="1"/>
        <v>-1.3443713295124948E-2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42674</v>
      </c>
      <c r="X40" s="10">
        <v>140.80000000000001</v>
      </c>
      <c r="Y40" s="10">
        <v>141.54</v>
      </c>
      <c r="Z40" s="10">
        <v>139.97</v>
      </c>
      <c r="AA40" s="10">
        <v>141.33000000000001</v>
      </c>
      <c r="AB40" s="95">
        <v>3761100</v>
      </c>
      <c r="AC40" s="10">
        <v>141.33000000000001</v>
      </c>
      <c r="AD40" s="2">
        <f t="shared" si="0"/>
        <v>1.5699999999999932</v>
      </c>
      <c r="AE40" s="138">
        <f t="shared" si="1"/>
        <v>6.982543640897898E-3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42671</v>
      </c>
      <c r="X41" s="10">
        <v>141.66</v>
      </c>
      <c r="Y41" s="10">
        <v>142.35</v>
      </c>
      <c r="Z41" s="10">
        <v>139.44</v>
      </c>
      <c r="AA41" s="10">
        <v>140.35</v>
      </c>
      <c r="AB41" s="95">
        <v>4033600</v>
      </c>
      <c r="AC41" s="10">
        <v>140.35</v>
      </c>
      <c r="AD41" s="2">
        <f t="shared" si="0"/>
        <v>2.9099999999999966</v>
      </c>
      <c r="AE41" s="138">
        <f t="shared" si="1"/>
        <v>-1.1201916302663095E-2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177.595</v>
      </c>
      <c r="Q42" s="34"/>
      <c r="T42" s="91" t="s">
        <v>113</v>
      </c>
      <c r="W42" s="133">
        <v>42670</v>
      </c>
      <c r="X42" s="10">
        <v>142.72</v>
      </c>
      <c r="Y42" s="10">
        <v>143.25</v>
      </c>
      <c r="Z42" s="10">
        <v>141.58000000000001</v>
      </c>
      <c r="AA42" s="10">
        <v>141.94</v>
      </c>
      <c r="AB42" s="95">
        <v>3358000</v>
      </c>
      <c r="AC42" s="10">
        <v>141.94</v>
      </c>
      <c r="AD42" s="2">
        <f t="shared" si="0"/>
        <v>1.6699999999999875</v>
      </c>
      <c r="AE42" s="138">
        <f t="shared" si="1"/>
        <v>-2.0389509948673945E-3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175.98050000000001</v>
      </c>
      <c r="Q43" s="34"/>
      <c r="T43" s="128" t="s">
        <v>98</v>
      </c>
      <c r="U43" s="98">
        <v>163.03</v>
      </c>
      <c r="W43" s="133">
        <v>42669</v>
      </c>
      <c r="X43" s="10">
        <v>143.75</v>
      </c>
      <c r="Y43" s="10">
        <v>143.78</v>
      </c>
      <c r="Z43" s="10">
        <v>141.88999999999999</v>
      </c>
      <c r="AA43" s="10">
        <v>142.22999999999999</v>
      </c>
      <c r="AB43" s="95">
        <v>3267600</v>
      </c>
      <c r="AC43" s="10">
        <v>142.22999999999999</v>
      </c>
      <c r="AD43" s="2">
        <f t="shared" si="0"/>
        <v>1.8900000000000148</v>
      </c>
      <c r="AE43" s="138">
        <f t="shared" si="1"/>
        <v>-1.0780358881624763E-2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174.36599999999999</v>
      </c>
      <c r="Q44" s="34"/>
      <c r="T44" s="93" t="s">
        <v>99</v>
      </c>
      <c r="U44" s="88">
        <v>163.26</v>
      </c>
      <c r="W44" s="133">
        <v>42668</v>
      </c>
      <c r="X44" s="10">
        <v>144.88</v>
      </c>
      <c r="Y44" s="10">
        <v>145.38</v>
      </c>
      <c r="Z44" s="10">
        <v>143.6</v>
      </c>
      <c r="AA44" s="10">
        <v>143.78</v>
      </c>
      <c r="AB44" s="95">
        <v>3095400</v>
      </c>
      <c r="AC44" s="10">
        <v>143.78</v>
      </c>
      <c r="AD44" s="2">
        <f t="shared" si="0"/>
        <v>1.7800000000000011</v>
      </c>
      <c r="AE44" s="138">
        <f t="shared" si="1"/>
        <v>-6.2893081761006275E-3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172.75149999999999</v>
      </c>
      <c r="Q45" s="83"/>
      <c r="T45" s="93" t="s">
        <v>100</v>
      </c>
      <c r="U45" s="88" t="s">
        <v>129</v>
      </c>
      <c r="W45" s="133">
        <v>42667</v>
      </c>
      <c r="X45" s="10">
        <v>146</v>
      </c>
      <c r="Y45" s="10">
        <v>146.22</v>
      </c>
      <c r="Z45" s="10">
        <v>144.02000000000001</v>
      </c>
      <c r="AA45" s="10">
        <v>144.69</v>
      </c>
      <c r="AB45" s="95">
        <v>2930200</v>
      </c>
      <c r="AC45" s="10">
        <v>144.69</v>
      </c>
      <c r="AD45" s="2">
        <f t="shared" si="0"/>
        <v>2.1999999999999886</v>
      </c>
      <c r="AE45" s="138">
        <f t="shared" si="1"/>
        <v>-4.6777189241247186E-3</v>
      </c>
    </row>
    <row r="46" spans="1:31" x14ac:dyDescent="0.25">
      <c r="O46" s="83">
        <v>1.06</v>
      </c>
      <c r="P46" s="83">
        <f t="shared" si="5"/>
        <v>171.137</v>
      </c>
      <c r="Q46" s="83"/>
      <c r="T46" s="93" t="s">
        <v>101</v>
      </c>
      <c r="U46" s="88" t="s">
        <v>129</v>
      </c>
      <c r="W46" s="133">
        <v>42664</v>
      </c>
      <c r="X46" s="10">
        <v>144.26</v>
      </c>
      <c r="Y46" s="10">
        <v>145.44</v>
      </c>
      <c r="Z46" s="10">
        <v>143.76</v>
      </c>
      <c r="AA46" s="10">
        <v>145.37</v>
      </c>
      <c r="AB46" s="95">
        <v>3331800</v>
      </c>
      <c r="AC46" s="10">
        <v>145.37</v>
      </c>
      <c r="AD46" s="2">
        <f t="shared" si="0"/>
        <v>1.6800000000000068</v>
      </c>
      <c r="AE46" s="138">
        <f t="shared" si="1"/>
        <v>2.0679671882539719E-3</v>
      </c>
    </row>
    <row r="47" spans="1:31" x14ac:dyDescent="0.25">
      <c r="O47" s="83">
        <v>1.05</v>
      </c>
      <c r="P47" s="83">
        <f t="shared" si="5"/>
        <v>169.52250000000001</v>
      </c>
      <c r="Q47" s="83"/>
      <c r="T47" s="93" t="s">
        <v>102</v>
      </c>
      <c r="U47" s="88">
        <v>179.23</v>
      </c>
      <c r="W47" s="133">
        <v>42663</v>
      </c>
      <c r="X47" s="10">
        <v>144.49</v>
      </c>
      <c r="Y47" s="10">
        <v>145.88</v>
      </c>
      <c r="Z47" s="10">
        <v>143.97999999999999</v>
      </c>
      <c r="AA47" s="10">
        <v>145.07</v>
      </c>
      <c r="AB47" s="95">
        <v>5203700</v>
      </c>
      <c r="AC47" s="10">
        <v>145.07</v>
      </c>
      <c r="AD47" s="2">
        <f t="shared" si="0"/>
        <v>1.9000000000000057</v>
      </c>
      <c r="AE47" s="138">
        <f t="shared" si="1"/>
        <v>4.8486527671953716E-3</v>
      </c>
    </row>
    <row r="48" spans="1:31" x14ac:dyDescent="0.25">
      <c r="O48" s="83">
        <v>1.04</v>
      </c>
      <c r="P48" s="83">
        <f t="shared" si="5"/>
        <v>167.90799999999999</v>
      </c>
      <c r="Q48" s="83"/>
      <c r="T48" s="93" t="s">
        <v>103</v>
      </c>
      <c r="U48" s="88">
        <v>0.70115400000000005</v>
      </c>
      <c r="W48" s="133">
        <v>42662</v>
      </c>
      <c r="X48" s="10">
        <v>143.82</v>
      </c>
      <c r="Y48" s="10">
        <v>146.36000000000001</v>
      </c>
      <c r="Z48" s="10">
        <v>142.82</v>
      </c>
      <c r="AA48" s="10">
        <v>144.37</v>
      </c>
      <c r="AB48" s="95">
        <v>5796000</v>
      </c>
      <c r="AC48" s="10">
        <v>144.37</v>
      </c>
      <c r="AD48" s="2">
        <f t="shared" si="0"/>
        <v>3.5400000000000205</v>
      </c>
      <c r="AE48" s="138">
        <f t="shared" si="1"/>
        <v>6.8345072878166491E-3</v>
      </c>
    </row>
    <row r="49" spans="15:31" x14ac:dyDescent="0.25">
      <c r="O49" s="83">
        <v>1.03</v>
      </c>
      <c r="P49" s="83">
        <f t="shared" si="5"/>
        <v>166.29349999999999</v>
      </c>
      <c r="Q49" s="83"/>
      <c r="T49" s="93" t="s">
        <v>104</v>
      </c>
      <c r="U49" s="88" t="s">
        <v>469</v>
      </c>
      <c r="W49" s="133">
        <v>42661</v>
      </c>
      <c r="X49" s="10">
        <v>139.19999999999999</v>
      </c>
      <c r="Y49" s="10">
        <v>143.94999999999999</v>
      </c>
      <c r="Z49" s="10">
        <v>137.87</v>
      </c>
      <c r="AA49" s="10">
        <v>143.38999999999999</v>
      </c>
      <c r="AB49" s="95">
        <v>10141900</v>
      </c>
      <c r="AC49" s="10">
        <v>143.38999999999999</v>
      </c>
      <c r="AD49" s="2">
        <f t="shared" si="0"/>
        <v>6.0799999999999841</v>
      </c>
      <c r="AE49" s="138">
        <f t="shared" si="1"/>
        <v>6.9037500931931728E-2</v>
      </c>
    </row>
    <row r="50" spans="15:31" x14ac:dyDescent="0.25">
      <c r="O50" s="83">
        <v>1.02</v>
      </c>
      <c r="P50" s="83">
        <f t="shared" si="5"/>
        <v>164.679</v>
      </c>
      <c r="Q50" s="83"/>
      <c r="T50" s="93"/>
      <c r="U50" s="88"/>
      <c r="W50" s="133">
        <v>42660</v>
      </c>
      <c r="X50" s="10">
        <v>134.06</v>
      </c>
      <c r="Y50" s="10">
        <v>134.43</v>
      </c>
      <c r="Z50" s="10">
        <v>133.03</v>
      </c>
      <c r="AA50" s="10">
        <v>134.13</v>
      </c>
      <c r="AB50" s="95">
        <v>3602500</v>
      </c>
      <c r="AC50" s="10">
        <v>134.13</v>
      </c>
      <c r="AD50" s="2">
        <f t="shared" si="0"/>
        <v>1.4000000000000057</v>
      </c>
      <c r="AE50" s="138">
        <f t="shared" si="1"/>
        <v>1.5681003584229192E-3</v>
      </c>
    </row>
    <row r="51" spans="15:31" x14ac:dyDescent="0.25">
      <c r="O51" s="83">
        <v>1.01</v>
      </c>
      <c r="P51" s="83">
        <f t="shared" si="5"/>
        <v>163.06449999999998</v>
      </c>
      <c r="Q51" s="83"/>
      <c r="T51" s="93" t="s">
        <v>105</v>
      </c>
      <c r="U51" s="88" t="s">
        <v>616</v>
      </c>
      <c r="W51" s="133">
        <v>42657</v>
      </c>
      <c r="X51" s="10">
        <v>134.78</v>
      </c>
      <c r="Y51" s="10">
        <v>135.51</v>
      </c>
      <c r="Z51" s="10">
        <v>133.88999999999999</v>
      </c>
      <c r="AA51" s="10">
        <v>133.91999999999999</v>
      </c>
      <c r="AB51" s="95">
        <v>3452900</v>
      </c>
      <c r="AC51" s="10">
        <v>133.91999999999999</v>
      </c>
      <c r="AD51" s="2">
        <f t="shared" si="0"/>
        <v>1.6200000000000045</v>
      </c>
      <c r="AE51" s="138">
        <f t="shared" si="1"/>
        <v>-2.0120724346077701E-3</v>
      </c>
    </row>
    <row r="52" spans="15:31" x14ac:dyDescent="0.25">
      <c r="O52" s="83">
        <v>1</v>
      </c>
      <c r="P52" s="83">
        <f t="shared" si="5"/>
        <v>161.44999999999999</v>
      </c>
      <c r="Q52" s="83"/>
      <c r="T52" s="93" t="s">
        <v>106</v>
      </c>
      <c r="U52" s="88" t="s">
        <v>431</v>
      </c>
      <c r="W52" s="133">
        <v>42656</v>
      </c>
      <c r="X52" s="10">
        <v>134.65</v>
      </c>
      <c r="Y52" s="10">
        <v>134.65</v>
      </c>
      <c r="Z52" s="10">
        <v>133.61000000000001</v>
      </c>
      <c r="AA52" s="10">
        <v>134.19</v>
      </c>
      <c r="AB52" s="95">
        <v>3425700</v>
      </c>
      <c r="AC52" s="10">
        <v>134.19</v>
      </c>
      <c r="AD52" s="2">
        <f t="shared" si="0"/>
        <v>1.039999999999992</v>
      </c>
      <c r="AE52" s="138">
        <f t="shared" si="1"/>
        <v>-6.7357512953367671E-3</v>
      </c>
    </row>
    <row r="53" spans="15:31" x14ac:dyDescent="0.25">
      <c r="O53" s="83">
        <v>0.99</v>
      </c>
      <c r="P53" s="83">
        <f t="shared" si="5"/>
        <v>159.8355</v>
      </c>
      <c r="Q53" s="83"/>
      <c r="T53" s="93" t="s">
        <v>107</v>
      </c>
      <c r="U53" s="90">
        <v>1343985</v>
      </c>
      <c r="W53" s="133">
        <v>42655</v>
      </c>
      <c r="X53" s="10">
        <v>134.97999999999999</v>
      </c>
      <c r="Y53" s="10">
        <v>135.72</v>
      </c>
      <c r="Z53" s="10">
        <v>133.63999999999999</v>
      </c>
      <c r="AA53" s="10">
        <v>135.1</v>
      </c>
      <c r="AB53" s="95">
        <v>4287900</v>
      </c>
      <c r="AC53" s="10">
        <v>135.1</v>
      </c>
      <c r="AD53" s="2">
        <f t="shared" si="0"/>
        <v>2.0800000000000125</v>
      </c>
      <c r="AE53" s="138">
        <f t="shared" si="1"/>
        <v>2.5974025974024872E-3</v>
      </c>
    </row>
    <row r="54" spans="15:31" x14ac:dyDescent="0.25">
      <c r="O54" s="83">
        <v>0.98</v>
      </c>
      <c r="P54" s="83">
        <f t="shared" si="5"/>
        <v>158.22099999999998</v>
      </c>
      <c r="Q54" s="83"/>
      <c r="T54" s="93" t="s">
        <v>110</v>
      </c>
      <c r="U54" s="90">
        <v>4071160</v>
      </c>
      <c r="W54" s="133">
        <v>42654</v>
      </c>
      <c r="X54" s="10">
        <v>137.32</v>
      </c>
      <c r="Y54" s="10">
        <v>137.69</v>
      </c>
      <c r="Z54" s="10">
        <v>134.37</v>
      </c>
      <c r="AA54" s="10">
        <v>134.75</v>
      </c>
      <c r="AB54" s="95">
        <v>3353600</v>
      </c>
      <c r="AC54" s="10">
        <v>134.75</v>
      </c>
      <c r="AD54" s="2">
        <f t="shared" si="0"/>
        <v>3.3199999999999932</v>
      </c>
      <c r="AE54" s="138">
        <f t="shared" si="1"/>
        <v>-2.4116454229432316E-2</v>
      </c>
    </row>
    <row r="55" spans="15:31" x14ac:dyDescent="0.25">
      <c r="O55" s="83">
        <v>0.97</v>
      </c>
      <c r="P55" s="83">
        <f t="shared" si="5"/>
        <v>156.60649999999998</v>
      </c>
      <c r="Q55" s="83"/>
      <c r="T55" s="93" t="s">
        <v>108</v>
      </c>
      <c r="U55" s="88" t="s">
        <v>617</v>
      </c>
      <c r="W55" s="133">
        <v>42653</v>
      </c>
      <c r="X55" s="10">
        <v>136.97</v>
      </c>
      <c r="Y55" s="10">
        <v>138.35</v>
      </c>
      <c r="Z55" s="10">
        <v>136.97</v>
      </c>
      <c r="AA55" s="10">
        <v>138.08000000000001</v>
      </c>
      <c r="AB55" s="95">
        <v>2586000</v>
      </c>
      <c r="AC55" s="10">
        <v>138.08000000000001</v>
      </c>
      <c r="AD55" s="2">
        <f t="shared" si="0"/>
        <v>1.3799999999999955</v>
      </c>
      <c r="AE55" s="138">
        <f t="shared" si="1"/>
        <v>1.0390750768330292E-2</v>
      </c>
    </row>
    <row r="56" spans="15:31" x14ac:dyDescent="0.25">
      <c r="O56" s="83">
        <v>0.96</v>
      </c>
      <c r="P56" s="83">
        <f t="shared" si="5"/>
        <v>154.99199999999999</v>
      </c>
      <c r="Q56" s="83"/>
      <c r="T56" s="93" t="s">
        <v>111</v>
      </c>
      <c r="U56" s="88">
        <v>24.02</v>
      </c>
      <c r="W56" s="133">
        <v>42650</v>
      </c>
      <c r="X56" s="10">
        <v>137.21</v>
      </c>
      <c r="Y56" s="10">
        <v>137.55000000000001</v>
      </c>
      <c r="Z56" s="10">
        <v>135.97999999999999</v>
      </c>
      <c r="AA56" s="10">
        <v>136.66</v>
      </c>
      <c r="AB56" s="95">
        <v>2568700</v>
      </c>
      <c r="AC56" s="10">
        <v>136.66</v>
      </c>
      <c r="AD56" s="2">
        <f t="shared" si="0"/>
        <v>1.5700000000000216</v>
      </c>
      <c r="AE56" s="138">
        <f t="shared" si="1"/>
        <v>1.3922473803766877E-3</v>
      </c>
    </row>
    <row r="57" spans="15:31" x14ac:dyDescent="0.25">
      <c r="O57" s="83">
        <v>0.95</v>
      </c>
      <c r="P57" s="83">
        <f t="shared" si="5"/>
        <v>153.37749999999997</v>
      </c>
      <c r="Q57" s="83"/>
      <c r="T57" s="93" t="s">
        <v>112</v>
      </c>
      <c r="U57" s="88">
        <v>6.77</v>
      </c>
      <c r="W57" s="133">
        <v>42649</v>
      </c>
      <c r="X57" s="10">
        <v>137.31</v>
      </c>
      <c r="Y57" s="10">
        <v>137.49</v>
      </c>
      <c r="Z57" s="10">
        <v>135.66</v>
      </c>
      <c r="AA57" s="10">
        <v>136.47</v>
      </c>
      <c r="AB57" s="95">
        <v>4025300</v>
      </c>
      <c r="AC57" s="10">
        <v>136.47</v>
      </c>
      <c r="AD57" s="2">
        <f t="shared" si="0"/>
        <v>1.8300000000000125</v>
      </c>
      <c r="AE57" s="138">
        <f t="shared" si="1"/>
        <v>-8.2122093023255793E-3</v>
      </c>
    </row>
    <row r="58" spans="15:31" x14ac:dyDescent="0.25">
      <c r="O58" s="83">
        <v>0.94</v>
      </c>
      <c r="P58" s="83">
        <f t="shared" si="5"/>
        <v>151.76299999999998</v>
      </c>
      <c r="Q58" s="83"/>
      <c r="T58" s="93" t="s">
        <v>109</v>
      </c>
      <c r="U58" s="88" t="s">
        <v>618</v>
      </c>
      <c r="W58" s="133">
        <v>42648</v>
      </c>
      <c r="X58" s="10">
        <v>138.21</v>
      </c>
      <c r="Y58" s="10">
        <v>138.93</v>
      </c>
      <c r="Z58" s="10">
        <v>136.6</v>
      </c>
      <c r="AA58" s="10">
        <v>137.6</v>
      </c>
      <c r="AB58" s="95">
        <v>4625600</v>
      </c>
      <c r="AC58" s="10">
        <v>137.6</v>
      </c>
      <c r="AD58" s="2">
        <f t="shared" si="0"/>
        <v>2.3300000000000125</v>
      </c>
      <c r="AE58" s="138">
        <f t="shared" si="1"/>
        <v>-4.0532715691951049E-3</v>
      </c>
    </row>
    <row r="59" spans="15:31" x14ac:dyDescent="0.25">
      <c r="O59" s="83">
        <v>0.93</v>
      </c>
      <c r="P59" s="83">
        <f t="shared" si="5"/>
        <v>150.14849999999998</v>
      </c>
      <c r="Q59" s="83"/>
      <c r="W59" s="133">
        <v>42647</v>
      </c>
      <c r="X59" s="10">
        <v>138.69</v>
      </c>
      <c r="Y59" s="10">
        <v>139.36000000000001</v>
      </c>
      <c r="Z59" s="10">
        <v>137.16</v>
      </c>
      <c r="AA59" s="10">
        <v>138.16</v>
      </c>
      <c r="AB59" s="95">
        <v>2452600</v>
      </c>
      <c r="AC59" s="10">
        <v>138.16</v>
      </c>
      <c r="AD59" s="2">
        <f t="shared" si="0"/>
        <v>2.2000000000000171</v>
      </c>
      <c r="AE59" s="138">
        <f t="shared" si="1"/>
        <v>-2.3828435266085579E-3</v>
      </c>
    </row>
    <row r="60" spans="15:31" x14ac:dyDescent="0.25">
      <c r="O60" s="83">
        <v>0.92</v>
      </c>
      <c r="P60" s="83">
        <f t="shared" si="5"/>
        <v>148.53399999999999</v>
      </c>
      <c r="Q60" s="83"/>
      <c r="W60" s="133">
        <v>42646</v>
      </c>
      <c r="X60" s="10">
        <v>139.35</v>
      </c>
      <c r="Y60" s="10">
        <v>139.72</v>
      </c>
      <c r="Z60" s="10">
        <v>138.03</v>
      </c>
      <c r="AA60" s="10">
        <v>138.49</v>
      </c>
      <c r="AB60" s="95">
        <v>2724400</v>
      </c>
      <c r="AC60" s="10">
        <v>138.49</v>
      </c>
      <c r="AD60" s="2">
        <f t="shared" si="0"/>
        <v>1.6899999999999977</v>
      </c>
      <c r="AE60" s="138">
        <f t="shared" si="1"/>
        <v>-1.0785714285714176E-2</v>
      </c>
    </row>
    <row r="61" spans="15:31" x14ac:dyDescent="0.25">
      <c r="O61" s="83">
        <v>0.91</v>
      </c>
      <c r="P61" s="83">
        <f t="shared" si="5"/>
        <v>146.9195</v>
      </c>
      <c r="Q61" s="83"/>
      <c r="W61" s="133">
        <v>42643</v>
      </c>
      <c r="X61" s="10">
        <v>139.18</v>
      </c>
      <c r="Y61" s="10">
        <v>140.47999999999999</v>
      </c>
      <c r="Z61" s="10">
        <v>138.41999999999999</v>
      </c>
      <c r="AA61" s="10">
        <v>140</v>
      </c>
      <c r="AB61" s="95">
        <v>4164100</v>
      </c>
      <c r="AC61" s="10">
        <v>140</v>
      </c>
      <c r="AD61" s="2">
        <f t="shared" si="0"/>
        <v>2.0600000000000023</v>
      </c>
      <c r="AE61" s="138">
        <f t="shared" si="1"/>
        <v>1.2145748987854255E-2</v>
      </c>
    </row>
    <row r="62" spans="15:31" x14ac:dyDescent="0.25">
      <c r="O62" s="83">
        <v>0.9</v>
      </c>
      <c r="P62" s="83">
        <f t="shared" si="5"/>
        <v>145.30500000000001</v>
      </c>
      <c r="Q62" s="83"/>
      <c r="W62" s="133">
        <v>42642</v>
      </c>
      <c r="X62" s="10">
        <v>140.18</v>
      </c>
      <c r="Y62" s="10">
        <v>140.28</v>
      </c>
      <c r="Z62" s="10">
        <v>137.84</v>
      </c>
      <c r="AA62" s="10">
        <v>138.32</v>
      </c>
      <c r="AB62" s="95">
        <v>2201000</v>
      </c>
      <c r="AC62" s="10">
        <v>138.32</v>
      </c>
      <c r="AD62" s="2">
        <f t="shared" si="0"/>
        <v>2.4399999999999977</v>
      </c>
      <c r="AE62" s="138">
        <f t="shared" si="1"/>
        <v>-1.4884979702300405E-2</v>
      </c>
    </row>
    <row r="63" spans="15:31" x14ac:dyDescent="0.25">
      <c r="O63" s="34"/>
      <c r="W63" s="133">
        <v>42641</v>
      </c>
      <c r="X63" s="10">
        <v>141.13</v>
      </c>
      <c r="Y63" s="10">
        <v>141.71</v>
      </c>
      <c r="Z63" s="10">
        <v>139.66</v>
      </c>
      <c r="AA63" s="10">
        <v>140.41</v>
      </c>
      <c r="AB63" s="95">
        <v>1990400</v>
      </c>
      <c r="AC63" s="10">
        <v>140.41</v>
      </c>
      <c r="AD63" s="2">
        <f t="shared" si="0"/>
        <v>2.0500000000000114</v>
      </c>
      <c r="AE63" s="138">
        <f t="shared" si="1"/>
        <v>-2.6990553306341925E-3</v>
      </c>
    </row>
    <row r="64" spans="15:31" x14ac:dyDescent="0.25">
      <c r="O64" s="34"/>
      <c r="W64" s="133">
        <v>42640</v>
      </c>
      <c r="X64" s="10">
        <v>139.99</v>
      </c>
      <c r="Y64" s="10">
        <v>140.84</v>
      </c>
      <c r="Z64" s="10">
        <v>138.69</v>
      </c>
      <c r="AA64" s="10">
        <v>140.79</v>
      </c>
      <c r="AB64" s="95">
        <v>3048600</v>
      </c>
      <c r="AC64" s="10">
        <v>140.79</v>
      </c>
      <c r="AD64" s="2">
        <f t="shared" si="0"/>
        <v>2.1500000000000057</v>
      </c>
      <c r="AE64" s="138">
        <f t="shared" si="1"/>
        <v>7.6581734898366616E-3</v>
      </c>
    </row>
    <row r="65" spans="23:31" x14ac:dyDescent="0.25">
      <c r="W65" s="133">
        <v>42639</v>
      </c>
      <c r="X65" s="10">
        <v>139.94999999999999</v>
      </c>
      <c r="Y65" s="10">
        <v>140.16999999999999</v>
      </c>
      <c r="Z65" s="10">
        <v>138.9</v>
      </c>
      <c r="AA65" s="10">
        <v>139.72</v>
      </c>
      <c r="AB65" s="95">
        <v>2636500</v>
      </c>
      <c r="AC65" s="10">
        <v>139.72</v>
      </c>
      <c r="AD65" s="2">
        <f t="shared" si="0"/>
        <v>1.2699999999999818</v>
      </c>
      <c r="AE65" s="138">
        <f t="shared" si="1"/>
        <v>-5.6223756316275963E-3</v>
      </c>
    </row>
    <row r="66" spans="23:31" x14ac:dyDescent="0.25">
      <c r="W66" s="133">
        <v>42636</v>
      </c>
      <c r="X66" s="10">
        <v>141.02000000000001</v>
      </c>
      <c r="Y66" s="10">
        <v>141.78</v>
      </c>
      <c r="Z66" s="10">
        <v>140.36000000000001</v>
      </c>
      <c r="AA66" s="10">
        <v>140.51</v>
      </c>
      <c r="AB66" s="95">
        <v>2802000</v>
      </c>
      <c r="AC66" s="10">
        <v>140.51</v>
      </c>
      <c r="AD66" s="2">
        <f t="shared" si="0"/>
        <v>1.4199999999999875</v>
      </c>
      <c r="AE66" s="138">
        <f t="shared" si="1"/>
        <v>-3.7577992058990262E-3</v>
      </c>
    </row>
    <row r="67" spans="23:31" x14ac:dyDescent="0.25">
      <c r="W67" s="133">
        <v>42635</v>
      </c>
      <c r="X67" s="10">
        <v>140.49</v>
      </c>
      <c r="Y67" s="10">
        <v>141.41</v>
      </c>
      <c r="Z67" s="10">
        <v>140.33000000000001</v>
      </c>
      <c r="AA67" s="10">
        <v>141.04</v>
      </c>
      <c r="AB67" s="95">
        <v>3018300</v>
      </c>
      <c r="AC67" s="10">
        <v>141.04</v>
      </c>
      <c r="AD67" s="2">
        <f>Y67-Z67</f>
        <v>1.0799999999999841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2017-01-04T00:52:38Z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