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hp?s_AA_Historical_Prices_1" localSheetId="9">AA!$W$1:$AC$69</definedName>
    <definedName name="hp?s_ALL_Historical_Prices" localSheetId="12">ALL!$X$1:$AD$69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HES" localSheetId="7">HES!$W$1:$AC$69</definedName>
    <definedName name="hp?s_INTC_Historical_Prices" localSheetId="6">INTC!$V$1:$AB$69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TKR" localSheetId="22">TKR!$W$1:$AC$69</definedName>
    <definedName name="hp?s_UNP" localSheetId="8">UNP!$W$1:$AC$69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LL" localSheetId="12">ALL!$T$36:$U$51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HES" localSheetId="7">HES!$T$45:$U$60</definedName>
    <definedName name="q?s_INTC" localSheetId="6">INTC!$S$41:$T$56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TKR" localSheetId="22">TKR!$T$46:$U$61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0" i="35"/>
  <c r="L23" i="35"/>
  <c r="L22" i="35"/>
  <c r="L12" i="35"/>
  <c r="L27" i="35"/>
  <c r="L11" i="35"/>
  <c r="L10" i="35"/>
  <c r="L6" i="35"/>
  <c r="L5" i="35"/>
  <c r="L21" i="35"/>
  <c r="L19" i="35"/>
  <c r="L4" i="35"/>
  <c r="L16" i="35"/>
  <c r="L15" i="35"/>
  <c r="L2" i="35"/>
  <c r="L25" i="35"/>
  <c r="L13" i="35"/>
  <c r="L14" i="35"/>
  <c r="L18" i="35"/>
  <c r="L9" i="35"/>
  <c r="L17" i="35"/>
  <c r="Q7" i="22"/>
  <c r="C12" i="22"/>
  <c r="F12" i="22"/>
  <c r="H12" i="22"/>
  <c r="K12" i="22"/>
  <c r="M12" i="22"/>
  <c r="D35" i="38"/>
  <c r="G35" i="38"/>
  <c r="H35" i="38" s="1"/>
  <c r="I35" i="38"/>
  <c r="J35" i="38" s="1"/>
  <c r="K16" i="25"/>
  <c r="K4" i="5"/>
  <c r="K4" i="22"/>
  <c r="K6" i="7"/>
  <c r="K15" i="25"/>
  <c r="K14" i="25"/>
  <c r="K8" i="10"/>
  <c r="Q7" i="29"/>
  <c r="Q3" i="29"/>
  <c r="K3" i="29"/>
  <c r="H34" i="7"/>
  <c r="K5" i="7"/>
  <c r="H22" i="10"/>
  <c r="K7" i="10"/>
  <c r="K13" i="25"/>
  <c r="K12" i="25"/>
  <c r="K11" i="25"/>
  <c r="K10" i="25"/>
  <c r="D24" i="38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Q3" i="21"/>
  <c r="Q7" i="21"/>
  <c r="K3" i="21"/>
  <c r="C10" i="31"/>
  <c r="F5" i="31"/>
  <c r="Q2" i="39" l="1"/>
  <c r="Q5" i="39" s="1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C8" i="33"/>
  <c r="K8" i="33"/>
  <c r="F8" i="33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D34" i="38"/>
  <c r="G34" i="38"/>
  <c r="H34" i="38"/>
  <c r="I34" i="38"/>
  <c r="J34" i="38" s="1"/>
  <c r="M6" i="2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I33" i="38"/>
  <c r="J33" i="38"/>
  <c r="H32" i="38"/>
  <c r="H33" i="38"/>
  <c r="D32" i="38"/>
  <c r="D33" i="38"/>
  <c r="G32" i="38"/>
  <c r="G33" i="38"/>
  <c r="I32" i="38"/>
  <c r="J32" i="38" s="1"/>
  <c r="D31" i="38" l="1"/>
  <c r="G31" i="38"/>
  <c r="H31" i="38" s="1"/>
  <c r="I31" i="38"/>
  <c r="J31" i="38"/>
  <c r="F4" i="31"/>
  <c r="F10" i="31" s="1"/>
  <c r="C15" i="4"/>
  <c r="F15" i="4"/>
  <c r="F13" i="4"/>
  <c r="F3" i="25"/>
  <c r="F45" i="17"/>
  <c r="C45" i="17"/>
  <c r="F43" i="17"/>
  <c r="F12" i="4"/>
  <c r="D30" i="38"/>
  <c r="G30" i="38"/>
  <c r="H30" i="38"/>
  <c r="I30" i="38"/>
  <c r="J30" i="38"/>
  <c r="M17" i="13" l="1"/>
  <c r="K17" i="13"/>
  <c r="H17" i="13"/>
  <c r="C17" i="13"/>
  <c r="F17" i="13"/>
  <c r="F14" i="13"/>
  <c r="G29" i="38"/>
  <c r="H29" i="38" s="1"/>
  <c r="D29" i="38"/>
  <c r="I29" i="38"/>
  <c r="J29" i="38"/>
  <c r="F42" i="17" l="1"/>
  <c r="M16" i="3"/>
  <c r="K16" i="3"/>
  <c r="H16" i="3"/>
  <c r="F16" i="3"/>
  <c r="C16" i="3"/>
  <c r="F14" i="3"/>
  <c r="M6" i="26"/>
  <c r="Q3" i="26" s="1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H28" i="38"/>
  <c r="D28" i="38"/>
  <c r="I28" i="38"/>
  <c r="J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G3" i="38"/>
  <c r="H3" i="38" s="1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J27" i="38" s="1"/>
  <c r="F6" i="24"/>
  <c r="C9" i="24"/>
  <c r="F13" i="3"/>
  <c r="F4" i="30"/>
  <c r="K34" i="7"/>
  <c r="C34" i="7"/>
  <c r="F34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C36" i="25"/>
  <c r="K9" i="25"/>
  <c r="F4" i="33"/>
  <c r="F10" i="4"/>
  <c r="F11" i="4"/>
  <c r="J26" i="38"/>
  <c r="N162" i="1" l="1"/>
  <c r="J24" i="38" l="1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K7" i="4"/>
  <c r="F41" i="17"/>
  <c r="F7" i="14"/>
  <c r="F12" i="14" s="1"/>
  <c r="C12" i="14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5" i="28"/>
  <c r="C5" i="28"/>
  <c r="F4" i="28"/>
  <c r="J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8" i="8"/>
  <c r="C8" i="8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H8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C6" i="26"/>
  <c r="Q2" i="26" s="1"/>
  <c r="F3" i="26"/>
  <c r="F6" i="26" s="1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K6" i="21"/>
  <c r="H6" i="21"/>
  <c r="F6" i="21"/>
  <c r="C6" i="21"/>
  <c r="F3" i="21"/>
  <c r="Q2" i="2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9" i="29"/>
  <c r="H9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5" i="28"/>
  <c r="M5" i="28"/>
  <c r="K5" i="28"/>
  <c r="H5" i="28"/>
  <c r="F3" i="28"/>
  <c r="Q2" i="28"/>
  <c r="Q3" i="28" s="1"/>
  <c r="Q6" i="28" s="1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Q2" i="31" s="1"/>
  <c r="F3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10" i="15"/>
  <c r="K10" i="15"/>
  <c r="H10" i="15"/>
  <c r="F10" i="15"/>
  <c r="C10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12" i="14"/>
  <c r="H12" i="14"/>
  <c r="F6" i="14"/>
  <c r="F5" i="14"/>
  <c r="F4" i="14"/>
  <c r="F3" i="14"/>
  <c r="Q2" i="14"/>
  <c r="Q5" i="14" s="1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Q2" i="10"/>
  <c r="Q5" i="10" s="1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K22" i="10" s="1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Q5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22" l="1"/>
  <c r="Q6" i="29"/>
  <c r="Q5" i="29"/>
  <c r="Q6" i="8"/>
  <c r="Q7" i="8" s="1"/>
  <c r="Q5" i="15"/>
  <c r="Q3" i="15"/>
  <c r="Q6" i="15" s="1"/>
  <c r="Q5" i="21"/>
  <c r="F9" i="24"/>
  <c r="Q3" i="24" s="1"/>
  <c r="Q6" i="24" s="1"/>
  <c r="Q7" i="24" s="1"/>
  <c r="Q7" i="20"/>
  <c r="Q3" i="5"/>
  <c r="Q6" i="5" s="1"/>
  <c r="Q7" i="5" s="1"/>
  <c r="Q5" i="31"/>
  <c r="Q3" i="31"/>
  <c r="Q6" i="31" s="1"/>
  <c r="F36" i="25"/>
  <c r="Q6" i="26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Q7" i="28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16"/>
  <c r="K36" i="25"/>
  <c r="Q3" i="25" s="1"/>
  <c r="Q6" i="25" s="1"/>
  <c r="Q7" i="25" s="1"/>
  <c r="Q7" i="18"/>
  <c r="Q7" i="14"/>
  <c r="K15" i="4"/>
  <c r="Q3" i="13"/>
  <c r="Q6" i="13" s="1"/>
  <c r="Q7" i="13" s="1"/>
  <c r="N57" i="1"/>
  <c r="O57" i="1" s="1"/>
  <c r="N98" i="1"/>
  <c r="O98" i="1" s="1"/>
  <c r="N157" i="1"/>
  <c r="O157" i="1" s="1"/>
  <c r="N17" i="1"/>
  <c r="O17" i="1" s="1"/>
  <c r="Q7" i="15" l="1"/>
  <c r="Q7" i="31"/>
  <c r="Q7" i="26"/>
  <c r="Q7" i="30"/>
  <c r="Q3" i="4"/>
  <c r="Q6" i="4" s="1"/>
  <c r="Q7" i="4" s="1"/>
  <c r="H23" i="4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  <c r="Q6" i="2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20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21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22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23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24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<sst xmlns="http://schemas.openxmlformats.org/spreadsheetml/2006/main" count="1252" uniqueCount="276">
  <si>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</si>
  <si>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</si>
  <si>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</si>
  <si>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</si>
  <si>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</si>
  <si>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</si>
  <si>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</si>
  <si>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</si>
  <si>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</si>
  <si>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</si>
  <si>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</si>
  <si>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</si>
  <si>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</si>
  <si>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</si>
  <si>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</si>
  <si>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</si>
  <si>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</si>
  <si>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</si>
  <si>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</si>
  <si>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</si>
  <si>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</si>
  <si>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</si>
  <si>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</si>
  <si>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</si>
  <si>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</si>
  <si>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</si>
  <si>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</si>
  <si>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</si>
  <si>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</si>
  <si>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</si>
  <si>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</si>
  <si>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</si>
  <si>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</si>
  <si>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</si>
  <si>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</si>
  <si>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</si>
  <si>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</si>
  <si>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</si>
  <si>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</si>
  <si>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</si>
  <si>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</si>
  <si>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</si>
  <si>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</si>
  <si>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</si>
  <si>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</si>
  <si>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</si>
  <si>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</si>
  <si>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</si>
  <si>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</si>
  <si>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</si>
  <si>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</si>
  <si>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</si>
  <si>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</si>
  <si>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</si>
  <si>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</si>
  <si>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</si>
  <si>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</si>
  <si>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</si>
  <si>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</si>
  <si>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</si>
  <si>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</si>
  <si>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</si>
  <si>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</si>
  <si>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</si>
  <si>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</si>
  <si>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</si>
  <si>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</si>
  <si>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</si>
  <si>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</si>
  <si>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</si>
  <si>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</si>
  <si>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</si>
  <si>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</si>
  <si>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</si>
  <si>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</si>
  <si>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</si>
  <si>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</si>
  <si>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</si>
  <si>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</si>
  <si>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</si>
  <si>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</si>
  <si>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</si>
  <si>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</si>
  <si>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</si>
  <si>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</si>
  <si>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</si>
  <si>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</si>
  <si>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</si>
  <si>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</si>
  <si>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buy 40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</si>
  <si>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</si>
  <si>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</si>
  <si>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</si>
  <si>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</si>
  <si>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</si>
  <si>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</si>
  <si>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</si>
  <si>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</si>
  <si>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</si>
  <si>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</si>
  <si>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</si>
  <si>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</si>
  <si>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</si>
  <si>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</si>
  <si>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</si>
  <si>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</si>
  <si>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</si>
  <si>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</si>
  <si>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</si>
  <si>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</si>
  <si>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</si>
  <si>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</si>
  <si>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</si>
  <si>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</si>
  <si>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</si>
  <si>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</si>
  <si>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</si>
  <si>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</si>
  <si>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slides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</si>
  <si>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</si>
  <si>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</si>
  <si>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</si>
  <si>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</si>
  <si>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</si>
  <si>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</si>
  <si>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</si>
  <si>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</si>
  <si>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</si>
  <si>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</si>
  <si>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</si>
  <si>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</si>
  <si>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</si>
  <si>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</si>
  <si>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</si>
  <si>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</si>
  <si>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</si>
  <si>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</si>
  <si>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</si>
  <si>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</si>
  <si>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</si>
  <si>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</si>
  <si>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</si>
  <si>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</si>
  <si>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</si>
  <si>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</si>
  <si>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</si>
  <si>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</si>
  <si>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</si>
  <si>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</si>
  <si>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</si>
  <si>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</si>
  <si>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</si>
  <si>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</si>
  <si>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</si>
  <si>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</si>
  <si>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</si>
  <si>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</si>
  <si>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</si>
  <si>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</si>
  <si>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</si>
  <si>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</si>
  <si>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</si>
  <si>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</si>
  <si>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</si>
  <si>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</si>
  <si>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</si>
  <si>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</si>
  <si>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</si>
  <si>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</si>
  <si>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</si>
  <si>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</si>
  <si>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</si>
  <si>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</si>
  <si>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</si>
  <si>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</si>
  <si>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</si>
  <si>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</si>
  <si>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</si>
  <si>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</si>
  <si>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</si>
  <si>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</si>
  <si>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</si>
  <si>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</si>
  <si>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</si>
  <si>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</si>
  <si>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</si>
  <si>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</si>
  <si>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</si>
  <si>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</si>
  <si>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</si>
  <si>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</si>
  <si>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</si>
  <si>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</si>
  <si>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</si>
  <si>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</si>
  <si>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</si>
  <si>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</si>
  <si>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</si>
  <si>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</si>
  <si>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</si>
  <si>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</si>
  <si>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</si>
  <si>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</si>
  <si>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</si>
  <si>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</si>
  <si>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</si>
  <si>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</si>
  <si>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</si>
  <si>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</si>
  <si>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</si>
  <si>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</si>
  <si>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</si>
  <si>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</si>
  <si>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</si>
  <si>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</si>
  <si>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</si>
  <si>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</si>
  <si>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</si>
  <si>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</si>
  <si>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</si>
  <si>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</si>
  <si>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</si>
  <si>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</si>
  <si>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</si>
  <si>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</si>
  <si>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</si>
  <si>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</si>
  <si>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</si>
  <si>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</si>
  <si>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</si>
  <si>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</si>
  <si>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</si>
  <si>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</si>
  <si>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</si>
  <si>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</si>
  <si>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</si>
  <si>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</si>
  <si>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</si>
  <si>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</si>
  <si>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</si>
  <si>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</si>
  <si>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</si>
  <si>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</si>
  <si>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</si>
  <si>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</si>
  <si>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</si>
  <si>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</si>
  <si>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</si>
  <si>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</si>
  <si>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</si>
  <si>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</si>
  <si>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</si>
  <si>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</si>
  <si>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</si>
  <si>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</si>
  <si>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</si>
  <si>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</si>
  <si>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</si>
  <si>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.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</si>
  <si>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</si>
  <si>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</si>
  <si>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</si>
  <si>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</si>
  <si>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</si>
  <si>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</si>
  <si>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</si>
  <si>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</si>
  <si>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</si>
  <si>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</si>
  <si>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</si>
  <si>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</si>
  <si>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</si>
  <si>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</si>
  <si>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</si>
  <si>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</si>
  <si>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>10/7 average 16.25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</si>
</sst>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8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3" borderId="0" xfId="1" applyFont="1" applyFill="1"/>
    <xf numFmtId="0" fontId="12" fillId="13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3" borderId="0" xfId="0" applyFont="1" applyFill="1" applyAlignment="1">
      <alignment horizontal="center" vertical="center"/>
    </xf>
    <xf numFmtId="2" fontId="13" fillId="13" borderId="0" xfId="0" applyNumberFormat="1" applyFont="1" applyFill="1" applyAlignment="1">
      <alignment horizontal="center" vertical="center"/>
    </xf>
    <xf numFmtId="10" fontId="13" fillId="1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2" fillId="13" borderId="0" xfId="0" applyFont="1" applyFill="1" applyBorder="1"/>
    <xf numFmtId="0" fontId="11" fillId="13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4" borderId="1" xfId="0" applyFont="1" applyFill="1" applyBorder="1"/>
    <xf numFmtId="0" fontId="0" fillId="14" borderId="1" xfId="0" applyFill="1" applyBorder="1"/>
    <xf numFmtId="2" fontId="0" fillId="14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5" borderId="0" xfId="0" applyNumberFormat="1" applyFill="1"/>
    <xf numFmtId="0" fontId="0" fillId="15" borderId="0" xfId="0" applyFill="1"/>
    <xf numFmtId="2" fontId="0" fillId="15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6" borderId="0" xfId="0" applyFill="1"/>
    <xf numFmtId="2" fontId="0" fillId="16" borderId="0" xfId="0" applyNumberFormat="1" applyFill="1"/>
    <xf numFmtId="166" fontId="0" fillId="16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6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6" fillId="10" borderId="5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6" xfId="0" applyFont="1" applyFill="1" applyBorder="1" applyAlignment="1">
      <alignment horizontal="left"/>
    </xf>
    <xf numFmtId="0" fontId="0" fillId="10" borderId="6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6" fillId="8" borderId="5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3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7" borderId="0" xfId="0" applyFill="1"/>
    <xf numFmtId="2" fontId="0" fillId="17" borderId="0" xfId="0" applyNumberForma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2" fontId="4" fillId="18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9" borderId="2" xfId="0" applyNumberFormat="1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right" vertical="center"/>
    </xf>
    <xf numFmtId="2" fontId="7" fillId="19" borderId="2" xfId="0" applyNumberFormat="1" applyFont="1" applyFill="1" applyBorder="1" applyAlignment="1">
      <alignment horizontal="right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10" fontId="7" fillId="19" borderId="2" xfId="0" applyNumberFormat="1" applyFont="1" applyFill="1" applyBorder="1" applyAlignment="1">
      <alignment horizontal="right" vertical="center"/>
    </xf>
    <xf numFmtId="0" fontId="0" fillId="20" borderId="0" xfId="0" applyFill="1"/>
    <xf numFmtId="2" fontId="0" fillId="20" borderId="0" xfId="0" applyNumberFormat="1" applyFill="1"/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6" xfId="0" applyFont="1" applyFill="1" applyBorder="1"/>
    <xf numFmtId="0" fontId="0" fillId="10" borderId="6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6" fillId="10" borderId="5" xfId="2" applyNumberFormat="1" applyFill="1"/>
    <xf numFmtId="165" fontId="3" fillId="10" borderId="6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3" fillId="21" borderId="0" xfId="0" applyFont="1" applyFill="1"/>
    <xf numFmtId="0" fontId="0" fillId="21" borderId="0" xfId="0" applyFill="1"/>
    <xf numFmtId="2" fontId="0" fillId="2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9" borderId="2" xfId="0" applyNumberFormat="1" applyFont="1" applyFill="1" applyBorder="1" applyAlignment="1">
      <alignment horizontal="center" vertical="center"/>
    </xf>
    <xf numFmtId="1" fontId="0" fillId="22" borderId="0" xfId="0" applyNumberFormat="1" applyFill="1"/>
    <xf numFmtId="166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9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23" borderId="0" xfId="0" applyFill="1"/>
    <xf numFmtId="2" fontId="0" fillId="23" borderId="0" xfId="0" applyNumberFormat="1" applyFill="1"/>
    <xf numFmtId="1" fontId="4" fillId="23" borderId="0" xfId="0" applyNumberFormat="1" applyFont="1" applyFill="1"/>
    <xf numFmtId="166" fontId="4" fillId="23" borderId="0" xfId="0" applyNumberFormat="1" applyFont="1" applyFill="1"/>
    <xf numFmtId="2" fontId="4" fillId="23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6" fillId="10" borderId="5" xfId="2" applyFill="1" applyAlignment="1">
      <alignment horizontal="center"/>
    </xf>
    <xf numFmtId="2" fontId="20" fillId="0" borderId="0" xfId="0" applyNumberFormat="1" applyFont="1"/>
    <xf numFmtId="0" fontId="16" fillId="10" borderId="5" xfId="2" applyFill="1"/>
    <xf numFmtId="14" fontId="3" fillId="10" borderId="0" xfId="0" applyNumberFormat="1" applyFont="1" applyFill="1"/>
    <xf numFmtId="14" fontId="0" fillId="10" borderId="0" xfId="0" applyNumberFormat="1" applyFill="1"/>
    <xf numFmtId="16" fontId="0" fillId="23" borderId="0" xfId="0" applyNumberFormat="1" applyFill="1"/>
    <xf numFmtId="16" fontId="3" fillId="0" borderId="0" xfId="0" applyNumberFormat="1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0" fontId="16" fillId="10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5" fillId="13" borderId="0" xfId="1" applyFill="1"/>
    <xf numFmtId="1" fontId="0" fillId="24" borderId="0" xfId="0" applyNumberFormat="1" applyFill="1"/>
    <xf numFmtId="2" fontId="0" fillId="24" borderId="0" xfId="0" applyNumberFormat="1" applyFill="1"/>
    <xf numFmtId="2" fontId="4" fillId="24" borderId="0" xfId="0" applyNumberFormat="1" applyFont="1" applyFill="1"/>
    <xf numFmtId="0" fontId="0" fillId="24" borderId="0" xfId="0" applyFill="1"/>
    <xf numFmtId="0" fontId="0" fillId="25" borderId="0" xfId="0" applyFill="1"/>
    <xf numFmtId="2" fontId="0" fillId="25" borderId="0" xfId="0" applyNumberFormat="1" applyFill="1"/>
    <xf numFmtId="1" fontId="0" fillId="17" borderId="0" xfId="0" applyNumberFormat="1" applyFill="1"/>
    <xf numFmtId="1" fontId="0" fillId="25" borderId="0" xfId="0" applyNumberFormat="1" applyFill="1"/>
    <xf numFmtId="16" fontId="0" fillId="0" borderId="0" xfId="0" applyNumberFormat="1" applyAlignment="1">
      <alignment horizontal="center" vertical="center" wrapText="1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</c:numCache>
            </c:numRef>
          </c:xVal>
          <c:yVal>
            <c:numRef>
              <c:f>Balance!$E$2:$E$38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98424"/>
        <c:axId val="226598032"/>
      </c:scatterChart>
      <c:valAx>
        <c:axId val="226598424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98032"/>
        <c:crosses val="autoZero"/>
        <c:crossBetween val="midCat"/>
      </c:valAx>
      <c:valAx>
        <c:axId val="226598032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98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</c:numCache>
            </c:numRef>
          </c:xVal>
          <c:yVal>
            <c:numRef>
              <c:f>Balance!$I$2:$I$37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97640"/>
        <c:axId val="226596856"/>
      </c:scatterChart>
      <c:valAx>
        <c:axId val="226597640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96856"/>
        <c:crosses val="autoZero"/>
        <c:crossBetween val="midCat"/>
      </c:valAx>
      <c:valAx>
        <c:axId val="22659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97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</c:numCache>
            </c:numRef>
          </c:xVal>
          <c:yVal>
            <c:numRef>
              <c:f>Balance!$C$2:$C$38</c:f>
              <c:numCache>
                <c:formatCode>0.00</c:formatCode>
                <c:ptCount val="3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96072"/>
        <c:axId val="226595680"/>
      </c:scatterChart>
      <c:valAx>
        <c:axId val="226596072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95680"/>
        <c:crosses val="autoZero"/>
        <c:crossBetween val="midCat"/>
      </c:valAx>
      <c:valAx>
        <c:axId val="22659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96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30-Jun-15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15.31</c:v>
                </c:pt>
                <c:pt idx="1">
                  <c:v>15.4</c:v>
                </c:pt>
                <c:pt idx="2">
                  <c:v>14.97</c:v>
                </c:pt>
                <c:pt idx="3">
                  <c:v>14.76</c:v>
                </c:pt>
                <c:pt idx="4">
                  <c:v>15.75</c:v>
                </c:pt>
                <c:pt idx="5">
                  <c:v>15.45</c:v>
                </c:pt>
                <c:pt idx="6">
                  <c:v>15.3</c:v>
                </c:pt>
                <c:pt idx="7">
                  <c:v>15.66</c:v>
                </c:pt>
                <c:pt idx="8">
                  <c:v>16.11</c:v>
                </c:pt>
                <c:pt idx="9">
                  <c:v>15.84</c:v>
                </c:pt>
                <c:pt idx="10">
                  <c:v>16.43</c:v>
                </c:pt>
                <c:pt idx="11">
                  <c:v>16.21</c:v>
                </c:pt>
                <c:pt idx="12">
                  <c:v>15.45</c:v>
                </c:pt>
                <c:pt idx="13">
                  <c:v>15.41</c:v>
                </c:pt>
                <c:pt idx="14">
                  <c:v>15.09</c:v>
                </c:pt>
                <c:pt idx="15">
                  <c:v>14.98</c:v>
                </c:pt>
                <c:pt idx="16">
                  <c:v>14.91</c:v>
                </c:pt>
                <c:pt idx="17">
                  <c:v>16.32</c:v>
                </c:pt>
                <c:pt idx="18">
                  <c:v>16.36</c:v>
                </c:pt>
                <c:pt idx="19">
                  <c:v>16.87</c:v>
                </c:pt>
                <c:pt idx="20">
                  <c:v>16.87</c:v>
                </c:pt>
                <c:pt idx="21">
                  <c:v>16.850000000000001</c:v>
                </c:pt>
                <c:pt idx="22">
                  <c:v>17.29</c:v>
                </c:pt>
                <c:pt idx="23">
                  <c:v>16.649999999999999</c:v>
                </c:pt>
                <c:pt idx="24">
                  <c:v>15.97</c:v>
                </c:pt>
                <c:pt idx="25">
                  <c:v>14.65</c:v>
                </c:pt>
                <c:pt idx="26">
                  <c:v>14.04</c:v>
                </c:pt>
                <c:pt idx="27">
                  <c:v>14.39</c:v>
                </c:pt>
                <c:pt idx="28">
                  <c:v>15.73</c:v>
                </c:pt>
                <c:pt idx="29">
                  <c:v>16.13</c:v>
                </c:pt>
                <c:pt idx="30">
                  <c:v>16.23</c:v>
                </c:pt>
                <c:pt idx="31">
                  <c:v>17.48</c:v>
                </c:pt>
                <c:pt idx="32">
                  <c:v>17.36</c:v>
                </c:pt>
                <c:pt idx="34">
                  <c:v>17.399999999999999</c:v>
                </c:pt>
                <c:pt idx="35">
                  <c:v>18.02</c:v>
                </c:pt>
                <c:pt idx="36">
                  <c:v>19.059999999999999</c:v>
                </c:pt>
                <c:pt idx="37">
                  <c:v>18.88</c:v>
                </c:pt>
                <c:pt idx="38">
                  <c:v>18.98</c:v>
                </c:pt>
                <c:pt idx="39">
                  <c:v>18.399999999999999</c:v>
                </c:pt>
                <c:pt idx="40">
                  <c:v>19.45</c:v>
                </c:pt>
                <c:pt idx="41">
                  <c:v>19.79</c:v>
                </c:pt>
                <c:pt idx="42">
                  <c:v>20.51</c:v>
                </c:pt>
                <c:pt idx="43">
                  <c:v>20.57</c:v>
                </c:pt>
                <c:pt idx="44">
                  <c:v>21.01</c:v>
                </c:pt>
                <c:pt idx="45">
                  <c:v>21.86</c:v>
                </c:pt>
                <c:pt idx="46">
                  <c:v>21.76</c:v>
                </c:pt>
                <c:pt idx="47">
                  <c:v>21.2</c:v>
                </c:pt>
                <c:pt idx="48">
                  <c:v>20.69</c:v>
                </c:pt>
                <c:pt idx="49">
                  <c:v>21.41</c:v>
                </c:pt>
                <c:pt idx="50">
                  <c:v>22.1</c:v>
                </c:pt>
                <c:pt idx="51">
                  <c:v>22.34</c:v>
                </c:pt>
                <c:pt idx="52">
                  <c:v>23.17</c:v>
                </c:pt>
                <c:pt idx="53">
                  <c:v>23.24</c:v>
                </c:pt>
                <c:pt idx="54">
                  <c:v>23.57</c:v>
                </c:pt>
                <c:pt idx="55">
                  <c:v>24.27</c:v>
                </c:pt>
                <c:pt idx="56">
                  <c:v>24.4</c:v>
                </c:pt>
                <c:pt idx="57">
                  <c:v>25.08</c:v>
                </c:pt>
                <c:pt idx="58">
                  <c:v>24.73</c:v>
                </c:pt>
                <c:pt idx="59">
                  <c:v>24.46</c:v>
                </c:pt>
                <c:pt idx="60">
                  <c:v>24.78</c:v>
                </c:pt>
                <c:pt idx="61">
                  <c:v>24.73</c:v>
                </c:pt>
                <c:pt idx="62">
                  <c:v>25.71</c:v>
                </c:pt>
                <c:pt idx="63">
                  <c:v>25.12</c:v>
                </c:pt>
                <c:pt idx="64">
                  <c:v>25.73</c:v>
                </c:pt>
                <c:pt idx="65">
                  <c:v>25.79</c:v>
                </c:pt>
                <c:pt idx="66">
                  <c:v>26.54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593720"/>
        <c:axId val="226593328"/>
      </c:lineChart>
      <c:catAx>
        <c:axId val="22659372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93328"/>
        <c:crosses val="autoZero"/>
        <c:auto val="1"/>
        <c:lblAlgn val="ctr"/>
        <c:lblOffset val="100"/>
        <c:noMultiLvlLbl val="0"/>
      </c:catAx>
      <c:valAx>
        <c:axId val="226593328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9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10/1/2015</c:v>
                </c:pt>
                <c:pt idx="1">
                  <c:v>9/30/2015</c:v>
                </c:pt>
                <c:pt idx="2">
                  <c:v>9/29/2015</c:v>
                </c:pt>
                <c:pt idx="3">
                  <c:v>9/28/2015</c:v>
                </c:pt>
                <c:pt idx="4">
                  <c:v>9/25/2015</c:v>
                </c:pt>
                <c:pt idx="5">
                  <c:v>9/24/2015</c:v>
                </c:pt>
                <c:pt idx="6">
                  <c:v>9/23/2015</c:v>
                </c:pt>
                <c:pt idx="7">
                  <c:v>9/22/2015</c:v>
                </c:pt>
                <c:pt idx="8">
                  <c:v>9/21/2015</c:v>
                </c:pt>
                <c:pt idx="9">
                  <c:v>9/18/2015</c:v>
                </c:pt>
                <c:pt idx="10">
                  <c:v>9/17/2015</c:v>
                </c:pt>
                <c:pt idx="11">
                  <c:v>9/16/2015</c:v>
                </c:pt>
                <c:pt idx="12">
                  <c:v>9/15/2015</c:v>
                </c:pt>
                <c:pt idx="13">
                  <c:v>9/14/2015</c:v>
                </c:pt>
                <c:pt idx="14">
                  <c:v>9/11/2015</c:v>
                </c:pt>
                <c:pt idx="15">
                  <c:v>9/10/2015</c:v>
                </c:pt>
                <c:pt idx="16">
                  <c:v>9/9/2015</c:v>
                </c:pt>
                <c:pt idx="17">
                  <c:v>9/8/2015</c:v>
                </c:pt>
                <c:pt idx="18">
                  <c:v>9/4/2015</c:v>
                </c:pt>
                <c:pt idx="19">
                  <c:v>9/3/2015</c:v>
                </c:pt>
                <c:pt idx="20">
                  <c:v>9/2/2015</c:v>
                </c:pt>
                <c:pt idx="21">
                  <c:v>9/1/2015</c:v>
                </c:pt>
                <c:pt idx="22">
                  <c:v>8/31/2015</c:v>
                </c:pt>
                <c:pt idx="23">
                  <c:v>8/28/2015</c:v>
                </c:pt>
                <c:pt idx="24">
                  <c:v>8/27/2015</c:v>
                </c:pt>
                <c:pt idx="25">
                  <c:v>8/26/2015</c:v>
                </c:pt>
                <c:pt idx="26">
                  <c:v>8/25/2015</c:v>
                </c:pt>
                <c:pt idx="27">
                  <c:v>8/24/2015</c:v>
                </c:pt>
                <c:pt idx="28">
                  <c:v>8/21/2015</c:v>
                </c:pt>
                <c:pt idx="29">
                  <c:v>8/20/2015</c:v>
                </c:pt>
                <c:pt idx="30">
                  <c:v>8/19/2015</c:v>
                </c:pt>
                <c:pt idx="31">
                  <c:v>8/18/2015</c:v>
                </c:pt>
                <c:pt idx="32">
                  <c:v>8/17/2015</c:v>
                </c:pt>
                <c:pt idx="33">
                  <c:v>8/14/2015</c:v>
                </c:pt>
                <c:pt idx="34">
                  <c:v>8/13/2015</c:v>
                </c:pt>
                <c:pt idx="35">
                  <c:v>8/12/2015</c:v>
                </c:pt>
                <c:pt idx="36">
                  <c:v>8/11/2015</c:v>
                </c:pt>
                <c:pt idx="37">
                  <c:v>8/10/2015</c:v>
                </c:pt>
                <c:pt idx="38">
                  <c:v>8/7/2015</c:v>
                </c:pt>
                <c:pt idx="39">
                  <c:v>8/6/2015</c:v>
                </c:pt>
                <c:pt idx="40">
                  <c:v>8/5/2015</c:v>
                </c:pt>
                <c:pt idx="41">
                  <c:v>8/4/2015</c:v>
                </c:pt>
                <c:pt idx="42">
                  <c:v>8/3/2015</c:v>
                </c:pt>
                <c:pt idx="43">
                  <c:v>7/31/2015</c:v>
                </c:pt>
                <c:pt idx="44">
                  <c:v>7/30/2015</c:v>
                </c:pt>
                <c:pt idx="45">
                  <c:v>7/29/2015</c:v>
                </c:pt>
                <c:pt idx="46">
                  <c:v>7/28/2015</c:v>
                </c:pt>
                <c:pt idx="47">
                  <c:v>7/27/2015</c:v>
                </c:pt>
                <c:pt idx="48">
                  <c:v>7/24/2015</c:v>
                </c:pt>
                <c:pt idx="49">
                  <c:v>7/23/2015</c:v>
                </c:pt>
                <c:pt idx="50">
                  <c:v>7/22/2015</c:v>
                </c:pt>
                <c:pt idx="51">
                  <c:v>7/21/2015</c:v>
                </c:pt>
                <c:pt idx="52">
                  <c:v>7/20/2015</c:v>
                </c:pt>
                <c:pt idx="53">
                  <c:v>7/17/2015</c:v>
                </c:pt>
                <c:pt idx="54">
                  <c:v>7/16/2015</c:v>
                </c:pt>
                <c:pt idx="55">
                  <c:v>7/15/2015</c:v>
                </c:pt>
                <c:pt idx="56">
                  <c:v>7/14/2015</c:v>
                </c:pt>
                <c:pt idx="57">
                  <c:v>7/13/2015</c:v>
                </c:pt>
                <c:pt idx="58">
                  <c:v>7/10/2015</c:v>
                </c:pt>
                <c:pt idx="59">
                  <c:v>7/9/2015</c:v>
                </c:pt>
                <c:pt idx="60">
                  <c:v>7/8/2015</c:v>
                </c:pt>
                <c:pt idx="61">
                  <c:v>7/7/2015</c:v>
                </c:pt>
                <c:pt idx="62">
                  <c:v>7/6/2015</c:v>
                </c:pt>
                <c:pt idx="63">
                  <c:v>7/2/2015</c:v>
                </c:pt>
                <c:pt idx="64">
                  <c:v>7/1/2015</c:v>
                </c:pt>
                <c:pt idx="65">
                  <c:v>6/30/2015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14.73</c:v>
                </c:pt>
                <c:pt idx="1">
                  <c:v>14.6</c:v>
                </c:pt>
                <c:pt idx="2">
                  <c:v>14.3</c:v>
                </c:pt>
                <c:pt idx="3">
                  <c:v>14.35</c:v>
                </c:pt>
                <c:pt idx="4">
                  <c:v>14.4</c:v>
                </c:pt>
                <c:pt idx="5">
                  <c:v>14.46</c:v>
                </c:pt>
                <c:pt idx="6">
                  <c:v>14.66</c:v>
                </c:pt>
                <c:pt idx="7">
                  <c:v>14.79</c:v>
                </c:pt>
                <c:pt idx="8">
                  <c:v>15.37</c:v>
                </c:pt>
                <c:pt idx="9">
                  <c:v>15.49</c:v>
                </c:pt>
                <c:pt idx="10">
                  <c:v>15.94</c:v>
                </c:pt>
                <c:pt idx="11">
                  <c:v>15.85</c:v>
                </c:pt>
                <c:pt idx="12">
                  <c:v>15.79</c:v>
                </c:pt>
                <c:pt idx="13">
                  <c:v>15.57</c:v>
                </c:pt>
                <c:pt idx="14">
                  <c:v>15.19</c:v>
                </c:pt>
                <c:pt idx="15">
                  <c:v>15.28</c:v>
                </c:pt>
                <c:pt idx="16">
                  <c:v>15.48</c:v>
                </c:pt>
                <c:pt idx="17">
                  <c:v>15.48</c:v>
                </c:pt>
                <c:pt idx="18">
                  <c:v>15.1</c:v>
                </c:pt>
                <c:pt idx="19">
                  <c:v>15.43</c:v>
                </c:pt>
                <c:pt idx="20">
                  <c:v>15.3</c:v>
                </c:pt>
                <c:pt idx="21">
                  <c:v>15.41</c:v>
                </c:pt>
                <c:pt idx="22">
                  <c:v>15.94</c:v>
                </c:pt>
                <c:pt idx="23">
                  <c:v>16.21</c:v>
                </c:pt>
                <c:pt idx="24">
                  <c:v>15.89</c:v>
                </c:pt>
                <c:pt idx="25">
                  <c:v>15.44</c:v>
                </c:pt>
                <c:pt idx="26">
                  <c:v>15.14</c:v>
                </c:pt>
                <c:pt idx="27">
                  <c:v>15.87</c:v>
                </c:pt>
                <c:pt idx="28">
                  <c:v>16.5</c:v>
                </c:pt>
                <c:pt idx="29">
                  <c:v>16.93</c:v>
                </c:pt>
                <c:pt idx="30">
                  <c:v>17.43</c:v>
                </c:pt>
                <c:pt idx="31">
                  <c:v>17.510000000000002</c:v>
                </c:pt>
                <c:pt idx="32">
                  <c:v>17.55</c:v>
                </c:pt>
                <c:pt idx="33">
                  <c:v>17.48</c:v>
                </c:pt>
                <c:pt idx="34">
                  <c:v>17.02</c:v>
                </c:pt>
                <c:pt idx="35">
                  <c:v>17.18</c:v>
                </c:pt>
                <c:pt idx="36">
                  <c:v>16.670000000000002</c:v>
                </c:pt>
                <c:pt idx="37">
                  <c:v>17.05</c:v>
                </c:pt>
                <c:pt idx="38">
                  <c:v>16.989999999999998</c:v>
                </c:pt>
                <c:pt idx="39">
                  <c:v>17.29</c:v>
                </c:pt>
                <c:pt idx="40">
                  <c:v>17.21</c:v>
                </c:pt>
                <c:pt idx="41">
                  <c:v>17.32</c:v>
                </c:pt>
                <c:pt idx="42">
                  <c:v>17.559999999999999</c:v>
                </c:pt>
                <c:pt idx="43">
                  <c:v>18.3</c:v>
                </c:pt>
                <c:pt idx="44">
                  <c:v>17.5</c:v>
                </c:pt>
                <c:pt idx="45">
                  <c:v>16.63</c:v>
                </c:pt>
                <c:pt idx="46">
                  <c:v>16.68</c:v>
                </c:pt>
                <c:pt idx="47">
                  <c:v>16.57</c:v>
                </c:pt>
                <c:pt idx="48">
                  <c:v>16.61</c:v>
                </c:pt>
                <c:pt idx="49">
                  <c:v>16.87</c:v>
                </c:pt>
                <c:pt idx="50">
                  <c:v>16.95</c:v>
                </c:pt>
                <c:pt idx="51">
                  <c:v>16.940000000000001</c:v>
                </c:pt>
                <c:pt idx="52">
                  <c:v>16.97</c:v>
                </c:pt>
                <c:pt idx="53">
                  <c:v>17.3</c:v>
                </c:pt>
                <c:pt idx="54">
                  <c:v>17.690000000000001</c:v>
                </c:pt>
                <c:pt idx="55">
                  <c:v>17.489999999999998</c:v>
                </c:pt>
                <c:pt idx="56">
                  <c:v>17.63</c:v>
                </c:pt>
                <c:pt idx="57">
                  <c:v>17.54</c:v>
                </c:pt>
                <c:pt idx="58">
                  <c:v>17.37</c:v>
                </c:pt>
                <c:pt idx="59">
                  <c:v>17.37</c:v>
                </c:pt>
                <c:pt idx="60">
                  <c:v>17.43</c:v>
                </c:pt>
                <c:pt idx="61">
                  <c:v>17.690000000000001</c:v>
                </c:pt>
                <c:pt idx="62">
                  <c:v>17.62</c:v>
                </c:pt>
                <c:pt idx="63">
                  <c:v>17.579999999999998</c:v>
                </c:pt>
                <c:pt idx="64">
                  <c:v>17.71</c:v>
                </c:pt>
                <c:pt idx="65">
                  <c:v>17.989999999999998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118496"/>
        <c:axId val="244118888"/>
      </c:lineChart>
      <c:catAx>
        <c:axId val="244118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18888"/>
        <c:crosses val="autoZero"/>
        <c:auto val="1"/>
        <c:lblAlgn val="ctr"/>
        <c:lblOffset val="100"/>
        <c:noMultiLvlLbl val="0"/>
      </c:catAx>
      <c:valAx>
        <c:axId val="244118888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1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4-Aug-15</c:v>
                </c:pt>
                <c:pt idx="41">
                  <c:v>3-Aug-15</c:v>
                </c:pt>
                <c:pt idx="42">
                  <c:v>31-Jul-15</c:v>
                </c:pt>
                <c:pt idx="43">
                  <c:v>30-Jul-15</c:v>
                </c:pt>
                <c:pt idx="44">
                  <c:v>29-Jul-15</c:v>
                </c:pt>
                <c:pt idx="45">
                  <c:v>28-Jul-15</c:v>
                </c:pt>
                <c:pt idx="46">
                  <c:v>27-Jul-15</c:v>
                </c:pt>
                <c:pt idx="47">
                  <c:v>24-Jul-15</c:v>
                </c:pt>
                <c:pt idx="48">
                  <c:v>23-Jul-15</c:v>
                </c:pt>
                <c:pt idx="49">
                  <c:v>22-Jul-15</c:v>
                </c:pt>
                <c:pt idx="50">
                  <c:v>21-Jul-15</c:v>
                </c:pt>
                <c:pt idx="51">
                  <c:v>20-Jul-15</c:v>
                </c:pt>
                <c:pt idx="52">
                  <c:v>17-Jul-15</c:v>
                </c:pt>
                <c:pt idx="53">
                  <c:v>16-Jul-15</c:v>
                </c:pt>
                <c:pt idx="54">
                  <c:v>15-Jul-15</c:v>
                </c:pt>
                <c:pt idx="55">
                  <c:v>14-Jul-15</c:v>
                </c:pt>
                <c:pt idx="56">
                  <c:v>13-Jul-15</c:v>
                </c:pt>
                <c:pt idx="57">
                  <c:v>10-Jul-15</c:v>
                </c:pt>
                <c:pt idx="58">
                  <c:v>9-Jul-15</c:v>
                </c:pt>
                <c:pt idx="59">
                  <c:v>8-Jul-15</c:v>
                </c:pt>
                <c:pt idx="60">
                  <c:v>7-Jul-15</c:v>
                </c:pt>
                <c:pt idx="61">
                  <c:v>6-Jul-15</c:v>
                </c:pt>
                <c:pt idx="62">
                  <c:v>2-Jul-15</c:v>
                </c:pt>
                <c:pt idx="63">
                  <c:v>1-Jul-15</c:v>
                </c:pt>
                <c:pt idx="64">
                  <c:v>30-Jun-15</c:v>
                </c:pt>
                <c:pt idx="65">
                  <c:v>29-Jun-15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14.98</c:v>
                </c:pt>
                <c:pt idx="1">
                  <c:v>14.38</c:v>
                </c:pt>
                <c:pt idx="2">
                  <c:v>14.06</c:v>
                </c:pt>
                <c:pt idx="3">
                  <c:v>14.91</c:v>
                </c:pt>
                <c:pt idx="4">
                  <c:v>15.34</c:v>
                </c:pt>
                <c:pt idx="5">
                  <c:v>14.81</c:v>
                </c:pt>
                <c:pt idx="6">
                  <c:v>15.41</c:v>
                </c:pt>
                <c:pt idx="7">
                  <c:v>15.75</c:v>
                </c:pt>
                <c:pt idx="8">
                  <c:v>15.5</c:v>
                </c:pt>
                <c:pt idx="9">
                  <c:v>16.41</c:v>
                </c:pt>
                <c:pt idx="10">
                  <c:v>16.68</c:v>
                </c:pt>
                <c:pt idx="11">
                  <c:v>16.52</c:v>
                </c:pt>
                <c:pt idx="12">
                  <c:v>16.7</c:v>
                </c:pt>
                <c:pt idx="13">
                  <c:v>16.8</c:v>
                </c:pt>
                <c:pt idx="14">
                  <c:v>17.2</c:v>
                </c:pt>
                <c:pt idx="15">
                  <c:v>16.96</c:v>
                </c:pt>
                <c:pt idx="16">
                  <c:v>17.53</c:v>
                </c:pt>
                <c:pt idx="17">
                  <c:v>16.82</c:v>
                </c:pt>
                <c:pt idx="18">
                  <c:v>16.59</c:v>
                </c:pt>
                <c:pt idx="19">
                  <c:v>16.29</c:v>
                </c:pt>
                <c:pt idx="20">
                  <c:v>15.82</c:v>
                </c:pt>
                <c:pt idx="21">
                  <c:v>16.41</c:v>
                </c:pt>
                <c:pt idx="22">
                  <c:v>15.96</c:v>
                </c:pt>
                <c:pt idx="23">
                  <c:v>15.67</c:v>
                </c:pt>
                <c:pt idx="24">
                  <c:v>14.42</c:v>
                </c:pt>
                <c:pt idx="25">
                  <c:v>14.27</c:v>
                </c:pt>
                <c:pt idx="26">
                  <c:v>14.44</c:v>
                </c:pt>
                <c:pt idx="27">
                  <c:v>14.53</c:v>
                </c:pt>
                <c:pt idx="28">
                  <c:v>14.74</c:v>
                </c:pt>
                <c:pt idx="29">
                  <c:v>15.9</c:v>
                </c:pt>
                <c:pt idx="30">
                  <c:v>16.38</c:v>
                </c:pt>
                <c:pt idx="31">
                  <c:v>17.22</c:v>
                </c:pt>
                <c:pt idx="32">
                  <c:v>16.95</c:v>
                </c:pt>
                <c:pt idx="33">
                  <c:v>17.7</c:v>
                </c:pt>
                <c:pt idx="34">
                  <c:v>18.190000000000001</c:v>
                </c:pt>
                <c:pt idx="35">
                  <c:v>17.88</c:v>
                </c:pt>
                <c:pt idx="36">
                  <c:v>18.82</c:v>
                </c:pt>
                <c:pt idx="37">
                  <c:v>18.440000000000001</c:v>
                </c:pt>
                <c:pt idx="38">
                  <c:v>18.72</c:v>
                </c:pt>
                <c:pt idx="39">
                  <c:v>18.91</c:v>
                </c:pt>
                <c:pt idx="40">
                  <c:v>19.010000000000002</c:v>
                </c:pt>
                <c:pt idx="41">
                  <c:v>19</c:v>
                </c:pt>
                <c:pt idx="42">
                  <c:v>18.510000000000002</c:v>
                </c:pt>
                <c:pt idx="43">
                  <c:v>19.899999999999999</c:v>
                </c:pt>
                <c:pt idx="44">
                  <c:v>19.87</c:v>
                </c:pt>
                <c:pt idx="45">
                  <c:v>19.75</c:v>
                </c:pt>
                <c:pt idx="46">
                  <c:v>18.12</c:v>
                </c:pt>
                <c:pt idx="47">
                  <c:v>18.34</c:v>
                </c:pt>
                <c:pt idx="48">
                  <c:v>18.7</c:v>
                </c:pt>
                <c:pt idx="49">
                  <c:v>18</c:v>
                </c:pt>
                <c:pt idx="50">
                  <c:v>18.88</c:v>
                </c:pt>
                <c:pt idx="51">
                  <c:v>18.89</c:v>
                </c:pt>
                <c:pt idx="52">
                  <c:v>20.12</c:v>
                </c:pt>
                <c:pt idx="53">
                  <c:v>19.61</c:v>
                </c:pt>
                <c:pt idx="54">
                  <c:v>18.89</c:v>
                </c:pt>
                <c:pt idx="55">
                  <c:v>19.61</c:v>
                </c:pt>
                <c:pt idx="56">
                  <c:v>17.61</c:v>
                </c:pt>
                <c:pt idx="57">
                  <c:v>17.57</c:v>
                </c:pt>
                <c:pt idx="58">
                  <c:v>17.149999999999999</c:v>
                </c:pt>
                <c:pt idx="59">
                  <c:v>17.63</c:v>
                </c:pt>
                <c:pt idx="60">
                  <c:v>18.2</c:v>
                </c:pt>
                <c:pt idx="61">
                  <c:v>18.32</c:v>
                </c:pt>
                <c:pt idx="62">
                  <c:v>19.07</c:v>
                </c:pt>
                <c:pt idx="63">
                  <c:v>18.78</c:v>
                </c:pt>
                <c:pt idx="64">
                  <c:v>18.84</c:v>
                </c:pt>
                <c:pt idx="65">
                  <c:v>18.73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121240"/>
        <c:axId val="406073048"/>
      </c:lineChart>
      <c:catAx>
        <c:axId val="244121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73048"/>
        <c:crosses val="autoZero"/>
        <c:auto val="1"/>
        <c:lblAlgn val="ctr"/>
        <c:lblOffset val="100"/>
        <c:noMultiLvlLbl val="0"/>
      </c:catAx>
      <c:valAx>
        <c:axId val="406073048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2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30.14</c:v>
                </c:pt>
                <c:pt idx="1">
                  <c:v>29.24</c:v>
                </c:pt>
                <c:pt idx="2">
                  <c:v>28.76</c:v>
                </c:pt>
                <c:pt idx="3">
                  <c:v>28.81</c:v>
                </c:pt>
                <c:pt idx="4">
                  <c:v>28.48</c:v>
                </c:pt>
                <c:pt idx="5">
                  <c:v>28.74</c:v>
                </c:pt>
                <c:pt idx="6">
                  <c:v>28.67</c:v>
                </c:pt>
                <c:pt idx="7">
                  <c:v>29.16</c:v>
                </c:pt>
                <c:pt idx="8">
                  <c:v>29.02</c:v>
                </c:pt>
                <c:pt idx="9">
                  <c:v>29.71</c:v>
                </c:pt>
                <c:pt idx="10">
                  <c:v>29.77</c:v>
                </c:pt>
                <c:pt idx="11">
                  <c:v>29.73</c:v>
                </c:pt>
                <c:pt idx="12">
                  <c:v>29.39</c:v>
                </c:pt>
                <c:pt idx="13">
                  <c:v>29.47</c:v>
                </c:pt>
                <c:pt idx="14">
                  <c:v>29.27</c:v>
                </c:pt>
                <c:pt idx="15">
                  <c:v>29.24</c:v>
                </c:pt>
                <c:pt idx="16">
                  <c:v>29.5</c:v>
                </c:pt>
                <c:pt idx="17">
                  <c:v>28.52</c:v>
                </c:pt>
                <c:pt idx="18">
                  <c:v>29.08</c:v>
                </c:pt>
                <c:pt idx="19">
                  <c:v>28.6</c:v>
                </c:pt>
                <c:pt idx="20">
                  <c:v>27.82</c:v>
                </c:pt>
                <c:pt idx="21">
                  <c:v>28.54</c:v>
                </c:pt>
                <c:pt idx="22">
                  <c:v>28.42</c:v>
                </c:pt>
                <c:pt idx="23">
                  <c:v>27.72</c:v>
                </c:pt>
                <c:pt idx="24">
                  <c:v>27.3</c:v>
                </c:pt>
                <c:pt idx="25">
                  <c:v>25.87</c:v>
                </c:pt>
                <c:pt idx="26">
                  <c:v>26.25</c:v>
                </c:pt>
                <c:pt idx="27">
                  <c:v>26.56</c:v>
                </c:pt>
                <c:pt idx="28">
                  <c:v>27.53</c:v>
                </c:pt>
                <c:pt idx="29">
                  <c:v>28.36</c:v>
                </c:pt>
                <c:pt idx="30">
                  <c:v>28.91</c:v>
                </c:pt>
                <c:pt idx="31">
                  <c:v>29.08</c:v>
                </c:pt>
                <c:pt idx="32">
                  <c:v>29.02</c:v>
                </c:pt>
                <c:pt idx="33">
                  <c:v>28.87</c:v>
                </c:pt>
                <c:pt idx="34">
                  <c:v>29.46</c:v>
                </c:pt>
                <c:pt idx="35">
                  <c:v>28.97</c:v>
                </c:pt>
                <c:pt idx="36">
                  <c:v>29.64</c:v>
                </c:pt>
                <c:pt idx="37">
                  <c:v>28.88</c:v>
                </c:pt>
                <c:pt idx="38">
                  <c:v>29.01</c:v>
                </c:pt>
                <c:pt idx="39">
                  <c:v>29.12</c:v>
                </c:pt>
                <c:pt idx="41">
                  <c:v>29.13</c:v>
                </c:pt>
                <c:pt idx="42">
                  <c:v>29.05</c:v>
                </c:pt>
                <c:pt idx="43">
                  <c:v>28.95</c:v>
                </c:pt>
                <c:pt idx="44">
                  <c:v>28.91</c:v>
                </c:pt>
                <c:pt idx="45">
                  <c:v>29.01</c:v>
                </c:pt>
                <c:pt idx="46">
                  <c:v>28.96</c:v>
                </c:pt>
                <c:pt idx="47">
                  <c:v>28.35</c:v>
                </c:pt>
                <c:pt idx="48">
                  <c:v>28.06</c:v>
                </c:pt>
                <c:pt idx="49">
                  <c:v>28.6</c:v>
                </c:pt>
                <c:pt idx="50">
                  <c:v>28.61</c:v>
                </c:pt>
                <c:pt idx="51">
                  <c:v>28.72</c:v>
                </c:pt>
                <c:pt idx="52">
                  <c:v>29.1</c:v>
                </c:pt>
                <c:pt idx="53">
                  <c:v>29.47</c:v>
                </c:pt>
                <c:pt idx="54">
                  <c:v>29.9</c:v>
                </c:pt>
                <c:pt idx="55">
                  <c:v>29.69</c:v>
                </c:pt>
                <c:pt idx="56">
                  <c:v>29.65</c:v>
                </c:pt>
                <c:pt idx="57">
                  <c:v>29.73</c:v>
                </c:pt>
                <c:pt idx="58">
                  <c:v>29.17</c:v>
                </c:pt>
                <c:pt idx="59">
                  <c:v>28.93</c:v>
                </c:pt>
                <c:pt idx="60">
                  <c:v>29.5</c:v>
                </c:pt>
                <c:pt idx="61">
                  <c:v>29.9</c:v>
                </c:pt>
                <c:pt idx="62">
                  <c:v>30.04</c:v>
                </c:pt>
                <c:pt idx="63">
                  <c:v>30.56</c:v>
                </c:pt>
                <c:pt idx="64">
                  <c:v>30.18</c:v>
                </c:pt>
                <c:pt idx="65">
                  <c:v>30.42</c:v>
                </c:pt>
                <c:pt idx="66">
                  <c:v>30.39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074616"/>
        <c:axId val="406075008"/>
      </c:lineChart>
      <c:catAx>
        <c:axId val="406074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75008"/>
        <c:crosses val="autoZero"/>
        <c:auto val="1"/>
        <c:lblAlgn val="ctr"/>
        <c:lblOffset val="100"/>
        <c:noMultiLvlLbl val="0"/>
      </c:catAx>
      <c:valAx>
        <c:axId val="4060750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7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50.06</c:v>
                </c:pt>
                <c:pt idx="1">
                  <c:v>48.28</c:v>
                </c:pt>
                <c:pt idx="2">
                  <c:v>48.26</c:v>
                </c:pt>
                <c:pt idx="3">
                  <c:v>50.27</c:v>
                </c:pt>
                <c:pt idx="4">
                  <c:v>50.05</c:v>
                </c:pt>
                <c:pt idx="5">
                  <c:v>50.07</c:v>
                </c:pt>
                <c:pt idx="6">
                  <c:v>51.15</c:v>
                </c:pt>
                <c:pt idx="7">
                  <c:v>52.3</c:v>
                </c:pt>
                <c:pt idx="8">
                  <c:v>52.43</c:v>
                </c:pt>
                <c:pt idx="9">
                  <c:v>54.6</c:v>
                </c:pt>
                <c:pt idx="11">
                  <c:v>54.69</c:v>
                </c:pt>
                <c:pt idx="12">
                  <c:v>52.79</c:v>
                </c:pt>
                <c:pt idx="13">
                  <c:v>51.98</c:v>
                </c:pt>
                <c:pt idx="14">
                  <c:v>52.5</c:v>
                </c:pt>
                <c:pt idx="15">
                  <c:v>54.1</c:v>
                </c:pt>
                <c:pt idx="16">
                  <c:v>54.92</c:v>
                </c:pt>
                <c:pt idx="17">
                  <c:v>56.53</c:v>
                </c:pt>
                <c:pt idx="18">
                  <c:v>56.35</c:v>
                </c:pt>
                <c:pt idx="19">
                  <c:v>57.4</c:v>
                </c:pt>
                <c:pt idx="20">
                  <c:v>57.51</c:v>
                </c:pt>
                <c:pt idx="21">
                  <c:v>57.07</c:v>
                </c:pt>
                <c:pt idx="22">
                  <c:v>59.45</c:v>
                </c:pt>
                <c:pt idx="23">
                  <c:v>57.46</c:v>
                </c:pt>
                <c:pt idx="24">
                  <c:v>55.76</c:v>
                </c:pt>
                <c:pt idx="25">
                  <c:v>51.22</c:v>
                </c:pt>
                <c:pt idx="26">
                  <c:v>49.94</c:v>
                </c:pt>
                <c:pt idx="27">
                  <c:v>50.98</c:v>
                </c:pt>
                <c:pt idx="28">
                  <c:v>54.99</c:v>
                </c:pt>
                <c:pt idx="29">
                  <c:v>55.74</c:v>
                </c:pt>
                <c:pt idx="30">
                  <c:v>56.73</c:v>
                </c:pt>
                <c:pt idx="31">
                  <c:v>59.21</c:v>
                </c:pt>
                <c:pt idx="32">
                  <c:v>58.78</c:v>
                </c:pt>
                <c:pt idx="33">
                  <c:v>59.08</c:v>
                </c:pt>
                <c:pt idx="34">
                  <c:v>58.79</c:v>
                </c:pt>
                <c:pt idx="35">
                  <c:v>59.42</c:v>
                </c:pt>
                <c:pt idx="36">
                  <c:v>57.89</c:v>
                </c:pt>
                <c:pt idx="37">
                  <c:v>58.44</c:v>
                </c:pt>
                <c:pt idx="38">
                  <c:v>55.92</c:v>
                </c:pt>
                <c:pt idx="39">
                  <c:v>56.81</c:v>
                </c:pt>
                <c:pt idx="40">
                  <c:v>55.92</c:v>
                </c:pt>
                <c:pt idx="41">
                  <c:v>57.55</c:v>
                </c:pt>
                <c:pt idx="42">
                  <c:v>57.7</c:v>
                </c:pt>
                <c:pt idx="43">
                  <c:v>59.01</c:v>
                </c:pt>
                <c:pt idx="44">
                  <c:v>60.33</c:v>
                </c:pt>
                <c:pt idx="45">
                  <c:v>60.04</c:v>
                </c:pt>
                <c:pt idx="46">
                  <c:v>59.65</c:v>
                </c:pt>
                <c:pt idx="47">
                  <c:v>57.68</c:v>
                </c:pt>
                <c:pt idx="48">
                  <c:v>58.49</c:v>
                </c:pt>
                <c:pt idx="49">
                  <c:v>59.28</c:v>
                </c:pt>
                <c:pt idx="50">
                  <c:v>59</c:v>
                </c:pt>
                <c:pt idx="51">
                  <c:v>59.18</c:v>
                </c:pt>
                <c:pt idx="52">
                  <c:v>59.6</c:v>
                </c:pt>
                <c:pt idx="53">
                  <c:v>61.42</c:v>
                </c:pt>
                <c:pt idx="54">
                  <c:v>62.68</c:v>
                </c:pt>
                <c:pt idx="55">
                  <c:v>63.05</c:v>
                </c:pt>
                <c:pt idx="56">
                  <c:v>64.569999999999993</c:v>
                </c:pt>
                <c:pt idx="57">
                  <c:v>63.98</c:v>
                </c:pt>
                <c:pt idx="58">
                  <c:v>64.34</c:v>
                </c:pt>
                <c:pt idx="59">
                  <c:v>64.650000000000006</c:v>
                </c:pt>
                <c:pt idx="60">
                  <c:v>64.37</c:v>
                </c:pt>
                <c:pt idx="61">
                  <c:v>65.05</c:v>
                </c:pt>
                <c:pt idx="62">
                  <c:v>64.41</c:v>
                </c:pt>
                <c:pt idx="63">
                  <c:v>65.709999999999994</c:v>
                </c:pt>
                <c:pt idx="64">
                  <c:v>65.42</c:v>
                </c:pt>
                <c:pt idx="65">
                  <c:v>66.88</c:v>
                </c:pt>
                <c:pt idx="66">
                  <c:v>66.97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077144"/>
        <c:axId val="406077536"/>
      </c:lineChart>
      <c:catAx>
        <c:axId val="406077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77536"/>
        <c:crosses val="autoZero"/>
        <c:auto val="1"/>
        <c:lblAlgn val="ctr"/>
        <c:lblOffset val="100"/>
        <c:noMultiLvlLbl val="0"/>
      </c:catAx>
      <c:valAx>
        <c:axId val="40607753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7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42249.00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88.41</c:v>
                </c:pt>
                <c:pt idx="1">
                  <c:v>86.55</c:v>
                </c:pt>
                <c:pt idx="2">
                  <c:v>84.97</c:v>
                </c:pt>
                <c:pt idx="3">
                  <c:v>86.59</c:v>
                </c:pt>
                <c:pt idx="4">
                  <c:v>84.83</c:v>
                </c:pt>
                <c:pt idx="5">
                  <c:v>85.68</c:v>
                </c:pt>
                <c:pt idx="6">
                  <c:v>86.67</c:v>
                </c:pt>
                <c:pt idx="7">
                  <c:v>88.25</c:v>
                </c:pt>
                <c:pt idx="8">
                  <c:v>87.78</c:v>
                </c:pt>
                <c:pt idx="9">
                  <c:v>89.72</c:v>
                </c:pt>
                <c:pt idx="10">
                  <c:v>89.79</c:v>
                </c:pt>
                <c:pt idx="11">
                  <c:v>87.98</c:v>
                </c:pt>
                <c:pt idx="12">
                  <c:v>85.73</c:v>
                </c:pt>
                <c:pt idx="13">
                  <c:v>86.12</c:v>
                </c:pt>
                <c:pt idx="14">
                  <c:v>87.1</c:v>
                </c:pt>
                <c:pt idx="15">
                  <c:v>86.95</c:v>
                </c:pt>
                <c:pt idx="16">
                  <c:v>87.86</c:v>
                </c:pt>
                <c:pt idx="17">
                  <c:v>84.78</c:v>
                </c:pt>
                <c:pt idx="18">
                  <c:v>85.7</c:v>
                </c:pt>
                <c:pt idx="19">
                  <c:v>85.11</c:v>
                </c:pt>
                <c:pt idx="20">
                  <c:v>83.38</c:v>
                </c:pt>
                <c:pt idx="21">
                  <c:v>85.74</c:v>
                </c:pt>
                <c:pt idx="22">
                  <c:v>86.89</c:v>
                </c:pt>
                <c:pt idx="23">
                  <c:v>86.28</c:v>
                </c:pt>
                <c:pt idx="25">
                  <c:v>83.55</c:v>
                </c:pt>
                <c:pt idx="26">
                  <c:v>80.56</c:v>
                </c:pt>
                <c:pt idx="27">
                  <c:v>82.66</c:v>
                </c:pt>
                <c:pt idx="28">
                  <c:v>86.45</c:v>
                </c:pt>
                <c:pt idx="29">
                  <c:v>89.32</c:v>
                </c:pt>
                <c:pt idx="30">
                  <c:v>92.16</c:v>
                </c:pt>
                <c:pt idx="31">
                  <c:v>92.78</c:v>
                </c:pt>
                <c:pt idx="32">
                  <c:v>92.74</c:v>
                </c:pt>
                <c:pt idx="33">
                  <c:v>92.74</c:v>
                </c:pt>
                <c:pt idx="34">
                  <c:v>92.7</c:v>
                </c:pt>
                <c:pt idx="35">
                  <c:v>92.82</c:v>
                </c:pt>
                <c:pt idx="36">
                  <c:v>92.31</c:v>
                </c:pt>
                <c:pt idx="37">
                  <c:v>93.48</c:v>
                </c:pt>
                <c:pt idx="38">
                  <c:v>92.5</c:v>
                </c:pt>
                <c:pt idx="39">
                  <c:v>93.8</c:v>
                </c:pt>
                <c:pt idx="40">
                  <c:v>95.07</c:v>
                </c:pt>
                <c:pt idx="41">
                  <c:v>95.72</c:v>
                </c:pt>
                <c:pt idx="42">
                  <c:v>96.47</c:v>
                </c:pt>
                <c:pt idx="43">
                  <c:v>97.59</c:v>
                </c:pt>
                <c:pt idx="44">
                  <c:v>97.7</c:v>
                </c:pt>
                <c:pt idx="45">
                  <c:v>98.53</c:v>
                </c:pt>
                <c:pt idx="46">
                  <c:v>96.62</c:v>
                </c:pt>
                <c:pt idx="47">
                  <c:v>92.39</c:v>
                </c:pt>
                <c:pt idx="48">
                  <c:v>92.61</c:v>
                </c:pt>
                <c:pt idx="49">
                  <c:v>92.12</c:v>
                </c:pt>
                <c:pt idx="50">
                  <c:v>97.68</c:v>
                </c:pt>
                <c:pt idx="51">
                  <c:v>98.82</c:v>
                </c:pt>
                <c:pt idx="52">
                  <c:v>98.31</c:v>
                </c:pt>
                <c:pt idx="53">
                  <c:v>97.42</c:v>
                </c:pt>
                <c:pt idx="54">
                  <c:v>96.04</c:v>
                </c:pt>
                <c:pt idx="55">
                  <c:v>96.98</c:v>
                </c:pt>
                <c:pt idx="56">
                  <c:v>96.79</c:v>
                </c:pt>
                <c:pt idx="57">
                  <c:v>97.08</c:v>
                </c:pt>
                <c:pt idx="58">
                  <c:v>97.82</c:v>
                </c:pt>
                <c:pt idx="59">
                  <c:v>96.25</c:v>
                </c:pt>
                <c:pt idx="60">
                  <c:v>95.85</c:v>
                </c:pt>
                <c:pt idx="61">
                  <c:v>97.74</c:v>
                </c:pt>
                <c:pt idx="62">
                  <c:v>96.24</c:v>
                </c:pt>
                <c:pt idx="63">
                  <c:v>96.66</c:v>
                </c:pt>
                <c:pt idx="64">
                  <c:v>96.16</c:v>
                </c:pt>
                <c:pt idx="65">
                  <c:v>95.37</c:v>
                </c:pt>
                <c:pt idx="66">
                  <c:v>95.53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079104"/>
        <c:axId val="406079496"/>
      </c:lineChart>
      <c:catAx>
        <c:axId val="406079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79496"/>
        <c:crosses val="autoZero"/>
        <c:auto val="1"/>
        <c:lblAlgn val="ctr"/>
        <c:lblOffset val="100"/>
        <c:noMultiLvlLbl val="0"/>
      </c:catAx>
      <c:valAx>
        <c:axId val="40607949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7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30-Jun-15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9.26</c:v>
                </c:pt>
                <c:pt idx="1">
                  <c:v>9.66</c:v>
                </c:pt>
                <c:pt idx="2">
                  <c:v>9.4499999999999993</c:v>
                </c:pt>
                <c:pt idx="3">
                  <c:v>9.59</c:v>
                </c:pt>
                <c:pt idx="4">
                  <c:v>9.07</c:v>
                </c:pt>
                <c:pt idx="5">
                  <c:v>9.18</c:v>
                </c:pt>
                <c:pt idx="6">
                  <c:v>9.1999999999999993</c:v>
                </c:pt>
                <c:pt idx="7">
                  <c:v>9.5</c:v>
                </c:pt>
                <c:pt idx="8">
                  <c:v>9.9</c:v>
                </c:pt>
                <c:pt idx="9">
                  <c:v>9.9700000000000006</c:v>
                </c:pt>
                <c:pt idx="10">
                  <c:v>9.9499999999999993</c:v>
                </c:pt>
                <c:pt idx="11">
                  <c:v>9.86</c:v>
                </c:pt>
                <c:pt idx="12">
                  <c:v>9.6300000000000008</c:v>
                </c:pt>
                <c:pt idx="13">
                  <c:v>9.3800000000000008</c:v>
                </c:pt>
                <c:pt idx="14">
                  <c:v>9.65</c:v>
                </c:pt>
                <c:pt idx="15">
                  <c:v>9.6300000000000008</c:v>
                </c:pt>
                <c:pt idx="16">
                  <c:v>9.57</c:v>
                </c:pt>
                <c:pt idx="17">
                  <c:v>9.7200000000000006</c:v>
                </c:pt>
                <c:pt idx="18">
                  <c:v>9.49</c:v>
                </c:pt>
                <c:pt idx="19">
                  <c:v>9.57</c:v>
                </c:pt>
                <c:pt idx="20">
                  <c:v>9.32</c:v>
                </c:pt>
                <c:pt idx="21">
                  <c:v>9.2200000000000006</c:v>
                </c:pt>
                <c:pt idx="22">
                  <c:v>9.4499999999999993</c:v>
                </c:pt>
                <c:pt idx="23">
                  <c:v>9.41</c:v>
                </c:pt>
                <c:pt idx="24">
                  <c:v>8.86</c:v>
                </c:pt>
                <c:pt idx="25">
                  <c:v>8.26</c:v>
                </c:pt>
                <c:pt idx="26">
                  <c:v>8.11</c:v>
                </c:pt>
                <c:pt idx="27">
                  <c:v>8.1999999999999993</c:v>
                </c:pt>
                <c:pt idx="28">
                  <c:v>8.73</c:v>
                </c:pt>
                <c:pt idx="29">
                  <c:v>9.0299999999999994</c:v>
                </c:pt>
                <c:pt idx="30">
                  <c:v>9.11</c:v>
                </c:pt>
                <c:pt idx="31">
                  <c:v>9.27</c:v>
                </c:pt>
                <c:pt idx="32">
                  <c:v>9.43</c:v>
                </c:pt>
                <c:pt idx="33">
                  <c:v>9.41</c:v>
                </c:pt>
                <c:pt idx="34">
                  <c:v>9.31</c:v>
                </c:pt>
                <c:pt idx="35">
                  <c:v>9.51</c:v>
                </c:pt>
                <c:pt idx="36">
                  <c:v>9.48</c:v>
                </c:pt>
                <c:pt idx="37">
                  <c:v>10.08</c:v>
                </c:pt>
                <c:pt idx="38">
                  <c:v>9.41</c:v>
                </c:pt>
                <c:pt idx="39">
                  <c:v>9.91</c:v>
                </c:pt>
                <c:pt idx="40">
                  <c:v>9.76</c:v>
                </c:pt>
                <c:pt idx="42">
                  <c:v>9.73</c:v>
                </c:pt>
                <c:pt idx="43">
                  <c:v>9.64</c:v>
                </c:pt>
                <c:pt idx="44">
                  <c:v>9.8699999999999992</c:v>
                </c:pt>
                <c:pt idx="45">
                  <c:v>9.98</c:v>
                </c:pt>
                <c:pt idx="46">
                  <c:v>10.16</c:v>
                </c:pt>
                <c:pt idx="47">
                  <c:v>9.8699999999999992</c:v>
                </c:pt>
                <c:pt idx="48">
                  <c:v>9.6199999999999992</c:v>
                </c:pt>
                <c:pt idx="49">
                  <c:v>9.81</c:v>
                </c:pt>
                <c:pt idx="50">
                  <c:v>9.9600000000000009</c:v>
                </c:pt>
                <c:pt idx="51">
                  <c:v>9.99</c:v>
                </c:pt>
                <c:pt idx="52">
                  <c:v>10.23</c:v>
                </c:pt>
                <c:pt idx="53">
                  <c:v>10.199999999999999</c:v>
                </c:pt>
                <c:pt idx="54">
                  <c:v>10.49</c:v>
                </c:pt>
                <c:pt idx="55">
                  <c:v>10.51</c:v>
                </c:pt>
                <c:pt idx="56">
                  <c:v>10.57</c:v>
                </c:pt>
                <c:pt idx="57">
                  <c:v>10.77</c:v>
                </c:pt>
                <c:pt idx="58">
                  <c:v>10.82</c:v>
                </c:pt>
                <c:pt idx="59">
                  <c:v>10.63</c:v>
                </c:pt>
                <c:pt idx="60">
                  <c:v>10.59</c:v>
                </c:pt>
                <c:pt idx="61">
                  <c:v>10.5</c:v>
                </c:pt>
                <c:pt idx="62">
                  <c:v>11.06</c:v>
                </c:pt>
                <c:pt idx="63">
                  <c:v>11.03</c:v>
                </c:pt>
                <c:pt idx="64">
                  <c:v>11.1</c:v>
                </c:pt>
                <c:pt idx="65">
                  <c:v>11.07</c:v>
                </c:pt>
                <c:pt idx="66">
                  <c:v>11.15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118104"/>
        <c:axId val="406052960"/>
      </c:lineChart>
      <c:catAx>
        <c:axId val="244118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52960"/>
        <c:crosses val="autoZero"/>
        <c:auto val="1"/>
        <c:lblAlgn val="ctr"/>
        <c:lblOffset val="100"/>
        <c:noMultiLvlLbl val="0"/>
      </c:catAx>
      <c:valAx>
        <c:axId val="406052960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1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58.24</c:v>
                </c:pt>
                <c:pt idx="1">
                  <c:v>58.36</c:v>
                </c:pt>
                <c:pt idx="2">
                  <c:v>57.74</c:v>
                </c:pt>
                <c:pt idx="3">
                  <c:v>58.99</c:v>
                </c:pt>
                <c:pt idx="4">
                  <c:v>58.59</c:v>
                </c:pt>
                <c:pt idx="5">
                  <c:v>58.51</c:v>
                </c:pt>
                <c:pt idx="6">
                  <c:v>58.1</c:v>
                </c:pt>
                <c:pt idx="7">
                  <c:v>58.56</c:v>
                </c:pt>
                <c:pt idx="8">
                  <c:v>57.57</c:v>
                </c:pt>
                <c:pt idx="9">
                  <c:v>58.99</c:v>
                </c:pt>
                <c:pt idx="10">
                  <c:v>59.2</c:v>
                </c:pt>
                <c:pt idx="11">
                  <c:v>58.98</c:v>
                </c:pt>
                <c:pt idx="12">
                  <c:v>58.24</c:v>
                </c:pt>
                <c:pt idx="13">
                  <c:v>58.14</c:v>
                </c:pt>
                <c:pt idx="14">
                  <c:v>57.67</c:v>
                </c:pt>
                <c:pt idx="15">
                  <c:v>57.35</c:v>
                </c:pt>
                <c:pt idx="16">
                  <c:v>58.2</c:v>
                </c:pt>
                <c:pt idx="17">
                  <c:v>57.04</c:v>
                </c:pt>
                <c:pt idx="18">
                  <c:v>57.98</c:v>
                </c:pt>
                <c:pt idx="19">
                  <c:v>57.93</c:v>
                </c:pt>
                <c:pt idx="20">
                  <c:v>57.14</c:v>
                </c:pt>
                <c:pt idx="21">
                  <c:v>58.28</c:v>
                </c:pt>
                <c:pt idx="22">
                  <c:v>58.63</c:v>
                </c:pt>
                <c:pt idx="23">
                  <c:v>58.74</c:v>
                </c:pt>
                <c:pt idx="25">
                  <c:v>57.4</c:v>
                </c:pt>
                <c:pt idx="26">
                  <c:v>56.99</c:v>
                </c:pt>
                <c:pt idx="27">
                  <c:v>58.39</c:v>
                </c:pt>
                <c:pt idx="28">
                  <c:v>61.25</c:v>
                </c:pt>
                <c:pt idx="29">
                  <c:v>62.7</c:v>
                </c:pt>
                <c:pt idx="30">
                  <c:v>63.66</c:v>
                </c:pt>
                <c:pt idx="31">
                  <c:v>63.57</c:v>
                </c:pt>
                <c:pt idx="32">
                  <c:v>63.85</c:v>
                </c:pt>
                <c:pt idx="33">
                  <c:v>63.86</c:v>
                </c:pt>
                <c:pt idx="34">
                  <c:v>63.49</c:v>
                </c:pt>
                <c:pt idx="35">
                  <c:v>63.61</c:v>
                </c:pt>
                <c:pt idx="36">
                  <c:v>63.47</c:v>
                </c:pt>
                <c:pt idx="37">
                  <c:v>63.1</c:v>
                </c:pt>
                <c:pt idx="38">
                  <c:v>62.54</c:v>
                </c:pt>
                <c:pt idx="39">
                  <c:v>61.97</c:v>
                </c:pt>
                <c:pt idx="40">
                  <c:v>62.5</c:v>
                </c:pt>
                <c:pt idx="41">
                  <c:v>62.34</c:v>
                </c:pt>
                <c:pt idx="42">
                  <c:v>69.38</c:v>
                </c:pt>
                <c:pt idx="43">
                  <c:v>68.95</c:v>
                </c:pt>
                <c:pt idx="44">
                  <c:v>69.16</c:v>
                </c:pt>
                <c:pt idx="45">
                  <c:v>69.040000000000006</c:v>
                </c:pt>
                <c:pt idx="46">
                  <c:v>68.58</c:v>
                </c:pt>
                <c:pt idx="47">
                  <c:v>68.400000000000006</c:v>
                </c:pt>
                <c:pt idx="48">
                  <c:v>68.319999999999993</c:v>
                </c:pt>
                <c:pt idx="49">
                  <c:v>68.36</c:v>
                </c:pt>
                <c:pt idx="50">
                  <c:v>68.37</c:v>
                </c:pt>
                <c:pt idx="51">
                  <c:v>67.7</c:v>
                </c:pt>
                <c:pt idx="52">
                  <c:v>67.709999999999994</c:v>
                </c:pt>
                <c:pt idx="53">
                  <c:v>67.59</c:v>
                </c:pt>
                <c:pt idx="54">
                  <c:v>67.98</c:v>
                </c:pt>
                <c:pt idx="55">
                  <c:v>68.06</c:v>
                </c:pt>
                <c:pt idx="56">
                  <c:v>67.59</c:v>
                </c:pt>
                <c:pt idx="57">
                  <c:v>67.25</c:v>
                </c:pt>
                <c:pt idx="58">
                  <c:v>66.19</c:v>
                </c:pt>
                <c:pt idx="59">
                  <c:v>65.41</c:v>
                </c:pt>
                <c:pt idx="60">
                  <c:v>64.92</c:v>
                </c:pt>
                <c:pt idx="61">
                  <c:v>65.739999999999995</c:v>
                </c:pt>
                <c:pt idx="62">
                  <c:v>64.81</c:v>
                </c:pt>
                <c:pt idx="63">
                  <c:v>64.989999999999995</c:v>
                </c:pt>
                <c:pt idx="64">
                  <c:v>65.489999999999995</c:v>
                </c:pt>
                <c:pt idx="65">
                  <c:v>64.87</c:v>
                </c:pt>
                <c:pt idx="66">
                  <c:v>64.680000000000007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055312"/>
        <c:axId val="406055704"/>
      </c:lineChart>
      <c:catAx>
        <c:axId val="406055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55704"/>
        <c:crosses val="autoZero"/>
        <c:auto val="1"/>
        <c:lblAlgn val="ctr"/>
        <c:lblOffset val="100"/>
        <c:noMultiLvlLbl val="0"/>
      </c:catAx>
      <c:valAx>
        <c:axId val="406055704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5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9/30/2015</c:v>
                </c:pt>
                <c:pt idx="1">
                  <c:v>9/29/2015</c:v>
                </c:pt>
                <c:pt idx="2">
                  <c:v>9/28/2015</c:v>
                </c:pt>
                <c:pt idx="3">
                  <c:v>9/25/2015</c:v>
                </c:pt>
                <c:pt idx="4">
                  <c:v>9/24/2015</c:v>
                </c:pt>
                <c:pt idx="5">
                  <c:v>9/23/2015</c:v>
                </c:pt>
                <c:pt idx="6">
                  <c:v>9/22/2015</c:v>
                </c:pt>
                <c:pt idx="7">
                  <c:v>9/21/2015</c:v>
                </c:pt>
                <c:pt idx="8">
                  <c:v>9/18/2015</c:v>
                </c:pt>
                <c:pt idx="9">
                  <c:v>9/17/2015</c:v>
                </c:pt>
                <c:pt idx="10">
                  <c:v>9/16/2015</c:v>
                </c:pt>
                <c:pt idx="11">
                  <c:v>9/15/2015</c:v>
                </c:pt>
                <c:pt idx="12">
                  <c:v>9/14/2015</c:v>
                </c:pt>
                <c:pt idx="13">
                  <c:v>9/11/2015</c:v>
                </c:pt>
                <c:pt idx="14">
                  <c:v>9/10/2015</c:v>
                </c:pt>
                <c:pt idx="15">
                  <c:v>9/9/2015</c:v>
                </c:pt>
                <c:pt idx="16">
                  <c:v>9/8/2015</c:v>
                </c:pt>
                <c:pt idx="17">
                  <c:v>9/4/2015</c:v>
                </c:pt>
                <c:pt idx="18">
                  <c:v>9/3/2015</c:v>
                </c:pt>
                <c:pt idx="19">
                  <c:v>9/2/2015</c:v>
                </c:pt>
                <c:pt idx="20">
                  <c:v>9/1/2015</c:v>
                </c:pt>
                <c:pt idx="21">
                  <c:v>8/31/2015</c:v>
                </c:pt>
                <c:pt idx="22">
                  <c:v>8/28/2015</c:v>
                </c:pt>
                <c:pt idx="23">
                  <c:v>8/27/2015</c:v>
                </c:pt>
                <c:pt idx="24">
                  <c:v>8/26/2015</c:v>
                </c:pt>
                <c:pt idx="25">
                  <c:v>8/25/2015</c:v>
                </c:pt>
                <c:pt idx="26">
                  <c:v>8/24/2015</c:v>
                </c:pt>
                <c:pt idx="27">
                  <c:v>8/21/2015</c:v>
                </c:pt>
                <c:pt idx="28">
                  <c:v>8/20/2015</c:v>
                </c:pt>
                <c:pt idx="29">
                  <c:v>8/19/2015</c:v>
                </c:pt>
                <c:pt idx="30">
                  <c:v>8/18/2015</c:v>
                </c:pt>
                <c:pt idx="31">
                  <c:v>8/17/2015</c:v>
                </c:pt>
                <c:pt idx="32">
                  <c:v>8/14/2015</c:v>
                </c:pt>
                <c:pt idx="33">
                  <c:v>8/13/2015</c:v>
                </c:pt>
                <c:pt idx="34">
                  <c:v>8/12/2015</c:v>
                </c:pt>
                <c:pt idx="35">
                  <c:v>8/11/2015</c:v>
                </c:pt>
                <c:pt idx="36">
                  <c:v>8/10/2015</c:v>
                </c:pt>
                <c:pt idx="37">
                  <c:v>8/7/2015</c:v>
                </c:pt>
                <c:pt idx="38">
                  <c:v>8/6/2015</c:v>
                </c:pt>
                <c:pt idx="39">
                  <c:v>8/5/2015</c:v>
                </c:pt>
                <c:pt idx="40">
                  <c:v>8/5/2015</c:v>
                </c:pt>
                <c:pt idx="41">
                  <c:v>8/4/2015</c:v>
                </c:pt>
                <c:pt idx="42">
                  <c:v>8/3/2015</c:v>
                </c:pt>
                <c:pt idx="43">
                  <c:v>7/31/2015</c:v>
                </c:pt>
                <c:pt idx="44">
                  <c:v>7/30/2015</c:v>
                </c:pt>
                <c:pt idx="45">
                  <c:v>7/29/2015</c:v>
                </c:pt>
                <c:pt idx="46">
                  <c:v>7/28/2015</c:v>
                </c:pt>
                <c:pt idx="47">
                  <c:v>7/27/2015</c:v>
                </c:pt>
                <c:pt idx="48">
                  <c:v>7/24/2015</c:v>
                </c:pt>
                <c:pt idx="49">
                  <c:v>7/23/2015</c:v>
                </c:pt>
                <c:pt idx="50">
                  <c:v>7/22/2015</c:v>
                </c:pt>
                <c:pt idx="51">
                  <c:v>7/21/2015</c:v>
                </c:pt>
                <c:pt idx="52">
                  <c:v>7/20/2015</c:v>
                </c:pt>
                <c:pt idx="53">
                  <c:v>7/17/2015</c:v>
                </c:pt>
                <c:pt idx="54">
                  <c:v>7/16/2015</c:v>
                </c:pt>
                <c:pt idx="55">
                  <c:v>7/15/2015</c:v>
                </c:pt>
                <c:pt idx="56">
                  <c:v>7/14/2015</c:v>
                </c:pt>
                <c:pt idx="57">
                  <c:v>7/13/2015</c:v>
                </c:pt>
                <c:pt idx="58">
                  <c:v>7/10/2015</c:v>
                </c:pt>
                <c:pt idx="59">
                  <c:v>7/9/2015</c:v>
                </c:pt>
                <c:pt idx="60">
                  <c:v>7/8/2015</c:v>
                </c:pt>
                <c:pt idx="61">
                  <c:v>7/7/2015</c:v>
                </c:pt>
                <c:pt idx="62">
                  <c:v>7/6/2015</c:v>
                </c:pt>
                <c:pt idx="63">
                  <c:v>7/2/2015</c:v>
                </c:pt>
                <c:pt idx="64">
                  <c:v>7/1/2015</c:v>
                </c:pt>
                <c:pt idx="65">
                  <c:v>6/30/2015</c:v>
                </c:pt>
                <c:pt idx="66">
                  <c:v>6/29/2015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76.400000000000006</c:v>
                </c:pt>
                <c:pt idx="1">
                  <c:v>74.91</c:v>
                </c:pt>
                <c:pt idx="2">
                  <c:v>74.66</c:v>
                </c:pt>
                <c:pt idx="3">
                  <c:v>75.62</c:v>
                </c:pt>
                <c:pt idx="4">
                  <c:v>75.69</c:v>
                </c:pt>
                <c:pt idx="5">
                  <c:v>76.34</c:v>
                </c:pt>
                <c:pt idx="6">
                  <c:v>77.430000000000007</c:v>
                </c:pt>
                <c:pt idx="7">
                  <c:v>79.569999999999993</c:v>
                </c:pt>
                <c:pt idx="8">
                  <c:v>78.95</c:v>
                </c:pt>
                <c:pt idx="9">
                  <c:v>81.11</c:v>
                </c:pt>
                <c:pt idx="10">
                  <c:v>81.69</c:v>
                </c:pt>
                <c:pt idx="11">
                  <c:v>80.52</c:v>
                </c:pt>
                <c:pt idx="12">
                  <c:v>78.69</c:v>
                </c:pt>
                <c:pt idx="13">
                  <c:v>79.17</c:v>
                </c:pt>
                <c:pt idx="14">
                  <c:v>79.040000000000006</c:v>
                </c:pt>
                <c:pt idx="15">
                  <c:v>78.94</c:v>
                </c:pt>
                <c:pt idx="16">
                  <c:v>78.69</c:v>
                </c:pt>
                <c:pt idx="17">
                  <c:v>76.53</c:v>
                </c:pt>
                <c:pt idx="18">
                  <c:v>77.16</c:v>
                </c:pt>
                <c:pt idx="19">
                  <c:v>76.540000000000006</c:v>
                </c:pt>
                <c:pt idx="20">
                  <c:v>75.709999999999994</c:v>
                </c:pt>
                <c:pt idx="21">
                  <c:v>77.91</c:v>
                </c:pt>
                <c:pt idx="22">
                  <c:v>79.2</c:v>
                </c:pt>
                <c:pt idx="23">
                  <c:v>77.92</c:v>
                </c:pt>
                <c:pt idx="24">
                  <c:v>74.12</c:v>
                </c:pt>
                <c:pt idx="25">
                  <c:v>72.44</c:v>
                </c:pt>
                <c:pt idx="26">
                  <c:v>74.739999999999995</c:v>
                </c:pt>
                <c:pt idx="27">
                  <c:v>77.98</c:v>
                </c:pt>
                <c:pt idx="28">
                  <c:v>79.95</c:v>
                </c:pt>
                <c:pt idx="29">
                  <c:v>81.5</c:v>
                </c:pt>
                <c:pt idx="30">
                  <c:v>82.35</c:v>
                </c:pt>
                <c:pt idx="31">
                  <c:v>82.15</c:v>
                </c:pt>
                <c:pt idx="32">
                  <c:v>81.739999999999995</c:v>
                </c:pt>
                <c:pt idx="33">
                  <c:v>81.02</c:v>
                </c:pt>
                <c:pt idx="34">
                  <c:v>81.34</c:v>
                </c:pt>
                <c:pt idx="35">
                  <c:v>80.98</c:v>
                </c:pt>
                <c:pt idx="36">
                  <c:v>82.62</c:v>
                </c:pt>
                <c:pt idx="37">
                  <c:v>81.11</c:v>
                </c:pt>
                <c:pt idx="38">
                  <c:v>81.599999999999994</c:v>
                </c:pt>
                <c:pt idx="39">
                  <c:v>82.58</c:v>
                </c:pt>
                <c:pt idx="41">
                  <c:v>83.18</c:v>
                </c:pt>
                <c:pt idx="42">
                  <c:v>83.01</c:v>
                </c:pt>
                <c:pt idx="43">
                  <c:v>84.33</c:v>
                </c:pt>
                <c:pt idx="44">
                  <c:v>85.8</c:v>
                </c:pt>
                <c:pt idx="45">
                  <c:v>85.97</c:v>
                </c:pt>
                <c:pt idx="46">
                  <c:v>84.92</c:v>
                </c:pt>
                <c:pt idx="47">
                  <c:v>82.8</c:v>
                </c:pt>
                <c:pt idx="48">
                  <c:v>82.96</c:v>
                </c:pt>
                <c:pt idx="49">
                  <c:v>83.48</c:v>
                </c:pt>
                <c:pt idx="50">
                  <c:v>85.37</c:v>
                </c:pt>
                <c:pt idx="51">
                  <c:v>85.92</c:v>
                </c:pt>
                <c:pt idx="52">
                  <c:v>86.09</c:v>
                </c:pt>
                <c:pt idx="53">
                  <c:v>85.94</c:v>
                </c:pt>
                <c:pt idx="54">
                  <c:v>85.6</c:v>
                </c:pt>
                <c:pt idx="55">
                  <c:v>86.96</c:v>
                </c:pt>
                <c:pt idx="56">
                  <c:v>86.72</c:v>
                </c:pt>
                <c:pt idx="57">
                  <c:v>86.46</c:v>
                </c:pt>
                <c:pt idx="58">
                  <c:v>86.35</c:v>
                </c:pt>
                <c:pt idx="59">
                  <c:v>85.62</c:v>
                </c:pt>
                <c:pt idx="60">
                  <c:v>85.4</c:v>
                </c:pt>
                <c:pt idx="61">
                  <c:v>87.82</c:v>
                </c:pt>
                <c:pt idx="62">
                  <c:v>86.94</c:v>
                </c:pt>
                <c:pt idx="63">
                  <c:v>87.83</c:v>
                </c:pt>
                <c:pt idx="64">
                  <c:v>88.1</c:v>
                </c:pt>
                <c:pt idx="65">
                  <c:v>87.36</c:v>
                </c:pt>
                <c:pt idx="66">
                  <c:v>86.98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049760"/>
        <c:axId val="450050152"/>
      </c:lineChart>
      <c:catAx>
        <c:axId val="45004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50152"/>
        <c:crosses val="autoZero"/>
        <c:auto val="1"/>
        <c:lblAlgn val="ctr"/>
        <c:lblOffset val="100"/>
        <c:noMultiLvlLbl val="0"/>
      </c:catAx>
      <c:valAx>
        <c:axId val="4500501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4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30-Jun-15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27.46</c:v>
                </c:pt>
                <c:pt idx="1">
                  <c:v>27.49</c:v>
                </c:pt>
                <c:pt idx="2">
                  <c:v>26.92</c:v>
                </c:pt>
                <c:pt idx="3">
                  <c:v>26.46</c:v>
                </c:pt>
                <c:pt idx="4">
                  <c:v>27.1</c:v>
                </c:pt>
                <c:pt idx="5">
                  <c:v>27.31</c:v>
                </c:pt>
                <c:pt idx="6">
                  <c:v>28.1</c:v>
                </c:pt>
                <c:pt idx="7">
                  <c:v>28.48</c:v>
                </c:pt>
                <c:pt idx="8">
                  <c:v>28.91</c:v>
                </c:pt>
                <c:pt idx="9">
                  <c:v>29.02</c:v>
                </c:pt>
                <c:pt idx="10">
                  <c:v>29.89</c:v>
                </c:pt>
                <c:pt idx="11">
                  <c:v>30.07</c:v>
                </c:pt>
                <c:pt idx="12">
                  <c:v>29.75</c:v>
                </c:pt>
                <c:pt idx="13">
                  <c:v>29.17</c:v>
                </c:pt>
                <c:pt idx="14">
                  <c:v>30.39</c:v>
                </c:pt>
                <c:pt idx="15">
                  <c:v>30.36</c:v>
                </c:pt>
                <c:pt idx="16">
                  <c:v>30.51</c:v>
                </c:pt>
                <c:pt idx="17">
                  <c:v>31.06</c:v>
                </c:pt>
                <c:pt idx="18">
                  <c:v>30.32</c:v>
                </c:pt>
                <c:pt idx="19">
                  <c:v>30.88</c:v>
                </c:pt>
                <c:pt idx="20">
                  <c:v>30.7</c:v>
                </c:pt>
                <c:pt idx="21">
                  <c:v>30.44</c:v>
                </c:pt>
                <c:pt idx="22">
                  <c:v>31.75</c:v>
                </c:pt>
                <c:pt idx="23">
                  <c:v>31.35</c:v>
                </c:pt>
                <c:pt idx="24">
                  <c:v>30.76</c:v>
                </c:pt>
                <c:pt idx="25">
                  <c:v>29.97</c:v>
                </c:pt>
                <c:pt idx="26">
                  <c:v>29.4</c:v>
                </c:pt>
                <c:pt idx="27">
                  <c:v>29.97</c:v>
                </c:pt>
                <c:pt idx="28">
                  <c:v>31.22</c:v>
                </c:pt>
                <c:pt idx="29">
                  <c:v>31.99</c:v>
                </c:pt>
                <c:pt idx="31">
                  <c:v>32.78</c:v>
                </c:pt>
                <c:pt idx="32">
                  <c:v>32.96</c:v>
                </c:pt>
                <c:pt idx="33">
                  <c:v>33.21</c:v>
                </c:pt>
                <c:pt idx="34">
                  <c:v>32.96</c:v>
                </c:pt>
                <c:pt idx="35">
                  <c:v>32.770000000000003</c:v>
                </c:pt>
                <c:pt idx="36">
                  <c:v>32.950000000000003</c:v>
                </c:pt>
                <c:pt idx="37">
                  <c:v>32.78</c:v>
                </c:pt>
                <c:pt idx="38">
                  <c:v>33.61</c:v>
                </c:pt>
                <c:pt idx="39">
                  <c:v>32.71</c:v>
                </c:pt>
                <c:pt idx="40">
                  <c:v>32.950000000000003</c:v>
                </c:pt>
                <c:pt idx="41">
                  <c:v>32.950000000000003</c:v>
                </c:pt>
                <c:pt idx="42">
                  <c:v>32.74</c:v>
                </c:pt>
                <c:pt idx="43">
                  <c:v>32.619999999999997</c:v>
                </c:pt>
                <c:pt idx="44">
                  <c:v>33.380000000000003</c:v>
                </c:pt>
                <c:pt idx="45">
                  <c:v>33.49</c:v>
                </c:pt>
                <c:pt idx="46">
                  <c:v>33.049999999999997</c:v>
                </c:pt>
                <c:pt idx="47">
                  <c:v>31.98</c:v>
                </c:pt>
                <c:pt idx="48">
                  <c:v>31.54</c:v>
                </c:pt>
                <c:pt idx="49">
                  <c:v>31.88</c:v>
                </c:pt>
                <c:pt idx="50">
                  <c:v>32.659999999999997</c:v>
                </c:pt>
                <c:pt idx="51">
                  <c:v>33.22</c:v>
                </c:pt>
                <c:pt idx="52">
                  <c:v>33.869999999999997</c:v>
                </c:pt>
                <c:pt idx="53">
                  <c:v>34.130000000000003</c:v>
                </c:pt>
                <c:pt idx="54">
                  <c:v>34.32</c:v>
                </c:pt>
                <c:pt idx="55">
                  <c:v>34.83</c:v>
                </c:pt>
                <c:pt idx="56">
                  <c:v>34.75</c:v>
                </c:pt>
                <c:pt idx="57">
                  <c:v>35.36</c:v>
                </c:pt>
                <c:pt idx="58">
                  <c:v>35.340000000000003</c:v>
                </c:pt>
                <c:pt idx="59">
                  <c:v>34.83</c:v>
                </c:pt>
                <c:pt idx="60">
                  <c:v>34.74</c:v>
                </c:pt>
                <c:pt idx="61">
                  <c:v>35.36</c:v>
                </c:pt>
                <c:pt idx="62">
                  <c:v>35.979999999999997</c:v>
                </c:pt>
                <c:pt idx="63">
                  <c:v>35.65</c:v>
                </c:pt>
                <c:pt idx="64">
                  <c:v>36.24</c:v>
                </c:pt>
                <c:pt idx="65">
                  <c:v>36.65</c:v>
                </c:pt>
                <c:pt idx="66">
                  <c:v>36.57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0134744"/>
        <c:axId val="780129256"/>
      </c:lineChart>
      <c:catAx>
        <c:axId val="780134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129256"/>
        <c:crosses val="autoZero"/>
        <c:auto val="1"/>
        <c:lblAlgn val="ctr"/>
        <c:lblOffset val="100"/>
        <c:noMultiLvlLbl val="0"/>
      </c:catAx>
      <c:valAx>
        <c:axId val="780129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13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BIIB!$W$2:$W$68</c:f>
              <c:strCache>
                <c:ptCount val="67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BIIB!$AA$2:$AA$68</c:f>
              <c:numCache>
                <c:formatCode>General</c:formatCode>
                <c:ptCount val="67"/>
                <c:pt idx="0">
                  <c:v>287.3</c:v>
                </c:pt>
                <c:pt idx="1">
                  <c:v>291.81</c:v>
                </c:pt>
                <c:pt idx="2">
                  <c:v>278.23</c:v>
                </c:pt>
                <c:pt idx="3">
                  <c:v>272.27999999999997</c:v>
                </c:pt>
                <c:pt idx="4">
                  <c:v>284.79000000000002</c:v>
                </c:pt>
                <c:pt idx="5">
                  <c:v>293.01</c:v>
                </c:pt>
                <c:pt idx="6">
                  <c:v>298.33999999999997</c:v>
                </c:pt>
                <c:pt idx="7">
                  <c:v>299.06</c:v>
                </c:pt>
                <c:pt idx="8">
                  <c:v>297.16000000000003</c:v>
                </c:pt>
                <c:pt idx="9">
                  <c:v>314.67</c:v>
                </c:pt>
                <c:pt idx="10">
                  <c:v>325.3</c:v>
                </c:pt>
                <c:pt idx="11">
                  <c:v>319.56</c:v>
                </c:pt>
                <c:pt idx="12">
                  <c:v>319.86</c:v>
                </c:pt>
                <c:pt idx="13">
                  <c:v>316.23</c:v>
                </c:pt>
                <c:pt idx="14">
                  <c:v>315.37</c:v>
                </c:pt>
                <c:pt idx="15">
                  <c:v>312.62</c:v>
                </c:pt>
                <c:pt idx="16">
                  <c:v>303.48</c:v>
                </c:pt>
                <c:pt idx="17">
                  <c:v>308.74</c:v>
                </c:pt>
                <c:pt idx="18">
                  <c:v>302.26</c:v>
                </c:pt>
                <c:pt idx="19">
                  <c:v>301.63</c:v>
                </c:pt>
                <c:pt idx="20">
                  <c:v>304.20999999999998</c:v>
                </c:pt>
                <c:pt idx="21">
                  <c:v>292.5</c:v>
                </c:pt>
                <c:pt idx="22">
                  <c:v>297.3</c:v>
                </c:pt>
                <c:pt idx="23">
                  <c:v>303.69</c:v>
                </c:pt>
                <c:pt idx="24">
                  <c:v>304.49</c:v>
                </c:pt>
                <c:pt idx="25">
                  <c:v>298.25</c:v>
                </c:pt>
                <c:pt idx="26">
                  <c:v>281.75</c:v>
                </c:pt>
                <c:pt idx="27">
                  <c:v>278.35000000000002</c:v>
                </c:pt>
                <c:pt idx="28">
                  <c:v>295.64</c:v>
                </c:pt>
                <c:pt idx="29">
                  <c:v>309.89999999999998</c:v>
                </c:pt>
                <c:pt idx="30">
                  <c:v>315.82</c:v>
                </c:pt>
                <c:pt idx="31">
                  <c:v>312.13</c:v>
                </c:pt>
                <c:pt idx="32">
                  <c:v>316.08</c:v>
                </c:pt>
                <c:pt idx="33">
                  <c:v>312.61</c:v>
                </c:pt>
                <c:pt idx="34">
                  <c:v>313.91000000000003</c:v>
                </c:pt>
                <c:pt idx="35">
                  <c:v>316.73</c:v>
                </c:pt>
                <c:pt idx="36">
                  <c:v>314.85000000000002</c:v>
                </c:pt>
                <c:pt idx="37">
                  <c:v>314.94</c:v>
                </c:pt>
                <c:pt idx="38">
                  <c:v>309</c:v>
                </c:pt>
                <c:pt idx="39">
                  <c:v>316.60000000000002</c:v>
                </c:pt>
                <c:pt idx="40">
                  <c:v>335.41</c:v>
                </c:pt>
                <c:pt idx="41">
                  <c:v>330.38</c:v>
                </c:pt>
                <c:pt idx="42">
                  <c:v>324.38</c:v>
                </c:pt>
                <c:pt idx="43">
                  <c:v>318.77999999999997</c:v>
                </c:pt>
                <c:pt idx="44">
                  <c:v>317</c:v>
                </c:pt>
                <c:pt idx="45">
                  <c:v>313.33999999999997</c:v>
                </c:pt>
                <c:pt idx="46">
                  <c:v>319.93</c:v>
                </c:pt>
                <c:pt idx="47">
                  <c:v>309.43</c:v>
                </c:pt>
                <c:pt idx="48">
                  <c:v>300.02999999999997</c:v>
                </c:pt>
                <c:pt idx="49">
                  <c:v>385.05</c:v>
                </c:pt>
                <c:pt idx="50">
                  <c:v>391.74</c:v>
                </c:pt>
                <c:pt idx="51">
                  <c:v>409.5</c:v>
                </c:pt>
                <c:pt idx="52">
                  <c:v>408.93</c:v>
                </c:pt>
                <c:pt idx="53">
                  <c:v>404.66</c:v>
                </c:pt>
                <c:pt idx="54">
                  <c:v>403.73</c:v>
                </c:pt>
                <c:pt idx="55">
                  <c:v>400.55</c:v>
                </c:pt>
                <c:pt idx="56">
                  <c:v>400.2</c:v>
                </c:pt>
                <c:pt idx="57">
                  <c:v>391.23</c:v>
                </c:pt>
                <c:pt idx="58">
                  <c:v>388.23</c:v>
                </c:pt>
                <c:pt idx="59">
                  <c:v>399.29</c:v>
                </c:pt>
                <c:pt idx="60">
                  <c:v>397.68</c:v>
                </c:pt>
                <c:pt idx="61">
                  <c:v>408.06</c:v>
                </c:pt>
                <c:pt idx="62">
                  <c:v>404.63</c:v>
                </c:pt>
                <c:pt idx="63">
                  <c:v>404.28</c:v>
                </c:pt>
                <c:pt idx="64">
                  <c:v>405.41</c:v>
                </c:pt>
                <c:pt idx="65">
                  <c:v>403.94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051720"/>
        <c:axId val="450052112"/>
      </c:lineChart>
      <c:catAx>
        <c:axId val="450051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52112"/>
        <c:crosses val="autoZero"/>
        <c:auto val="1"/>
        <c:lblAlgn val="ctr"/>
        <c:lblOffset val="100"/>
        <c:noMultiLvlLbl val="0"/>
      </c:catAx>
      <c:valAx>
        <c:axId val="450052112"/>
        <c:scaling>
          <c:orientation val="minMax"/>
          <c:min val="25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5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89.63</c:v>
                </c:pt>
                <c:pt idx="1">
                  <c:v>85.55</c:v>
                </c:pt>
                <c:pt idx="2">
                  <c:v>86.94</c:v>
                </c:pt>
                <c:pt idx="3">
                  <c:v>86.93</c:v>
                </c:pt>
                <c:pt idx="4">
                  <c:v>100.21</c:v>
                </c:pt>
                <c:pt idx="5">
                  <c:v>111.02</c:v>
                </c:pt>
                <c:pt idx="6">
                  <c:v>113.37</c:v>
                </c:pt>
                <c:pt idx="7">
                  <c:v>119.84</c:v>
                </c:pt>
                <c:pt idx="8">
                  <c:v>127.44</c:v>
                </c:pt>
                <c:pt idx="9">
                  <c:v>141.13999999999999</c:v>
                </c:pt>
                <c:pt idx="10">
                  <c:v>138.08000000000001</c:v>
                </c:pt>
                <c:pt idx="11">
                  <c:v>132.72999999999999</c:v>
                </c:pt>
                <c:pt idx="12">
                  <c:v>132.51</c:v>
                </c:pt>
                <c:pt idx="13">
                  <c:v>130.11000000000001</c:v>
                </c:pt>
                <c:pt idx="14">
                  <c:v>132.79</c:v>
                </c:pt>
                <c:pt idx="15">
                  <c:v>130.91</c:v>
                </c:pt>
                <c:pt idx="16">
                  <c:v>130.31</c:v>
                </c:pt>
                <c:pt idx="17">
                  <c:v>138.1</c:v>
                </c:pt>
                <c:pt idx="18">
                  <c:v>129.32</c:v>
                </c:pt>
                <c:pt idx="19">
                  <c:v>128.08000000000001</c:v>
                </c:pt>
                <c:pt idx="20">
                  <c:v>131.80000000000001</c:v>
                </c:pt>
                <c:pt idx="21">
                  <c:v>128.86000000000001</c:v>
                </c:pt>
                <c:pt idx="22">
                  <c:v>133.07</c:v>
                </c:pt>
                <c:pt idx="23">
                  <c:v>137.47</c:v>
                </c:pt>
                <c:pt idx="24">
                  <c:v>133.36000000000001</c:v>
                </c:pt>
                <c:pt idx="25">
                  <c:v>129.66999999999999</c:v>
                </c:pt>
                <c:pt idx="26">
                  <c:v>125.07</c:v>
                </c:pt>
                <c:pt idx="27">
                  <c:v>120.01</c:v>
                </c:pt>
                <c:pt idx="28">
                  <c:v>123.79</c:v>
                </c:pt>
                <c:pt idx="29">
                  <c:v>121.25</c:v>
                </c:pt>
                <c:pt idx="30">
                  <c:v>127.01</c:v>
                </c:pt>
                <c:pt idx="31">
                  <c:v>129.61000000000001</c:v>
                </c:pt>
                <c:pt idx="32">
                  <c:v>131.69</c:v>
                </c:pt>
                <c:pt idx="33">
                  <c:v>127.82</c:v>
                </c:pt>
                <c:pt idx="34">
                  <c:v>131.91</c:v>
                </c:pt>
                <c:pt idx="35">
                  <c:v>134.86000000000001</c:v>
                </c:pt>
                <c:pt idx="36">
                  <c:v>135.88999999999999</c:v>
                </c:pt>
                <c:pt idx="37">
                  <c:v>139.22999999999999</c:v>
                </c:pt>
                <c:pt idx="38">
                  <c:v>154.84</c:v>
                </c:pt>
                <c:pt idx="39">
                  <c:v>156.83000000000001</c:v>
                </c:pt>
                <c:pt idx="40">
                  <c:v>166.51</c:v>
                </c:pt>
                <c:pt idx="41">
                  <c:v>164.47</c:v>
                </c:pt>
                <c:pt idx="42">
                  <c:v>164.6</c:v>
                </c:pt>
                <c:pt idx="43">
                  <c:v>165.83</c:v>
                </c:pt>
                <c:pt idx="44">
                  <c:v>159.16999999999999</c:v>
                </c:pt>
                <c:pt idx="45">
                  <c:v>159.02000000000001</c:v>
                </c:pt>
                <c:pt idx="46">
                  <c:v>160.32</c:v>
                </c:pt>
                <c:pt idx="47">
                  <c:v>159.49</c:v>
                </c:pt>
                <c:pt idx="48">
                  <c:v>158.91</c:v>
                </c:pt>
                <c:pt idx="49">
                  <c:v>163.54</c:v>
                </c:pt>
                <c:pt idx="50">
                  <c:v>162</c:v>
                </c:pt>
                <c:pt idx="51">
                  <c:v>160.63</c:v>
                </c:pt>
                <c:pt idx="52">
                  <c:v>165.33</c:v>
                </c:pt>
                <c:pt idx="53">
                  <c:v>164.19</c:v>
                </c:pt>
                <c:pt idx="54">
                  <c:v>166.59</c:v>
                </c:pt>
                <c:pt idx="55">
                  <c:v>167.81</c:v>
                </c:pt>
                <c:pt idx="56">
                  <c:v>166.17</c:v>
                </c:pt>
                <c:pt idx="57">
                  <c:v>163.9</c:v>
                </c:pt>
                <c:pt idx="58">
                  <c:v>159.03</c:v>
                </c:pt>
                <c:pt idx="59">
                  <c:v>158.43</c:v>
                </c:pt>
                <c:pt idx="60">
                  <c:v>154.63</c:v>
                </c:pt>
                <c:pt idx="61">
                  <c:v>159.6</c:v>
                </c:pt>
                <c:pt idx="62">
                  <c:v>163.22</c:v>
                </c:pt>
                <c:pt idx="63">
                  <c:v>163.21</c:v>
                </c:pt>
                <c:pt idx="64">
                  <c:v>163.07</c:v>
                </c:pt>
                <c:pt idx="65">
                  <c:v>168.37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082920"/>
        <c:axId val="450083312"/>
      </c:lineChart>
      <c:catAx>
        <c:axId val="450082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3312"/>
        <c:crosses val="autoZero"/>
        <c:auto val="1"/>
        <c:lblAlgn val="ctr"/>
        <c:lblOffset val="100"/>
        <c:noMultiLvlLbl val="0"/>
      </c:catAx>
      <c:valAx>
        <c:axId val="45008331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442912</xdr:colOff>
      <xdr:row>15</xdr:row>
      <xdr:rowOff>19050</xdr:rowOff>
    </xdr:from>
    <xdr:to>
      <xdr:col>18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31</xdr:row>
      <xdr:rowOff>104775</xdr:rowOff>
    </xdr:from>
    <xdr:to>
      <xdr:col>18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471487</xdr:colOff>
      <xdr:row>0</xdr:row>
      <xdr:rowOff>66681</xdr:rowOff>
    </xdr:from>
    <xdr:to>
      <xdr:col>18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445063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2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2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2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LL+Historical+Prices" adjustColumnWidth="0" connectionId="2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LL" connectionId="2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NSC" preserveFormatting="0" connectionId="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TKR" preserveFormatting="0" connectionId="1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BIIB" preserveFormatting="0" connectionId="1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T42"/>
  <sheetViews>
    <sheetView workbookViewId="0">
      <pane ySplit="1" topLeftCell="A17" activePane="bottomLeft" state="frozen"/>
      <selection pane="bottomLeft" activeCell="D48" sqref="D48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0.140625" bestFit="1" customWidth="1"/>
    <col min="6" max="6" width="11.140625" bestFit="1" customWidth="1"/>
    <col min="7" max="7" width="10.140625" bestFit="1" customWidth="1"/>
    <col min="9" max="9" width="11.140625" bestFit="1" customWidth="1"/>
  </cols>
  <sheetData>
    <row r="1" spans="1:20" x14ac:dyDescent="0.25">
      <c r="A1" s="234"/>
      <c r="B1" s="234" t="s">
        <v>106</v>
      </c>
      <c r="C1" s="242" t="s">
        <v>248</v>
      </c>
      <c r="D1" s="242" t="s">
        <v>250</v>
      </c>
      <c r="E1" s="234" t="s">
        <v>105</v>
      </c>
      <c r="F1" s="234" t="s">
        <v>107</v>
      </c>
      <c r="G1" s="242" t="s">
        <v>247</v>
      </c>
      <c r="H1" s="242" t="s">
        <v>249</v>
      </c>
      <c r="I1" s="235" t="s">
        <v>127</v>
      </c>
      <c r="J1" s="236" t="s">
        <v>81</v>
      </c>
      <c r="K1" s="38"/>
      <c r="L1" s="42"/>
      <c r="M1" s="43"/>
      <c r="N1" s="42"/>
      <c r="O1" s="43"/>
      <c r="P1" s="43"/>
      <c r="Q1" s="38"/>
      <c r="R1" s="38"/>
      <c r="S1" s="38"/>
      <c r="T1" s="38"/>
    </row>
    <row r="2" spans="1:20" x14ac:dyDescent="0.25">
      <c r="A2" s="38"/>
      <c r="B2" s="68">
        <v>42233</v>
      </c>
      <c r="C2" s="247">
        <v>2102.44</v>
      </c>
      <c r="D2" s="243"/>
      <c r="E2" s="69">
        <v>322588.21000000002</v>
      </c>
      <c r="F2" s="42">
        <v>360000</v>
      </c>
      <c r="G2" s="43"/>
      <c r="H2" s="43"/>
      <c r="I2" s="69">
        <f t="shared" ref="I2:I29" si="0">E2-F2</f>
        <v>-37411.789999999979</v>
      </c>
      <c r="J2" s="93">
        <f t="shared" ref="J2:J29" si="1">I2/F2</f>
        <v>-0.10392163888888883</v>
      </c>
      <c r="K2" s="38"/>
      <c r="L2" s="42"/>
      <c r="M2" s="43"/>
      <c r="N2" s="42"/>
      <c r="O2" s="43"/>
      <c r="P2" s="43"/>
      <c r="Q2" s="38"/>
      <c r="R2" s="38"/>
      <c r="S2" s="38"/>
      <c r="T2" s="38"/>
    </row>
    <row r="3" spans="1:20" x14ac:dyDescent="0.25">
      <c r="A3" s="38"/>
      <c r="B3" s="68">
        <v>42234</v>
      </c>
      <c r="C3" s="42">
        <v>2096.92</v>
      </c>
      <c r="D3" s="244">
        <f>(C3-C2)/C2</f>
        <v>-2.6255208234242031E-3</v>
      </c>
      <c r="E3" s="69">
        <v>319994.03000000003</v>
      </c>
      <c r="F3" s="42">
        <v>360000</v>
      </c>
      <c r="G3" s="42">
        <f t="shared" ref="G3:G28" si="2">E3-E2-F3+F2</f>
        <v>-2594.179999999993</v>
      </c>
      <c r="H3" s="244">
        <f>G3/F2</f>
        <v>-7.2060555555555359E-3</v>
      </c>
      <c r="I3" s="69">
        <f t="shared" si="0"/>
        <v>-40005.969999999972</v>
      </c>
      <c r="J3" s="93">
        <f t="shared" si="1"/>
        <v>-0.11112769444444437</v>
      </c>
      <c r="K3" s="38"/>
      <c r="L3" s="42"/>
      <c r="M3" s="43"/>
      <c r="N3" s="42"/>
      <c r="O3" s="43"/>
      <c r="P3" s="43"/>
      <c r="Q3" s="38"/>
      <c r="R3" s="38"/>
      <c r="S3" s="38"/>
      <c r="T3" s="38"/>
    </row>
    <row r="4" spans="1:20" x14ac:dyDescent="0.25">
      <c r="A4" s="38"/>
      <c r="B4" s="68">
        <v>42235</v>
      </c>
      <c r="C4" s="42">
        <v>2079.61</v>
      </c>
      <c r="D4" s="244">
        <f t="shared" ref="D4:D35" si="3">(C4-C3)/C3</f>
        <v>-8.254964424012334E-3</v>
      </c>
      <c r="E4" s="69">
        <v>311839.78000000003</v>
      </c>
      <c r="F4" s="42">
        <v>360000</v>
      </c>
      <c r="G4" s="42">
        <f t="shared" si="2"/>
        <v>-8154.25</v>
      </c>
      <c r="H4" s="244">
        <f t="shared" ref="H4:H27" si="4">G4/F3</f>
        <v>-2.2650694444444446E-2</v>
      </c>
      <c r="I4" s="69">
        <f t="shared" si="0"/>
        <v>-48160.219999999972</v>
      </c>
      <c r="J4" s="93">
        <f t="shared" si="1"/>
        <v>-0.13377838888888882</v>
      </c>
      <c r="K4" s="38"/>
      <c r="L4" s="42"/>
      <c r="M4" s="43"/>
      <c r="N4" s="42"/>
      <c r="O4" s="43"/>
      <c r="P4" s="43"/>
      <c r="Q4" s="38"/>
      <c r="R4" s="38"/>
      <c r="S4" s="38"/>
      <c r="T4" s="38"/>
    </row>
    <row r="5" spans="1:20" x14ac:dyDescent="0.25">
      <c r="A5" s="38"/>
      <c r="B5" s="68">
        <v>42236</v>
      </c>
      <c r="C5" s="42">
        <v>2035.73</v>
      </c>
      <c r="D5" s="244">
        <f t="shared" si="3"/>
        <v>-2.1100110116800797E-2</v>
      </c>
      <c r="E5" s="69">
        <v>301697.40999999997</v>
      </c>
      <c r="F5" s="42">
        <v>360000</v>
      </c>
      <c r="G5" s="42">
        <f t="shared" si="2"/>
        <v>-10142.370000000054</v>
      </c>
      <c r="H5" s="244">
        <f t="shared" si="4"/>
        <v>-2.817325000000015E-2</v>
      </c>
      <c r="I5" s="69">
        <f t="shared" si="0"/>
        <v>-58302.590000000026</v>
      </c>
      <c r="J5" s="93">
        <f t="shared" si="1"/>
        <v>-0.16195163888888897</v>
      </c>
      <c r="K5" s="38"/>
      <c r="L5" s="42"/>
      <c r="M5" s="43"/>
      <c r="N5" s="42"/>
      <c r="O5" s="43"/>
      <c r="P5" s="43"/>
      <c r="Q5" s="38"/>
      <c r="R5" s="38"/>
      <c r="S5" s="38"/>
      <c r="T5" s="38"/>
    </row>
    <row r="6" spans="1:20" x14ac:dyDescent="0.25">
      <c r="A6" s="38"/>
      <c r="B6" s="68">
        <v>42237</v>
      </c>
      <c r="C6" s="42">
        <v>1970.89</v>
      </c>
      <c r="D6" s="244">
        <f t="shared" si="3"/>
        <v>-3.1850982202944356E-2</v>
      </c>
      <c r="E6" s="69">
        <v>295093.56</v>
      </c>
      <c r="F6" s="42">
        <v>360000</v>
      </c>
      <c r="G6" s="42">
        <f t="shared" si="2"/>
        <v>-6603.8499999999767</v>
      </c>
      <c r="H6" s="244">
        <f t="shared" si="4"/>
        <v>-1.8344027777777713E-2</v>
      </c>
      <c r="I6" s="69">
        <f t="shared" si="0"/>
        <v>-64906.44</v>
      </c>
      <c r="J6" s="93">
        <f t="shared" si="1"/>
        <v>-0.18029566666666666</v>
      </c>
      <c r="K6" s="38"/>
      <c r="L6" s="42"/>
      <c r="M6" s="43"/>
      <c r="N6" s="42"/>
      <c r="O6" s="43"/>
      <c r="P6" s="43"/>
      <c r="Q6" s="38"/>
      <c r="R6" s="38"/>
      <c r="S6" s="38"/>
      <c r="T6" s="38"/>
    </row>
    <row r="7" spans="1:20" x14ac:dyDescent="0.25">
      <c r="A7" s="38"/>
      <c r="B7" s="68">
        <v>42240</v>
      </c>
      <c r="C7" s="42">
        <v>1893.21</v>
      </c>
      <c r="D7" s="244">
        <f t="shared" si="3"/>
        <v>-3.9413665907280494E-2</v>
      </c>
      <c r="E7" s="69">
        <v>283095.28999999998</v>
      </c>
      <c r="F7" s="42">
        <v>360000</v>
      </c>
      <c r="G7" s="42">
        <f t="shared" si="2"/>
        <v>-11998.270000000019</v>
      </c>
      <c r="H7" s="244">
        <f t="shared" si="4"/>
        <v>-3.3328527777777832E-2</v>
      </c>
      <c r="I7" s="69">
        <f t="shared" si="0"/>
        <v>-76904.710000000021</v>
      </c>
      <c r="J7" s="93">
        <f t="shared" si="1"/>
        <v>-0.2136241944444445</v>
      </c>
      <c r="K7" s="38"/>
      <c r="L7" s="42"/>
      <c r="M7" s="43"/>
      <c r="N7" s="42"/>
      <c r="O7" s="43"/>
      <c r="P7" s="43"/>
      <c r="Q7" s="38"/>
      <c r="R7" s="38"/>
      <c r="S7" s="38"/>
      <c r="T7" s="38"/>
    </row>
    <row r="8" spans="1:20" x14ac:dyDescent="0.25">
      <c r="A8" s="38"/>
      <c r="B8" s="68">
        <v>42241</v>
      </c>
      <c r="C8" s="42">
        <v>1867.61</v>
      </c>
      <c r="D8" s="244">
        <f t="shared" si="3"/>
        <v>-1.3522007595565277E-2</v>
      </c>
      <c r="E8" s="69">
        <v>276943.21000000002</v>
      </c>
      <c r="F8" s="42">
        <v>360000</v>
      </c>
      <c r="G8" s="42">
        <f t="shared" si="2"/>
        <v>-6152.0799999999581</v>
      </c>
      <c r="H8" s="244">
        <f t="shared" si="4"/>
        <v>-1.7089111111110996E-2</v>
      </c>
      <c r="I8" s="69">
        <f t="shared" si="0"/>
        <v>-83056.789999999979</v>
      </c>
      <c r="J8" s="93">
        <f t="shared" si="1"/>
        <v>-0.2307133055555555</v>
      </c>
      <c r="K8" s="38"/>
      <c r="L8" s="42"/>
      <c r="M8" s="43"/>
      <c r="N8" s="42"/>
      <c r="O8" s="43"/>
      <c r="P8" s="43"/>
      <c r="Q8" s="38"/>
      <c r="R8" s="38"/>
      <c r="S8" s="38"/>
      <c r="T8" s="38"/>
    </row>
    <row r="9" spans="1:20" x14ac:dyDescent="0.25">
      <c r="A9" s="38"/>
      <c r="B9" s="68">
        <v>42242</v>
      </c>
      <c r="C9" s="42">
        <v>1940.51</v>
      </c>
      <c r="D9" s="244">
        <f t="shared" si="3"/>
        <v>3.9033845395987435E-2</v>
      </c>
      <c r="E9" s="69">
        <v>284832.2</v>
      </c>
      <c r="F9" s="42">
        <v>360000</v>
      </c>
      <c r="G9" s="42">
        <f t="shared" si="2"/>
        <v>7888.9899999999907</v>
      </c>
      <c r="H9" s="244">
        <f t="shared" si="4"/>
        <v>2.1913861111111085E-2</v>
      </c>
      <c r="I9" s="69">
        <f t="shared" si="0"/>
        <v>-75167.799999999988</v>
      </c>
      <c r="J9" s="93">
        <f t="shared" si="1"/>
        <v>-0.2087994444444444</v>
      </c>
      <c r="K9" s="38"/>
      <c r="L9" s="42"/>
      <c r="M9" s="43"/>
      <c r="N9" s="42"/>
      <c r="O9" s="43"/>
      <c r="P9" s="43"/>
      <c r="Q9" s="38"/>
      <c r="R9" s="38"/>
      <c r="S9" s="38"/>
      <c r="T9" s="38"/>
    </row>
    <row r="10" spans="1:20" x14ac:dyDescent="0.25">
      <c r="A10" s="38"/>
      <c r="B10" s="68">
        <v>42243</v>
      </c>
      <c r="C10" s="42">
        <v>1987.66</v>
      </c>
      <c r="D10" s="244">
        <f t="shared" si="3"/>
        <v>2.429773616214299E-2</v>
      </c>
      <c r="E10" s="69">
        <v>300742.98</v>
      </c>
      <c r="F10" s="42">
        <v>360000</v>
      </c>
      <c r="G10" s="42">
        <f t="shared" si="2"/>
        <v>15910.77999999997</v>
      </c>
      <c r="H10" s="244">
        <f t="shared" si="4"/>
        <v>4.4196611111111027E-2</v>
      </c>
      <c r="I10" s="69">
        <f t="shared" si="0"/>
        <v>-59257.020000000019</v>
      </c>
      <c r="J10" s="93">
        <f t="shared" si="1"/>
        <v>-0.16460283333333339</v>
      </c>
      <c r="K10" s="38"/>
      <c r="L10" s="42"/>
      <c r="M10" s="43"/>
      <c r="N10" s="42"/>
      <c r="O10" s="43"/>
      <c r="P10" s="43"/>
      <c r="Q10" s="38"/>
      <c r="R10" s="38"/>
      <c r="S10" s="38"/>
      <c r="T10" s="38"/>
    </row>
    <row r="11" spans="1:20" x14ac:dyDescent="0.25">
      <c r="A11" s="38"/>
      <c r="B11" s="68">
        <v>42244</v>
      </c>
      <c r="C11" s="42">
        <v>1988.87</v>
      </c>
      <c r="D11" s="244">
        <f t="shared" si="3"/>
        <v>6.0875602467213154E-4</v>
      </c>
      <c r="E11" s="69">
        <v>307941.06</v>
      </c>
      <c r="F11" s="42">
        <v>360000</v>
      </c>
      <c r="G11" s="42">
        <f t="shared" si="2"/>
        <v>7198.0800000000163</v>
      </c>
      <c r="H11" s="244">
        <f t="shared" si="4"/>
        <v>1.9994666666666713E-2</v>
      </c>
      <c r="I11" s="69">
        <f t="shared" si="0"/>
        <v>-52058.94</v>
      </c>
      <c r="J11" s="93">
        <f t="shared" si="1"/>
        <v>-0.14460816666666668</v>
      </c>
      <c r="K11" s="38"/>
      <c r="L11" s="42"/>
      <c r="M11" s="43"/>
      <c r="N11" s="42"/>
      <c r="O11" s="43"/>
      <c r="P11" s="43"/>
      <c r="Q11" s="38"/>
      <c r="R11" s="38"/>
      <c r="S11" s="38"/>
      <c r="T11" s="38"/>
    </row>
    <row r="12" spans="1:20" x14ac:dyDescent="0.25">
      <c r="A12" s="38"/>
      <c r="B12" s="68">
        <v>42247</v>
      </c>
      <c r="C12" s="42">
        <v>1972.18</v>
      </c>
      <c r="D12" s="244">
        <f t="shared" si="3"/>
        <v>-8.391699809439445E-3</v>
      </c>
      <c r="E12" s="69">
        <v>311200.71000000002</v>
      </c>
      <c r="F12" s="42">
        <v>360000</v>
      </c>
      <c r="G12" s="42">
        <f t="shared" si="2"/>
        <v>3259.6500000000233</v>
      </c>
      <c r="H12" s="244">
        <f t="shared" si="4"/>
        <v>9.0545833333333988E-3</v>
      </c>
      <c r="I12" s="69">
        <f t="shared" si="0"/>
        <v>-48799.289999999979</v>
      </c>
      <c r="J12" s="93">
        <f t="shared" si="1"/>
        <v>-0.13555358333333328</v>
      </c>
      <c r="K12" s="38"/>
      <c r="L12" s="42"/>
      <c r="M12" s="43"/>
      <c r="N12" s="42"/>
      <c r="O12" s="43"/>
      <c r="P12" s="43"/>
      <c r="Q12" s="38"/>
      <c r="R12" s="38"/>
      <c r="S12" s="38"/>
      <c r="T12" s="38"/>
    </row>
    <row r="13" spans="1:20" x14ac:dyDescent="0.25">
      <c r="A13" s="38"/>
      <c r="B13" s="68">
        <v>42248</v>
      </c>
      <c r="C13" s="42">
        <v>1913.85</v>
      </c>
      <c r="D13" s="244">
        <f t="shared" si="3"/>
        <v>-2.9576407832956501E-2</v>
      </c>
      <c r="E13" s="69">
        <v>307440.78999999998</v>
      </c>
      <c r="F13" s="42">
        <v>365000</v>
      </c>
      <c r="G13" s="42">
        <f t="shared" si="2"/>
        <v>-8759.9200000000419</v>
      </c>
      <c r="H13" s="244">
        <f t="shared" si="4"/>
        <v>-2.4333111111111229E-2</v>
      </c>
      <c r="I13" s="69">
        <f t="shared" si="0"/>
        <v>-57559.210000000021</v>
      </c>
      <c r="J13" s="93">
        <f t="shared" si="1"/>
        <v>-0.15769646575342472</v>
      </c>
      <c r="K13" s="38"/>
      <c r="L13" s="42"/>
      <c r="M13" s="43"/>
      <c r="N13" s="42"/>
      <c r="O13" s="43"/>
      <c r="P13" s="43"/>
      <c r="Q13" s="38"/>
      <c r="R13" s="38"/>
      <c r="S13" s="38"/>
      <c r="T13" s="38"/>
    </row>
    <row r="14" spans="1:20" x14ac:dyDescent="0.25">
      <c r="A14" s="38"/>
      <c r="B14" s="68">
        <v>42249</v>
      </c>
      <c r="C14" s="42">
        <v>1948.86</v>
      </c>
      <c r="D14" s="244">
        <f t="shared" si="3"/>
        <v>1.829296966846931E-2</v>
      </c>
      <c r="E14" s="69">
        <v>326031.94</v>
      </c>
      <c r="F14" s="42">
        <v>380000</v>
      </c>
      <c r="G14" s="42">
        <f t="shared" si="2"/>
        <v>3591.1500000000233</v>
      </c>
      <c r="H14" s="244">
        <f t="shared" si="4"/>
        <v>9.8387671232877342E-3</v>
      </c>
      <c r="I14" s="69">
        <f t="shared" si="0"/>
        <v>-53968.06</v>
      </c>
      <c r="J14" s="93">
        <f t="shared" si="1"/>
        <v>-0.14202121052631578</v>
      </c>
      <c r="K14" s="38"/>
      <c r="L14" s="42"/>
      <c r="M14" s="43"/>
      <c r="N14" s="42"/>
      <c r="O14" s="43"/>
      <c r="P14" s="43"/>
      <c r="Q14" s="38"/>
      <c r="R14" s="38"/>
      <c r="S14" s="38"/>
      <c r="T14" s="38"/>
    </row>
    <row r="15" spans="1:20" x14ac:dyDescent="0.25">
      <c r="A15" s="38"/>
      <c r="B15" s="68">
        <v>42250</v>
      </c>
      <c r="C15" s="42">
        <v>1951.13</v>
      </c>
      <c r="D15" s="244">
        <f t="shared" si="3"/>
        <v>1.1647835144649741E-3</v>
      </c>
      <c r="E15" s="69">
        <v>328219.34000000003</v>
      </c>
      <c r="F15" s="42">
        <v>380000</v>
      </c>
      <c r="G15" s="42">
        <f t="shared" si="2"/>
        <v>2187.4000000000233</v>
      </c>
      <c r="H15" s="244">
        <f t="shared" si="4"/>
        <v>5.7563157894737456E-3</v>
      </c>
      <c r="I15" s="69">
        <f t="shared" si="0"/>
        <v>-51780.659999999974</v>
      </c>
      <c r="J15" s="93">
        <f t="shared" si="1"/>
        <v>-0.13626489473684203</v>
      </c>
      <c r="K15" s="38"/>
      <c r="L15" s="42"/>
      <c r="M15" s="43"/>
      <c r="N15" s="42"/>
      <c r="O15" s="43"/>
      <c r="P15" s="43"/>
      <c r="Q15" s="38"/>
      <c r="R15" s="38"/>
      <c r="S15" s="38"/>
      <c r="T15" s="38"/>
    </row>
    <row r="16" spans="1:20" x14ac:dyDescent="0.25">
      <c r="A16" s="38"/>
      <c r="B16" s="68">
        <v>42251</v>
      </c>
      <c r="C16" s="42">
        <v>1921.22</v>
      </c>
      <c r="D16" s="244">
        <f t="shared" si="3"/>
        <v>-1.5329578244402004E-2</v>
      </c>
      <c r="E16" s="69">
        <v>324929.40000000002</v>
      </c>
      <c r="F16" s="42">
        <v>380000</v>
      </c>
      <c r="G16" s="42">
        <f t="shared" si="2"/>
        <v>-3289.9400000000023</v>
      </c>
      <c r="H16" s="244">
        <f t="shared" si="4"/>
        <v>-8.6577368421052701E-3</v>
      </c>
      <c r="I16" s="69">
        <f t="shared" si="0"/>
        <v>-55070.599999999977</v>
      </c>
      <c r="J16" s="93">
        <f t="shared" si="1"/>
        <v>-0.1449226315789473</v>
      </c>
      <c r="K16" s="38"/>
      <c r="L16" s="42"/>
      <c r="M16" s="43"/>
      <c r="N16" s="42"/>
      <c r="O16" s="43"/>
      <c r="P16" s="43"/>
      <c r="Q16" s="38"/>
      <c r="R16" s="38"/>
      <c r="S16" s="38"/>
      <c r="T16" s="38"/>
    </row>
    <row r="17" spans="1:20" x14ac:dyDescent="0.25">
      <c r="A17" s="38"/>
      <c r="B17" s="68">
        <v>42255</v>
      </c>
      <c r="C17" s="42">
        <v>1969.41</v>
      </c>
      <c r="D17" s="244">
        <f t="shared" si="3"/>
        <v>2.5083020164270647E-2</v>
      </c>
      <c r="E17" s="69">
        <v>331613.90000000002</v>
      </c>
      <c r="F17" s="42">
        <v>380000</v>
      </c>
      <c r="G17" s="42">
        <f t="shared" si="2"/>
        <v>6684.5</v>
      </c>
      <c r="H17" s="244">
        <f t="shared" si="4"/>
        <v>1.7590789473684209E-2</v>
      </c>
      <c r="I17" s="69">
        <f t="shared" si="0"/>
        <v>-48386.099999999977</v>
      </c>
      <c r="J17" s="93">
        <f t="shared" si="1"/>
        <v>-0.1273318421052631</v>
      </c>
      <c r="K17" s="38"/>
      <c r="L17" s="42"/>
      <c r="M17" s="43"/>
      <c r="N17" s="42"/>
      <c r="O17" s="43"/>
      <c r="P17" s="43"/>
      <c r="Q17" s="38"/>
      <c r="R17" s="38"/>
      <c r="S17" s="38"/>
      <c r="T17" s="38"/>
    </row>
    <row r="18" spans="1:20" x14ac:dyDescent="0.25">
      <c r="A18" s="38"/>
      <c r="B18" s="68">
        <v>42256</v>
      </c>
      <c r="C18" s="42">
        <v>1942.04</v>
      </c>
      <c r="D18" s="244">
        <f t="shared" si="3"/>
        <v>-1.3897563229596741E-2</v>
      </c>
      <c r="E18" s="69">
        <v>321792.48</v>
      </c>
      <c r="F18" s="42">
        <v>380000</v>
      </c>
      <c r="G18" s="42">
        <f t="shared" si="2"/>
        <v>-9821.4200000000419</v>
      </c>
      <c r="H18" s="244">
        <f t="shared" si="4"/>
        <v>-2.5845842105263268E-2</v>
      </c>
      <c r="I18" s="69">
        <f t="shared" si="0"/>
        <v>-58207.520000000019</v>
      </c>
      <c r="J18" s="93">
        <f t="shared" si="1"/>
        <v>-0.15317768421052635</v>
      </c>
      <c r="K18" s="38"/>
      <c r="L18" s="42"/>
      <c r="M18" s="43"/>
      <c r="N18" s="42"/>
      <c r="O18" s="43"/>
      <c r="P18" s="43"/>
      <c r="Q18" s="38"/>
      <c r="R18" s="38"/>
      <c r="S18" s="38"/>
      <c r="T18" s="38"/>
    </row>
    <row r="19" spans="1:20" x14ac:dyDescent="0.25">
      <c r="A19" s="38"/>
      <c r="B19" s="68">
        <v>42257</v>
      </c>
      <c r="C19" s="42">
        <v>1952.29</v>
      </c>
      <c r="D19" s="244">
        <f t="shared" si="3"/>
        <v>5.2779551399559227E-3</v>
      </c>
      <c r="E19" s="69">
        <v>323389.99</v>
      </c>
      <c r="F19" s="42">
        <v>380000</v>
      </c>
      <c r="G19" s="42">
        <f t="shared" si="2"/>
        <v>1597.5100000000093</v>
      </c>
      <c r="H19" s="244">
        <f t="shared" si="4"/>
        <v>4.2039736842105508E-3</v>
      </c>
      <c r="I19" s="69">
        <f t="shared" si="0"/>
        <v>-56610.010000000009</v>
      </c>
      <c r="J19" s="93">
        <f t="shared" si="1"/>
        <v>-0.14897371052631581</v>
      </c>
      <c r="K19" s="38"/>
      <c r="L19" s="42"/>
      <c r="M19" s="43"/>
      <c r="N19" s="42"/>
      <c r="O19" s="43"/>
      <c r="P19" s="43"/>
      <c r="Q19" s="38"/>
      <c r="R19" s="38"/>
      <c r="S19" s="38"/>
      <c r="T19" s="38"/>
    </row>
    <row r="20" spans="1:20" x14ac:dyDescent="0.25">
      <c r="A20" s="38"/>
      <c r="B20" s="68">
        <v>42258</v>
      </c>
      <c r="C20" s="42">
        <v>1961.05</v>
      </c>
      <c r="D20" s="244">
        <f t="shared" si="3"/>
        <v>4.4870382986134183E-3</v>
      </c>
      <c r="E20" s="69">
        <v>323039.64</v>
      </c>
      <c r="F20" s="42">
        <v>380000</v>
      </c>
      <c r="G20" s="42">
        <f t="shared" si="2"/>
        <v>-350.34999999997672</v>
      </c>
      <c r="H20" s="244">
        <f t="shared" si="4"/>
        <v>-9.2197368421046506E-4</v>
      </c>
      <c r="I20" s="69">
        <f t="shared" si="0"/>
        <v>-56960.359999999986</v>
      </c>
      <c r="J20" s="93">
        <f t="shared" si="1"/>
        <v>-0.14989568421052629</v>
      </c>
      <c r="K20" s="38"/>
      <c r="L20" s="42"/>
      <c r="M20" s="43"/>
      <c r="N20" s="42"/>
      <c r="O20" s="43"/>
      <c r="P20" s="43"/>
      <c r="Q20" s="38"/>
      <c r="R20" s="38"/>
      <c r="S20" s="38"/>
      <c r="T20" s="38"/>
    </row>
    <row r="21" spans="1:20" x14ac:dyDescent="0.25">
      <c r="A21" s="38"/>
      <c r="B21" s="68">
        <v>42261</v>
      </c>
      <c r="C21" s="42">
        <v>1953.03</v>
      </c>
      <c r="D21" s="244">
        <f t="shared" si="3"/>
        <v>-4.0896458529869114E-3</v>
      </c>
      <c r="E21" s="69">
        <v>326015.75</v>
      </c>
      <c r="F21" s="42">
        <v>380000</v>
      </c>
      <c r="G21" s="42">
        <f t="shared" si="2"/>
        <v>2976.109999999986</v>
      </c>
      <c r="H21" s="244">
        <f t="shared" si="4"/>
        <v>7.8318684210525943E-3</v>
      </c>
      <c r="I21" s="69">
        <f t="shared" si="0"/>
        <v>-53984.25</v>
      </c>
      <c r="J21" s="93">
        <f t="shared" si="1"/>
        <v>-0.14206381578947369</v>
      </c>
      <c r="K21" s="38"/>
      <c r="L21" s="42"/>
      <c r="M21" s="43"/>
      <c r="N21" s="42"/>
      <c r="O21" s="43"/>
      <c r="P21" s="43"/>
      <c r="Q21" s="38"/>
      <c r="R21" s="38"/>
      <c r="S21" s="38"/>
      <c r="T21" s="38"/>
    </row>
    <row r="22" spans="1:20" x14ac:dyDescent="0.25">
      <c r="A22" s="31"/>
      <c r="B22" s="68">
        <v>42262</v>
      </c>
      <c r="C22" s="42">
        <v>1978.09</v>
      </c>
      <c r="D22" s="244">
        <f t="shared" si="3"/>
        <v>1.2831344116577803E-2</v>
      </c>
      <c r="E22" s="69">
        <v>328528.74</v>
      </c>
      <c r="F22" s="42">
        <v>380000</v>
      </c>
      <c r="G22" s="42">
        <f t="shared" si="2"/>
        <v>2512.9899999999907</v>
      </c>
      <c r="H22" s="244">
        <f t="shared" si="4"/>
        <v>6.6131315789473436E-3</v>
      </c>
      <c r="I22" s="69">
        <f t="shared" si="0"/>
        <v>-51471.260000000009</v>
      </c>
      <c r="J22" s="93">
        <f t="shared" si="1"/>
        <v>-0.13545068421052633</v>
      </c>
      <c r="K22" s="38"/>
      <c r="L22" s="42"/>
      <c r="M22" s="43"/>
      <c r="N22" s="42"/>
      <c r="O22" s="43"/>
      <c r="P22" s="43"/>
      <c r="Q22" s="38"/>
      <c r="R22" s="38"/>
      <c r="S22" s="38"/>
      <c r="T22" s="38"/>
    </row>
    <row r="23" spans="1:20" x14ac:dyDescent="0.25">
      <c r="A23" s="31"/>
      <c r="B23" s="68">
        <v>42263</v>
      </c>
      <c r="C23" s="42">
        <v>1995.31</v>
      </c>
      <c r="D23" s="244">
        <f t="shared" si="3"/>
        <v>8.7053672987579076E-3</v>
      </c>
      <c r="E23" s="69">
        <v>333204.93</v>
      </c>
      <c r="F23" s="42">
        <v>380000</v>
      </c>
      <c r="G23" s="42">
        <f t="shared" si="2"/>
        <v>4676.1900000000023</v>
      </c>
      <c r="H23" s="244">
        <f t="shared" si="4"/>
        <v>1.2305763157894743E-2</v>
      </c>
      <c r="I23" s="69">
        <f t="shared" si="0"/>
        <v>-46795.070000000007</v>
      </c>
      <c r="J23" s="93">
        <f t="shared" si="1"/>
        <v>-0.1231449210526316</v>
      </c>
      <c r="K23" s="38"/>
      <c r="L23" s="42"/>
      <c r="M23" s="43"/>
      <c r="N23" s="42"/>
      <c r="O23" s="43"/>
      <c r="P23" s="43"/>
      <c r="Q23" s="38"/>
      <c r="R23" s="38"/>
      <c r="S23" s="38"/>
      <c r="T23" s="38"/>
    </row>
    <row r="24" spans="1:20" x14ac:dyDescent="0.25">
      <c r="A24" s="31"/>
      <c r="B24" s="68">
        <v>42264</v>
      </c>
      <c r="C24" s="42">
        <v>1990.2</v>
      </c>
      <c r="D24" s="244">
        <f t="shared" si="3"/>
        <v>-2.5610055580335385E-3</v>
      </c>
      <c r="E24" s="69">
        <v>333913.03999999998</v>
      </c>
      <c r="F24" s="42">
        <v>380000</v>
      </c>
      <c r="G24" s="42">
        <f t="shared" si="2"/>
        <v>708.10999999998603</v>
      </c>
      <c r="H24" s="244">
        <f t="shared" si="4"/>
        <v>1.8634473684210158E-3</v>
      </c>
      <c r="I24" s="69">
        <f t="shared" si="0"/>
        <v>-46086.960000000021</v>
      </c>
      <c r="J24" s="93">
        <f t="shared" si="1"/>
        <v>-0.12128147368421058</v>
      </c>
      <c r="K24" s="38"/>
      <c r="L24" s="42"/>
      <c r="M24" s="43"/>
      <c r="N24" s="42"/>
      <c r="O24" s="43"/>
      <c r="P24" s="43"/>
      <c r="Q24" s="38"/>
      <c r="R24" s="38"/>
      <c r="S24" s="38"/>
      <c r="T24" s="38"/>
    </row>
    <row r="25" spans="1:20" x14ac:dyDescent="0.25">
      <c r="A25" s="31"/>
      <c r="B25" s="68">
        <v>42265</v>
      </c>
      <c r="C25" s="42">
        <v>1958.08</v>
      </c>
      <c r="D25" s="244">
        <f t="shared" si="3"/>
        <v>-1.6139081499346859E-2</v>
      </c>
      <c r="E25" s="69">
        <v>334619.5</v>
      </c>
      <c r="F25" s="42">
        <v>390000</v>
      </c>
      <c r="G25" s="42">
        <f t="shared" si="2"/>
        <v>-9293.539999999979</v>
      </c>
      <c r="H25" s="244">
        <f t="shared" si="4"/>
        <v>-2.4456684210526259E-2</v>
      </c>
      <c r="I25" s="69">
        <f t="shared" si="0"/>
        <v>-55380.5</v>
      </c>
      <c r="J25" s="93">
        <f t="shared" si="1"/>
        <v>-0.14200128205128204</v>
      </c>
      <c r="K25" s="38"/>
      <c r="L25" s="42"/>
      <c r="M25" s="43"/>
      <c r="N25" s="42"/>
      <c r="O25" s="43"/>
      <c r="P25" s="43"/>
      <c r="Q25" s="38"/>
      <c r="R25" s="38"/>
      <c r="S25" s="38"/>
      <c r="T25" s="38"/>
    </row>
    <row r="26" spans="1:20" x14ac:dyDescent="0.25">
      <c r="A26" s="31"/>
      <c r="B26" s="68">
        <v>42268</v>
      </c>
      <c r="C26" s="42">
        <v>1966.97</v>
      </c>
      <c r="D26" s="244">
        <f t="shared" si="3"/>
        <v>4.5401617911423947E-3</v>
      </c>
      <c r="E26" s="69">
        <v>336797.05</v>
      </c>
      <c r="F26" s="42">
        <v>390000</v>
      </c>
      <c r="G26" s="42">
        <f t="shared" si="2"/>
        <v>2177.5499999999884</v>
      </c>
      <c r="H26" s="244">
        <f t="shared" si="4"/>
        <v>5.5834615384615085E-3</v>
      </c>
      <c r="I26" s="69">
        <f t="shared" si="0"/>
        <v>-53202.950000000012</v>
      </c>
      <c r="J26" s="93">
        <f t="shared" si="1"/>
        <v>-0.13641782051282053</v>
      </c>
      <c r="K26" s="38"/>
      <c r="L26" s="42"/>
      <c r="M26" s="43"/>
      <c r="N26" s="42"/>
      <c r="O26" s="43"/>
      <c r="P26" s="43"/>
      <c r="Q26" s="38"/>
      <c r="R26" s="38"/>
      <c r="S26" s="38"/>
      <c r="T26" s="38"/>
    </row>
    <row r="27" spans="1:20" x14ac:dyDescent="0.25">
      <c r="A27" s="31"/>
      <c r="B27" s="68">
        <v>42269</v>
      </c>
      <c r="C27" s="42">
        <v>1942.74</v>
      </c>
      <c r="D27" s="244">
        <f t="shared" si="3"/>
        <v>-1.2318439020422282E-2</v>
      </c>
      <c r="E27" s="69">
        <v>328628.18</v>
      </c>
      <c r="F27" s="42">
        <v>390000</v>
      </c>
      <c r="G27" s="42">
        <f t="shared" si="2"/>
        <v>-8168.8699999999953</v>
      </c>
      <c r="H27" s="244">
        <f t="shared" si="4"/>
        <v>-2.0945820512820502E-2</v>
      </c>
      <c r="I27" s="69">
        <f t="shared" si="0"/>
        <v>-61371.820000000007</v>
      </c>
      <c r="J27" s="93">
        <f t="shared" si="1"/>
        <v>-0.15736364102564104</v>
      </c>
      <c r="K27" s="38"/>
      <c r="L27" s="42"/>
      <c r="M27" s="43"/>
      <c r="N27" s="42"/>
      <c r="O27" s="43"/>
      <c r="P27" s="43"/>
      <c r="Q27" s="38"/>
      <c r="R27" s="38"/>
      <c r="S27" s="38"/>
      <c r="T27" s="38"/>
    </row>
    <row r="28" spans="1:20" x14ac:dyDescent="0.25">
      <c r="A28" s="31"/>
      <c r="B28" s="68">
        <v>42270</v>
      </c>
      <c r="C28" s="42">
        <v>1938.76</v>
      </c>
      <c r="D28" s="244">
        <f t="shared" si="3"/>
        <v>-2.0486529334857047E-3</v>
      </c>
      <c r="E28" s="69">
        <v>321819.21000000002</v>
      </c>
      <c r="F28" s="42">
        <v>390000</v>
      </c>
      <c r="G28" s="42">
        <f t="shared" si="2"/>
        <v>-6808.9699999999721</v>
      </c>
      <c r="H28" s="244">
        <f t="shared" ref="H28" si="5">G28/F27</f>
        <v>-1.7458897435897364E-2</v>
      </c>
      <c r="I28" s="69">
        <f t="shared" si="0"/>
        <v>-68180.789999999979</v>
      </c>
      <c r="J28" s="93">
        <f t="shared" si="1"/>
        <v>-0.17482253846153842</v>
      </c>
      <c r="K28" s="42"/>
      <c r="L28" s="43"/>
      <c r="M28" s="43"/>
      <c r="N28" s="38"/>
      <c r="O28" s="38"/>
      <c r="P28" s="38"/>
      <c r="Q28" s="38"/>
    </row>
    <row r="29" spans="1:20" x14ac:dyDescent="0.25">
      <c r="A29" s="31"/>
      <c r="B29" s="68">
        <v>42271</v>
      </c>
      <c r="C29" s="42">
        <v>1932.24</v>
      </c>
      <c r="D29" s="244">
        <f t="shared" si="3"/>
        <v>-3.3629742722152212E-3</v>
      </c>
      <c r="E29" s="43">
        <v>323446.15999999997</v>
      </c>
      <c r="F29" s="42">
        <v>390000</v>
      </c>
      <c r="G29" s="42">
        <f t="shared" ref="G29" si="6">E29-E28-F29+F28</f>
        <v>1626.9499999999534</v>
      </c>
      <c r="H29" s="244">
        <f t="shared" ref="H29" si="7">G29/F28</f>
        <v>4.1716666666665476E-3</v>
      </c>
      <c r="I29" s="69">
        <f t="shared" si="0"/>
        <v>-66553.840000000026</v>
      </c>
      <c r="J29" s="93">
        <f t="shared" si="1"/>
        <v>-0.17065087179487187</v>
      </c>
      <c r="K29" s="42"/>
      <c r="L29" s="43"/>
      <c r="M29" s="43"/>
      <c r="N29" s="38"/>
      <c r="O29" s="38"/>
      <c r="P29" s="38"/>
      <c r="Q29" s="38"/>
    </row>
    <row r="30" spans="1:20" x14ac:dyDescent="0.25">
      <c r="A30" s="31"/>
      <c r="B30" s="68">
        <v>42272</v>
      </c>
      <c r="C30" s="42">
        <v>1931.34</v>
      </c>
      <c r="D30" s="244">
        <f t="shared" si="3"/>
        <v>-4.6578064836670961E-4</v>
      </c>
      <c r="E30" s="69">
        <v>320711.92</v>
      </c>
      <c r="F30" s="42">
        <v>390000</v>
      </c>
      <c r="G30" s="42">
        <f t="shared" ref="G30" si="8">E30-E29-F30+F29</f>
        <v>-2734.2399999999907</v>
      </c>
      <c r="H30" s="244">
        <f t="shared" ref="H30" si="9">G30/F29</f>
        <v>-7.010871794871771E-3</v>
      </c>
      <c r="I30" s="69">
        <f t="shared" ref="I30:I32" si="10">E30-F30</f>
        <v>-69288.080000000016</v>
      </c>
      <c r="J30" s="93">
        <f t="shared" ref="J30:J32" si="11">I30/F30</f>
        <v>-0.17766174358974363</v>
      </c>
      <c r="K30" s="42"/>
      <c r="L30" s="43"/>
      <c r="M30" s="43"/>
      <c r="N30" s="38"/>
      <c r="O30" s="38"/>
      <c r="P30" s="38"/>
      <c r="Q30" s="38"/>
    </row>
    <row r="31" spans="1:20" x14ac:dyDescent="0.25">
      <c r="A31" s="31"/>
      <c r="B31" s="68">
        <v>42275</v>
      </c>
      <c r="C31" s="42">
        <v>1881.77</v>
      </c>
      <c r="D31" s="244">
        <f t="shared" si="3"/>
        <v>-2.5666117824929811E-2</v>
      </c>
      <c r="E31" s="69">
        <v>308867.92</v>
      </c>
      <c r="F31" s="42">
        <v>390000</v>
      </c>
      <c r="G31" s="42">
        <f t="shared" ref="G31:G33" si="12">E31-E30-F31+F30</f>
        <v>-11844</v>
      </c>
      <c r="H31" s="244">
        <f t="shared" ref="H31:H33" si="13">G31/F30</f>
        <v>-3.036923076923077E-2</v>
      </c>
      <c r="I31" s="69">
        <f t="shared" si="10"/>
        <v>-81132.080000000016</v>
      </c>
      <c r="J31" s="93">
        <f t="shared" si="11"/>
        <v>-0.20803097435897441</v>
      </c>
      <c r="K31" s="42"/>
      <c r="L31" s="43"/>
      <c r="M31" s="43"/>
      <c r="N31" s="38"/>
      <c r="O31" s="38"/>
      <c r="P31" s="38"/>
      <c r="Q31" s="38"/>
    </row>
    <row r="32" spans="1:20" x14ac:dyDescent="0.25">
      <c r="A32" s="31"/>
      <c r="B32" s="68">
        <v>42276</v>
      </c>
      <c r="C32" s="42">
        <v>1884.09</v>
      </c>
      <c r="D32" s="244">
        <f t="shared" si="3"/>
        <v>1.2328818080849075E-3</v>
      </c>
      <c r="E32" s="69">
        <v>312033</v>
      </c>
      <c r="F32" s="42">
        <v>390000</v>
      </c>
      <c r="G32" s="42">
        <f t="shared" si="12"/>
        <v>3165.0800000000163</v>
      </c>
      <c r="H32" s="244">
        <f t="shared" si="13"/>
        <v>8.1155897435897847E-3</v>
      </c>
      <c r="I32" s="69">
        <f t="shared" si="10"/>
        <v>-77967</v>
      </c>
      <c r="J32" s="93">
        <f t="shared" si="11"/>
        <v>-0.19991538461538461</v>
      </c>
      <c r="K32" s="42"/>
      <c r="L32" s="43"/>
      <c r="M32" s="43"/>
      <c r="N32" s="38"/>
      <c r="O32" s="38"/>
      <c r="P32" s="38"/>
      <c r="Q32" s="38"/>
    </row>
    <row r="33" spans="1:17" x14ac:dyDescent="0.25">
      <c r="A33" s="31"/>
      <c r="B33" s="68">
        <v>42277</v>
      </c>
      <c r="C33" s="42">
        <v>1920.03</v>
      </c>
      <c r="D33" s="244">
        <f t="shared" si="3"/>
        <v>1.9075521869974393E-2</v>
      </c>
      <c r="E33" s="69">
        <v>320653.48</v>
      </c>
      <c r="F33" s="42">
        <v>390000</v>
      </c>
      <c r="G33" s="42">
        <f t="shared" si="12"/>
        <v>8620.4799999999814</v>
      </c>
      <c r="H33" s="244">
        <f t="shared" si="13"/>
        <v>2.2103794871794823E-2</v>
      </c>
      <c r="I33" s="69">
        <f t="shared" ref="I33" si="14">E33-F33</f>
        <v>-69346.520000000019</v>
      </c>
      <c r="J33" s="93">
        <f t="shared" ref="J33" si="15">I33/F33</f>
        <v>-0.17781158974358979</v>
      </c>
      <c r="K33" s="42"/>
      <c r="L33" s="43"/>
      <c r="M33" s="43"/>
      <c r="N33" s="38"/>
      <c r="O33" s="38"/>
      <c r="P33" s="38"/>
      <c r="Q33" s="38"/>
    </row>
    <row r="34" spans="1:17" x14ac:dyDescent="0.25">
      <c r="B34" s="68">
        <v>42278</v>
      </c>
      <c r="C34" s="42">
        <v>1923.82</v>
      </c>
      <c r="D34" s="244">
        <f t="shared" si="3"/>
        <v>1.9739274907162718E-3</v>
      </c>
      <c r="E34" s="69">
        <v>321963.56</v>
      </c>
      <c r="F34" s="42">
        <v>390000</v>
      </c>
      <c r="G34" s="42">
        <f t="shared" ref="G34" si="16">E34-E33-F34+F33</f>
        <v>1310.0800000000163</v>
      </c>
      <c r="H34" s="244">
        <f t="shared" ref="H34" si="17">G34/F33</f>
        <v>3.3591794871795288E-3</v>
      </c>
      <c r="I34" s="69">
        <f t="shared" ref="I34" si="18">E34-F34</f>
        <v>-68036.44</v>
      </c>
      <c r="J34" s="93">
        <f t="shared" ref="J34" si="19">I34/F34</f>
        <v>-0.17445241025641026</v>
      </c>
    </row>
    <row r="35" spans="1:17" x14ac:dyDescent="0.25">
      <c r="B35" s="68">
        <v>42279</v>
      </c>
      <c r="C35" s="2">
        <v>1951.36</v>
      </c>
      <c r="D35" s="244">
        <f t="shared" si="3"/>
        <v>1.4315268580220584E-2</v>
      </c>
      <c r="E35" s="69">
        <v>336327.01</v>
      </c>
      <c r="F35" s="42">
        <v>390000</v>
      </c>
      <c r="G35" s="42">
        <f t="shared" ref="G35" si="20">E35-E34-F35+F34</f>
        <v>14363.450000000012</v>
      </c>
      <c r="H35" s="244">
        <f t="shared" ref="H35" si="21">G35/F34</f>
        <v>3.6829358974359003E-2</v>
      </c>
      <c r="I35" s="69">
        <f t="shared" ref="I35" si="22">E35-F35</f>
        <v>-53672.989999999991</v>
      </c>
      <c r="J35" s="93">
        <f t="shared" ref="J35" si="23">I35/F35</f>
        <v>-0.13762305128205127</v>
      </c>
    </row>
    <row r="36" spans="1:17" x14ac:dyDescent="0.25">
      <c r="B36" s="68"/>
      <c r="C36" s="2"/>
      <c r="E36" s="69"/>
    </row>
    <row r="37" spans="1:17" x14ac:dyDescent="0.25">
      <c r="C37" s="2"/>
    </row>
    <row r="38" spans="1:17" x14ac:dyDescent="0.25">
      <c r="C38" s="2"/>
    </row>
    <row r="39" spans="1:17" x14ac:dyDescent="0.25">
      <c r="C39" s="2"/>
    </row>
    <row r="40" spans="1:17" x14ac:dyDescent="0.25">
      <c r="C40" s="2"/>
    </row>
    <row r="41" spans="1:17" x14ac:dyDescent="0.25">
      <c r="C41" s="2"/>
    </row>
    <row r="42" spans="1:17" x14ac:dyDescent="0.25">
      <c r="C42" s="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55" activePane="bottomLeft" state="frozen"/>
      <selection activeCell="E5" sqref="E5"/>
      <selection pane="bottomLeft" activeCell="N172" sqref="N172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4" width="9.5703125" style="38" bestFit="1" customWidth="1"/>
    <col min="15" max="17" width="9.140625" style="38"/>
    <col min="18" max="18" width="10.140625" style="38" bestFit="1" customWidth="1"/>
    <col min="19" max="16384" width="9.140625" style="38"/>
  </cols>
  <sheetData>
    <row r="1" spans="1:17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120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121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244</v>
      </c>
    </row>
    <row r="2" spans="1:17" ht="18" customHeight="1" outlineLevel="1" x14ac:dyDescent="0.25">
      <c r="A2" s="253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7" ht="18" customHeight="1" outlineLevel="1" x14ac:dyDescent="0.25">
      <c r="A3" s="253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7" ht="18" customHeight="1" outlineLevel="1" x14ac:dyDescent="0.25">
      <c r="A4" s="253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  <c r="Q4" s="245">
        <v>41.19</v>
      </c>
    </row>
    <row r="5" spans="1:17" ht="18" customHeight="1" outlineLevel="1" x14ac:dyDescent="0.25">
      <c r="A5" s="253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7" ht="18" customHeight="1" x14ac:dyDescent="0.25">
      <c r="A6" s="253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22" t="s">
        <v>245</v>
      </c>
    </row>
    <row r="7" spans="1:17" ht="18" customHeight="1" outlineLevel="1" x14ac:dyDescent="0.25">
      <c r="A7" s="254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7" ht="18" customHeight="1" outlineLevel="1" x14ac:dyDescent="0.25">
      <c r="A8" s="254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7" ht="18" customHeight="1" x14ac:dyDescent="0.25">
      <c r="A9" s="254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22" t="s">
        <v>245</v>
      </c>
    </row>
    <row r="10" spans="1:17" ht="18" customHeight="1" outlineLevel="1" x14ac:dyDescent="0.25">
      <c r="A10" s="253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7" ht="18" customHeight="1" outlineLevel="1" x14ac:dyDescent="0.25">
      <c r="A11" s="253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7" ht="18" customHeight="1" outlineLevel="1" x14ac:dyDescent="0.25">
      <c r="A12" s="253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7" ht="18" customHeight="1" outlineLevel="1" x14ac:dyDescent="0.25">
      <c r="A13" s="253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7" ht="18" customHeight="1" x14ac:dyDescent="0.25">
      <c r="A14" s="253"/>
      <c r="B14" s="36"/>
      <c r="C14" s="35">
        <f>SUM(C11:C13)</f>
        <v>20</v>
      </c>
      <c r="D14" s="32"/>
      <c r="E14" s="38"/>
      <c r="F14" s="32">
        <f>SUM(F11:F13)</f>
        <v>895.5</v>
      </c>
      <c r="G14" s="37"/>
      <c r="H14" s="35">
        <f>SUM(H11:H13)</f>
        <v>20</v>
      </c>
      <c r="I14" s="32"/>
      <c r="K14" s="32">
        <f>SUM(K11:K13)</f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22" t="s">
        <v>245</v>
      </c>
    </row>
    <row r="15" spans="1:17" ht="18" customHeight="1" outlineLevel="1" x14ac:dyDescent="0.25">
      <c r="A15" s="254" t="s">
        <v>30</v>
      </c>
      <c r="B15" s="39"/>
      <c r="C15" s="34"/>
      <c r="D15" s="33"/>
      <c r="E15" s="33"/>
      <c r="F15" s="33"/>
      <c r="G15" s="39"/>
      <c r="H15" s="34"/>
      <c r="I15" s="33"/>
      <c r="J15" s="219"/>
      <c r="K15" s="33"/>
      <c r="L15" s="39"/>
      <c r="M15" s="33"/>
      <c r="N15" s="33"/>
      <c r="O15" s="46"/>
      <c r="P15" s="222"/>
    </row>
    <row r="16" spans="1:17" ht="18" customHeight="1" outlineLevel="1" x14ac:dyDescent="0.25">
      <c r="A16" s="254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22"/>
    </row>
    <row r="17" spans="1:16" ht="18" customHeight="1" x14ac:dyDescent="0.25">
      <c r="A17" s="254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19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22" t="s">
        <v>245</v>
      </c>
    </row>
    <row r="18" spans="1:16" ht="18" customHeight="1" outlineLevel="1" x14ac:dyDescent="0.25">
      <c r="A18" s="257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customHeight="1" outlineLevel="1" x14ac:dyDescent="0.25">
      <c r="A19" s="258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customHeight="1" outlineLevel="1" x14ac:dyDescent="0.25">
      <c r="A20" s="258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customHeight="1" outlineLevel="1" x14ac:dyDescent="0.25">
      <c r="A21" s="258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customHeight="1" outlineLevel="1" x14ac:dyDescent="0.25">
      <c r="A22" s="258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customHeight="1" outlineLevel="1" x14ac:dyDescent="0.25">
      <c r="A23" s="258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customHeight="1" outlineLevel="1" x14ac:dyDescent="0.25">
      <c r="A24" s="258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customHeight="1" outlineLevel="1" x14ac:dyDescent="0.25">
      <c r="A25" s="258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x14ac:dyDescent="0.25">
      <c r="A26" s="258"/>
      <c r="B26" s="37"/>
      <c r="C26" s="35">
        <v>70</v>
      </c>
      <c r="D26" s="32"/>
      <c r="E26" s="38"/>
      <c r="F26" s="32">
        <f>SUM(F19:F25)</f>
        <v>5819.5</v>
      </c>
      <c r="G26" s="37"/>
      <c r="H26" s="35">
        <v>70</v>
      </c>
      <c r="I26" s="32"/>
      <c r="K26" s="32">
        <f>SUM(K19:K20)</f>
        <v>5926.79</v>
      </c>
      <c r="L26" s="37"/>
      <c r="M26" s="32"/>
      <c r="N26" s="32">
        <f>K26-F26</f>
        <v>107.28999999999996</v>
      </c>
      <c r="O26" s="45">
        <f>N26/F26</f>
        <v>1.843629177764412E-2</v>
      </c>
      <c r="P26" s="222" t="s">
        <v>245</v>
      </c>
    </row>
    <row r="27" spans="1:16" ht="18" customHeight="1" outlineLevel="1" x14ac:dyDescent="0.25">
      <c r="A27" s="255" t="s">
        <v>8</v>
      </c>
      <c r="B27" s="39"/>
      <c r="C27" s="34"/>
      <c r="D27" s="33"/>
      <c r="E27" s="33"/>
      <c r="F27" s="33"/>
      <c r="G27" s="39"/>
      <c r="H27" s="34"/>
      <c r="I27" s="33"/>
      <c r="J27" s="219"/>
      <c r="K27" s="33"/>
      <c r="L27" s="39"/>
      <c r="M27" s="33"/>
      <c r="N27" s="33"/>
      <c r="O27" s="46"/>
    </row>
    <row r="28" spans="1:16" ht="18" customHeight="1" outlineLevel="1" x14ac:dyDescent="0.25">
      <c r="A28" s="255"/>
      <c r="B28" s="40">
        <v>42145</v>
      </c>
      <c r="C28" s="34">
        <v>50</v>
      </c>
      <c r="D28" s="33">
        <v>61.7</v>
      </c>
      <c r="E28" s="33"/>
      <c r="F28" s="33">
        <f t="shared" ref="F28:F38" si="0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H28*I28-J28</f>
        <v>17333.68</v>
      </c>
      <c r="L28" s="40">
        <v>42185</v>
      </c>
      <c r="M28" s="33">
        <v>44.61</v>
      </c>
      <c r="N28" s="33"/>
      <c r="O28" s="46"/>
    </row>
    <row r="29" spans="1:16" ht="18" customHeight="1" outlineLevel="1" x14ac:dyDescent="0.25">
      <c r="A29" s="255"/>
      <c r="B29" s="40">
        <v>42146</v>
      </c>
      <c r="C29" s="34">
        <v>10</v>
      </c>
      <c r="D29" s="33">
        <v>61.37</v>
      </c>
      <c r="E29" s="33"/>
      <c r="F29" s="33">
        <f t="shared" si="0"/>
        <v>613.69999999999993</v>
      </c>
      <c r="G29" s="40">
        <v>42216</v>
      </c>
      <c r="H29" s="34">
        <v>300</v>
      </c>
      <c r="I29" s="33">
        <v>62</v>
      </c>
      <c r="J29" s="219">
        <v>0.34</v>
      </c>
      <c r="K29" s="33">
        <f>H29*I29-J29</f>
        <v>18599.66</v>
      </c>
      <c r="L29" s="39"/>
      <c r="M29" s="33"/>
      <c r="N29" s="33"/>
      <c r="O29" s="46"/>
    </row>
    <row r="30" spans="1:16" ht="18" customHeight="1" outlineLevel="1" x14ac:dyDescent="0.25">
      <c r="A30" s="255"/>
      <c r="B30" s="40">
        <v>42146</v>
      </c>
      <c r="C30" s="34">
        <v>20</v>
      </c>
      <c r="D30" s="33">
        <v>61.12</v>
      </c>
      <c r="E30" s="33"/>
      <c r="F30" s="33">
        <f t="shared" si="0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customHeight="1" outlineLevel="1" x14ac:dyDescent="0.25">
      <c r="A31" s="255"/>
      <c r="B31" s="40">
        <v>42146</v>
      </c>
      <c r="C31" s="34">
        <v>20</v>
      </c>
      <c r="D31" s="33">
        <v>61.1</v>
      </c>
      <c r="E31" s="33"/>
      <c r="F31" s="33">
        <f t="shared" si="0"/>
        <v>1222</v>
      </c>
      <c r="G31" s="39"/>
      <c r="H31" s="34"/>
      <c r="I31" s="33"/>
      <c r="J31" s="219"/>
      <c r="K31" s="33"/>
      <c r="L31" s="39"/>
      <c r="M31" s="33"/>
      <c r="N31" s="33"/>
      <c r="O31" s="46"/>
    </row>
    <row r="32" spans="1:16" ht="18" customHeight="1" outlineLevel="1" x14ac:dyDescent="0.25">
      <c r="A32" s="255"/>
      <c r="B32" s="40">
        <v>42146</v>
      </c>
      <c r="C32" s="34">
        <v>10</v>
      </c>
      <c r="D32" s="33">
        <v>60.8</v>
      </c>
      <c r="E32" s="33"/>
      <c r="F32" s="33">
        <f t="shared" si="0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customHeight="1" outlineLevel="1" x14ac:dyDescent="0.25">
      <c r="A33" s="255"/>
      <c r="B33" s="40">
        <v>42146</v>
      </c>
      <c r="C33" s="34">
        <v>20</v>
      </c>
      <c r="D33" s="33">
        <v>60.7</v>
      </c>
      <c r="E33" s="33"/>
      <c r="F33" s="33">
        <f t="shared" si="0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customHeight="1" outlineLevel="1" x14ac:dyDescent="0.25">
      <c r="A34" s="255"/>
      <c r="B34" s="40">
        <v>42150</v>
      </c>
      <c r="C34" s="34">
        <v>20</v>
      </c>
      <c r="D34" s="33">
        <v>60.6</v>
      </c>
      <c r="E34" s="33"/>
      <c r="F34" s="33">
        <f t="shared" si="0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customHeight="1" outlineLevel="1" x14ac:dyDescent="0.25">
      <c r="A35" s="255"/>
      <c r="B35" s="40">
        <v>42152</v>
      </c>
      <c r="C35" s="34">
        <v>30</v>
      </c>
      <c r="D35" s="33">
        <v>60.33</v>
      </c>
      <c r="E35" s="33"/>
      <c r="F35" s="33">
        <f t="shared" si="0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customHeight="1" outlineLevel="1" x14ac:dyDescent="0.25">
      <c r="A36" s="255"/>
      <c r="B36" s="40">
        <v>42152</v>
      </c>
      <c r="C36" s="34">
        <v>30</v>
      </c>
      <c r="D36" s="33">
        <v>60.39</v>
      </c>
      <c r="E36" s="33"/>
      <c r="F36" s="33">
        <f t="shared" si="0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customHeight="1" outlineLevel="1" x14ac:dyDescent="0.25">
      <c r="A37" s="255"/>
      <c r="B37" s="40">
        <v>42166</v>
      </c>
      <c r="C37" s="34">
        <v>100</v>
      </c>
      <c r="D37" s="33">
        <v>58</v>
      </c>
      <c r="E37" s="33"/>
      <c r="F37" s="33">
        <f t="shared" si="0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customHeight="1" outlineLevel="1" x14ac:dyDescent="0.25">
      <c r="A38" s="255"/>
      <c r="B38" s="40">
        <v>42187</v>
      </c>
      <c r="C38" s="34">
        <v>290</v>
      </c>
      <c r="D38" s="33">
        <v>57.85</v>
      </c>
      <c r="E38" s="33"/>
      <c r="F38" s="33">
        <f t="shared" si="0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x14ac:dyDescent="0.25">
      <c r="A39" s="256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35933.339999999997</v>
      </c>
      <c r="L39" s="39"/>
      <c r="M39" s="33">
        <f>SUM(M28:M38)</f>
        <v>44.61</v>
      </c>
      <c r="N39" s="33">
        <f>K39-F39</f>
        <v>558.13999999999942</v>
      </c>
      <c r="O39" s="46">
        <f>(N39+M39)/F39</f>
        <v>1.7038772925665423E-2</v>
      </c>
      <c r="P39" s="222" t="s">
        <v>245</v>
      </c>
    </row>
    <row r="40" spans="1:16" ht="18" customHeight="1" outlineLevel="1" x14ac:dyDescent="0.25">
      <c r="A40" s="253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customHeight="1" outlineLevel="1" x14ac:dyDescent="0.25">
      <c r="A41" s="253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customHeight="1" outlineLevel="1" x14ac:dyDescent="0.25">
      <c r="A42" s="253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customHeight="1" outlineLevel="1" x14ac:dyDescent="0.25">
      <c r="A43" s="253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x14ac:dyDescent="0.25">
      <c r="A44" s="253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22" t="s">
        <v>245</v>
      </c>
    </row>
    <row r="45" spans="1:16" ht="18" customHeight="1" outlineLevel="1" x14ac:dyDescent="0.25">
      <c r="A45" s="259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customHeight="1" outlineLevel="1" x14ac:dyDescent="0.25">
      <c r="A46" s="260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19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customHeight="1" outlineLevel="1" x14ac:dyDescent="0.25">
      <c r="A47" s="260"/>
      <c r="B47" s="40">
        <v>42153</v>
      </c>
      <c r="C47" s="34">
        <v>25</v>
      </c>
      <c r="D47" s="33">
        <v>34.4</v>
      </c>
      <c r="E47" s="177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customHeight="1" outlineLevel="1" x14ac:dyDescent="0.25">
      <c r="A48" s="260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customHeight="1" outlineLevel="1" x14ac:dyDescent="0.25">
      <c r="A49" s="260"/>
      <c r="B49" s="40">
        <v>42228</v>
      </c>
      <c r="C49" s="34">
        <v>50</v>
      </c>
      <c r="D49" s="33">
        <v>33.44</v>
      </c>
      <c r="E49" s="33"/>
      <c r="F49" s="33">
        <v>1672.2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x14ac:dyDescent="0.25">
      <c r="A50" s="261"/>
      <c r="B50" s="39"/>
      <c r="C50" s="34">
        <v>90</v>
      </c>
      <c r="D50" s="33"/>
      <c r="E50" s="33"/>
      <c r="F50" s="33">
        <f>SUM(F46:F49)</f>
        <v>3048.45</v>
      </c>
      <c r="G50" s="39"/>
      <c r="H50" s="34">
        <v>90</v>
      </c>
      <c r="I50" s="33"/>
      <c r="J50" s="33"/>
      <c r="K50" s="33">
        <f>SUM(K46:K47)</f>
        <v>3175.29</v>
      </c>
      <c r="L50" s="39"/>
      <c r="M50" s="33">
        <f>SUM(M46:M47)</f>
        <v>21.37</v>
      </c>
      <c r="N50" s="33">
        <f>K50-F50</f>
        <v>126.84000000000015</v>
      </c>
      <c r="O50" s="46">
        <f>N50/F50</f>
        <v>4.1608030310485704E-2</v>
      </c>
      <c r="P50" s="222" t="s">
        <v>245</v>
      </c>
    </row>
    <row r="51" spans="1:16" ht="18" customHeight="1" outlineLevel="1" x14ac:dyDescent="0.25">
      <c r="A51" s="257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customHeight="1" outlineLevel="1" x14ac:dyDescent="0.25">
      <c r="A52" s="258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customHeight="1" outlineLevel="1" x14ac:dyDescent="0.25">
      <c r="A53" s="258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x14ac:dyDescent="0.25">
      <c r="A54" s="262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22" t="s">
        <v>245</v>
      </c>
    </row>
    <row r="55" spans="1:16" ht="18" customHeight="1" outlineLevel="1" x14ac:dyDescent="0.25">
      <c r="A55" s="254" t="s">
        <v>16</v>
      </c>
      <c r="B55" s="39"/>
      <c r="C55" s="34"/>
      <c r="D55" s="33"/>
      <c r="E55" s="33"/>
      <c r="F55" s="33"/>
      <c r="G55" s="39"/>
      <c r="H55" s="34"/>
      <c r="I55" s="33"/>
      <c r="J55" s="219"/>
      <c r="K55" s="33"/>
      <c r="L55" s="39"/>
      <c r="M55" s="33"/>
      <c r="N55" s="33"/>
      <c r="O55" s="46"/>
      <c r="P55" s="222"/>
    </row>
    <row r="56" spans="1:16" ht="18" customHeight="1" outlineLevel="1" x14ac:dyDescent="0.25">
      <c r="A56" s="254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22"/>
    </row>
    <row r="57" spans="1:16" ht="18" customHeight="1" x14ac:dyDescent="0.25">
      <c r="A57" s="254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22" t="s">
        <v>245</v>
      </c>
    </row>
    <row r="58" spans="1:16" ht="18" customHeight="1" outlineLevel="1" x14ac:dyDescent="0.25">
      <c r="A58" s="253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22"/>
    </row>
    <row r="59" spans="1:16" ht="18" customHeight="1" outlineLevel="1" x14ac:dyDescent="0.25">
      <c r="A59" s="253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22"/>
    </row>
    <row r="60" spans="1:16" ht="18" customHeight="1" outlineLevel="1" x14ac:dyDescent="0.25">
      <c r="A60" s="253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22"/>
    </row>
    <row r="61" spans="1:16" ht="18" customHeight="1" outlineLevel="1" x14ac:dyDescent="0.25">
      <c r="A61" s="253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22"/>
    </row>
    <row r="62" spans="1:16" ht="18" customHeight="1" outlineLevel="1" x14ac:dyDescent="0.25">
      <c r="A62" s="253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22"/>
    </row>
    <row r="63" spans="1:16" ht="18" customHeight="1" x14ac:dyDescent="0.25">
      <c r="A63" s="253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22" t="s">
        <v>245</v>
      </c>
    </row>
    <row r="64" spans="1:16" ht="18" customHeight="1" outlineLevel="1" x14ac:dyDescent="0.25">
      <c r="A64" s="254" t="s">
        <v>9</v>
      </c>
      <c r="B64" s="39"/>
      <c r="C64" s="34"/>
      <c r="D64" s="33"/>
      <c r="E64" s="177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customHeight="1" outlineLevel="1" x14ac:dyDescent="0.25">
      <c r="A65" s="254"/>
      <c r="B65" s="40">
        <v>42145</v>
      </c>
      <c r="C65" s="34">
        <v>100</v>
      </c>
      <c r="D65" s="33">
        <v>5.55</v>
      </c>
      <c r="E65" s="33"/>
      <c r="F65" s="33">
        <f t="shared" ref="F65:F94" si="1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customHeight="1" outlineLevel="1" x14ac:dyDescent="0.25">
      <c r="A66" s="254"/>
      <c r="B66" s="40">
        <v>42146</v>
      </c>
      <c r="C66" s="34">
        <v>100</v>
      </c>
      <c r="D66" s="33">
        <v>5.47</v>
      </c>
      <c r="E66" s="33"/>
      <c r="F66" s="33">
        <f t="shared" si="1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customHeight="1" outlineLevel="1" x14ac:dyDescent="0.25">
      <c r="A67" s="254"/>
      <c r="B67" s="40">
        <v>42146</v>
      </c>
      <c r="C67" s="34">
        <v>100</v>
      </c>
      <c r="D67" s="33">
        <v>5.43</v>
      </c>
      <c r="E67" s="33"/>
      <c r="F67" s="33">
        <f t="shared" si="1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2">H67*I67-J67</f>
        <v>10319.81</v>
      </c>
      <c r="L67" s="39"/>
      <c r="M67" s="33"/>
      <c r="N67" s="34"/>
      <c r="O67" s="34"/>
    </row>
    <row r="68" spans="1:15" ht="18" customHeight="1" outlineLevel="1" x14ac:dyDescent="0.25">
      <c r="A68" s="254"/>
      <c r="B68" s="40">
        <v>42146</v>
      </c>
      <c r="C68" s="34">
        <v>100</v>
      </c>
      <c r="D68" s="33">
        <v>5.4</v>
      </c>
      <c r="E68" s="33"/>
      <c r="F68" s="33">
        <f t="shared" si="1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2"/>
        <v>5069.91</v>
      </c>
      <c r="L68" s="39"/>
      <c r="M68" s="33"/>
      <c r="N68" s="34"/>
      <c r="O68" s="34"/>
    </row>
    <row r="69" spans="1:15" ht="18" customHeight="1" outlineLevel="1" x14ac:dyDescent="0.25">
      <c r="A69" s="254"/>
      <c r="B69" s="40">
        <v>42146</v>
      </c>
      <c r="C69" s="34">
        <v>200</v>
      </c>
      <c r="D69" s="33">
        <v>5.35</v>
      </c>
      <c r="E69" s="33"/>
      <c r="F69" s="33">
        <f t="shared" si="1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2"/>
        <v>5089.91</v>
      </c>
      <c r="L69" s="39"/>
      <c r="M69" s="33"/>
      <c r="N69" s="34"/>
      <c r="O69" s="34"/>
    </row>
    <row r="70" spans="1:15" ht="18" customHeight="1" outlineLevel="1" x14ac:dyDescent="0.25">
      <c r="A70" s="254"/>
      <c r="B70" s="40">
        <v>42152</v>
      </c>
      <c r="C70" s="34">
        <v>250</v>
      </c>
      <c r="D70" s="33">
        <v>5.3</v>
      </c>
      <c r="E70" s="33"/>
      <c r="F70" s="33">
        <f t="shared" si="1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2"/>
        <v>10459.81</v>
      </c>
      <c r="L70" s="39"/>
      <c r="M70" s="33"/>
      <c r="N70" s="34"/>
      <c r="O70" s="34"/>
    </row>
    <row r="71" spans="1:15" ht="18" customHeight="1" outlineLevel="1" x14ac:dyDescent="0.25">
      <c r="A71" s="254"/>
      <c r="B71" s="40">
        <v>42152</v>
      </c>
      <c r="C71" s="34">
        <v>200</v>
      </c>
      <c r="D71" s="33">
        <v>5.26</v>
      </c>
      <c r="E71" s="33"/>
      <c r="F71" s="33">
        <f t="shared" si="1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2"/>
        <v>25599.53</v>
      </c>
      <c r="L71" s="39"/>
      <c r="M71" s="33"/>
      <c r="N71" s="34"/>
      <c r="O71" s="34"/>
    </row>
    <row r="72" spans="1:15" ht="18" customHeight="1" outlineLevel="1" x14ac:dyDescent="0.25">
      <c r="A72" s="254"/>
      <c r="B72" s="40">
        <v>42152</v>
      </c>
      <c r="C72" s="34">
        <v>200</v>
      </c>
      <c r="D72" s="33">
        <v>5.22</v>
      </c>
      <c r="E72" s="33"/>
      <c r="F72" s="33">
        <f t="shared" si="1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2"/>
        <v>5109.91</v>
      </c>
      <c r="L72" s="39"/>
      <c r="M72" s="33"/>
      <c r="N72" s="34"/>
      <c r="O72" s="34"/>
    </row>
    <row r="73" spans="1:15" ht="18" customHeight="1" outlineLevel="1" x14ac:dyDescent="0.25">
      <c r="A73" s="254"/>
      <c r="B73" s="40">
        <v>42152</v>
      </c>
      <c r="C73" s="34">
        <v>1000</v>
      </c>
      <c r="D73" s="33">
        <v>5.19</v>
      </c>
      <c r="E73" s="33"/>
      <c r="F73" s="33">
        <f t="shared" si="1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2"/>
        <v>10139.81</v>
      </c>
      <c r="L73" s="39"/>
      <c r="M73" s="33"/>
      <c r="N73" s="34"/>
      <c r="O73" s="34"/>
    </row>
    <row r="74" spans="1:15" ht="18" customHeight="1" outlineLevel="1" x14ac:dyDescent="0.25">
      <c r="A74" s="254"/>
      <c r="B74" s="40">
        <v>42152</v>
      </c>
      <c r="C74" s="34">
        <v>2000</v>
      </c>
      <c r="D74" s="33">
        <v>5.17</v>
      </c>
      <c r="E74" s="33"/>
      <c r="F74" s="33">
        <f t="shared" si="1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2"/>
        <v>263.99</v>
      </c>
      <c r="L74" s="39"/>
      <c r="M74" s="33"/>
      <c r="N74" s="34"/>
      <c r="O74" s="34"/>
    </row>
    <row r="75" spans="1:15" ht="18" customHeight="1" outlineLevel="1" x14ac:dyDescent="0.25">
      <c r="A75" s="254"/>
      <c r="B75" s="40">
        <v>42152</v>
      </c>
      <c r="C75" s="34">
        <v>2000</v>
      </c>
      <c r="D75" s="33">
        <v>5.15</v>
      </c>
      <c r="E75" s="33"/>
      <c r="F75" s="33">
        <f t="shared" si="1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customHeight="1" outlineLevel="1" x14ac:dyDescent="0.25">
      <c r="A76" s="254"/>
      <c r="B76" s="40">
        <v>42158</v>
      </c>
      <c r="C76" s="34">
        <v>500</v>
      </c>
      <c r="D76" s="33">
        <v>5.09</v>
      </c>
      <c r="E76" s="33"/>
      <c r="F76" s="33">
        <f t="shared" si="1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customHeight="1" outlineLevel="1" x14ac:dyDescent="0.25">
      <c r="A77" s="254"/>
      <c r="B77" s="40">
        <v>42158</v>
      </c>
      <c r="C77" s="34">
        <v>1000</v>
      </c>
      <c r="D77" s="33">
        <v>5.04</v>
      </c>
      <c r="E77" s="177"/>
      <c r="F77" s="33">
        <f t="shared" si="1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customHeight="1" outlineLevel="1" x14ac:dyDescent="0.25">
      <c r="A78" s="254"/>
      <c r="B78" s="40">
        <v>42158</v>
      </c>
      <c r="C78" s="34">
        <v>200</v>
      </c>
      <c r="D78" s="33">
        <v>5.05</v>
      </c>
      <c r="E78" s="33"/>
      <c r="F78" s="33">
        <f t="shared" si="1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customHeight="1" outlineLevel="1" x14ac:dyDescent="0.25">
      <c r="A79" s="254"/>
      <c r="B79" s="40">
        <v>42164</v>
      </c>
      <c r="C79" s="34">
        <v>500</v>
      </c>
      <c r="D79" s="33">
        <v>5.07</v>
      </c>
      <c r="E79" s="33"/>
      <c r="F79" s="33">
        <f t="shared" si="1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customHeight="1" outlineLevel="1" x14ac:dyDescent="0.25">
      <c r="A80" s="254"/>
      <c r="B80" s="40">
        <v>42164</v>
      </c>
      <c r="C80" s="34">
        <v>1000</v>
      </c>
      <c r="D80" s="33">
        <v>5.04</v>
      </c>
      <c r="E80" s="33"/>
      <c r="F80" s="33">
        <f t="shared" si="1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customHeight="1" outlineLevel="1" x14ac:dyDescent="0.25">
      <c r="A81" s="254"/>
      <c r="B81" s="40">
        <v>42164</v>
      </c>
      <c r="C81" s="34">
        <v>1000</v>
      </c>
      <c r="D81" s="33">
        <v>5.01</v>
      </c>
      <c r="E81" s="33"/>
      <c r="F81" s="33">
        <f t="shared" si="1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customHeight="1" outlineLevel="1" x14ac:dyDescent="0.25">
      <c r="A82" s="254"/>
      <c r="B82" s="40">
        <v>42173</v>
      </c>
      <c r="C82" s="34">
        <v>500</v>
      </c>
      <c r="D82" s="33">
        <v>4.88</v>
      </c>
      <c r="E82" s="33"/>
      <c r="F82" s="33">
        <f t="shared" si="1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customHeight="1" outlineLevel="1" x14ac:dyDescent="0.25">
      <c r="A83" s="254"/>
      <c r="B83" s="40">
        <v>42187</v>
      </c>
      <c r="C83" s="34">
        <v>2000</v>
      </c>
      <c r="D83" s="33">
        <v>4.9800000000000004</v>
      </c>
      <c r="E83" s="33"/>
      <c r="F83" s="33">
        <f t="shared" si="1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customHeight="1" outlineLevel="1" x14ac:dyDescent="0.25">
      <c r="A84" s="254"/>
      <c r="B84" s="40">
        <v>42187</v>
      </c>
      <c r="C84" s="34">
        <v>100</v>
      </c>
      <c r="D84" s="33">
        <v>4.9800000000000004</v>
      </c>
      <c r="E84" s="33"/>
      <c r="F84" s="33">
        <f t="shared" si="1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customHeight="1" outlineLevel="1" x14ac:dyDescent="0.25">
      <c r="A85" s="254"/>
      <c r="B85" s="40">
        <v>42187</v>
      </c>
      <c r="C85" s="34">
        <v>100</v>
      </c>
      <c r="D85" s="33">
        <v>4.9800000000000004</v>
      </c>
      <c r="E85" s="33"/>
      <c r="F85" s="33">
        <f t="shared" si="1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customHeight="1" outlineLevel="1" x14ac:dyDescent="0.25">
      <c r="A86" s="254"/>
      <c r="B86" s="40">
        <v>42187</v>
      </c>
      <c r="C86" s="34">
        <v>2000</v>
      </c>
      <c r="D86" s="33">
        <v>4.97</v>
      </c>
      <c r="E86" s="33"/>
      <c r="F86" s="33">
        <f t="shared" si="1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customHeight="1" outlineLevel="1" x14ac:dyDescent="0.25">
      <c r="A87" s="254"/>
      <c r="B87" s="40">
        <v>42199</v>
      </c>
      <c r="C87" s="34">
        <v>500</v>
      </c>
      <c r="D87" s="33">
        <v>4.8</v>
      </c>
      <c r="E87" s="33"/>
      <c r="F87" s="33">
        <f t="shared" si="1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customHeight="1" outlineLevel="1" x14ac:dyDescent="0.25">
      <c r="A88" s="254"/>
      <c r="B88" s="40">
        <v>42212</v>
      </c>
      <c r="C88" s="34">
        <v>300</v>
      </c>
      <c r="D88" s="33">
        <v>4.76</v>
      </c>
      <c r="E88" s="33"/>
      <c r="F88" s="33">
        <f t="shared" si="1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customHeight="1" outlineLevel="1" x14ac:dyDescent="0.25">
      <c r="A89" s="254"/>
      <c r="B89" s="40">
        <v>42212</v>
      </c>
      <c r="C89" s="34">
        <v>1700</v>
      </c>
      <c r="D89" s="33">
        <v>4.76</v>
      </c>
      <c r="E89" s="33"/>
      <c r="F89" s="33">
        <f t="shared" si="1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customHeight="1" outlineLevel="1" x14ac:dyDescent="0.25">
      <c r="A90" s="254"/>
      <c r="B90" s="40">
        <v>42214</v>
      </c>
      <c r="C90" s="34">
        <v>500</v>
      </c>
      <c r="D90" s="33">
        <v>4.68</v>
      </c>
      <c r="E90" s="33"/>
      <c r="F90" s="33">
        <f t="shared" si="1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customHeight="1" outlineLevel="1" x14ac:dyDescent="0.25">
      <c r="A91" s="254"/>
      <c r="B91" s="40">
        <v>42214</v>
      </c>
      <c r="C91" s="34">
        <v>50</v>
      </c>
      <c r="D91" s="33">
        <v>4.6500000000000004</v>
      </c>
      <c r="E91" s="33"/>
      <c r="F91" s="33">
        <f t="shared" si="1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customHeight="1" outlineLevel="1" x14ac:dyDescent="0.25">
      <c r="A92" s="254"/>
      <c r="B92" s="40">
        <v>42214</v>
      </c>
      <c r="C92" s="34">
        <v>200</v>
      </c>
      <c r="D92" s="33">
        <v>4.63</v>
      </c>
      <c r="E92" s="33"/>
      <c r="F92" s="33">
        <f t="shared" si="1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customHeight="1" outlineLevel="1" x14ac:dyDescent="0.25">
      <c r="A93" s="254"/>
      <c r="B93" s="40">
        <v>42214</v>
      </c>
      <c r="C93" s="34">
        <v>300</v>
      </c>
      <c r="D93" s="33">
        <v>4.59</v>
      </c>
      <c r="E93" s="33"/>
      <c r="F93" s="33">
        <f t="shared" si="1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customHeight="1" outlineLevel="1" x14ac:dyDescent="0.25">
      <c r="A94" s="254"/>
      <c r="B94" s="40">
        <v>42214</v>
      </c>
      <c r="C94" s="34">
        <v>500</v>
      </c>
      <c r="D94" s="33">
        <v>4.54</v>
      </c>
      <c r="E94" s="33"/>
      <c r="F94" s="33">
        <f t="shared" si="1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x14ac:dyDescent="0.25">
      <c r="A95" s="254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22" t="s">
        <v>245</v>
      </c>
    </row>
    <row r="96" spans="1:16" ht="18" customHeight="1" outlineLevel="1" x14ac:dyDescent="0.25">
      <c r="A96" s="253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customHeight="1" outlineLevel="1" x14ac:dyDescent="0.25">
      <c r="A97" s="253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x14ac:dyDescent="0.25">
      <c r="A98" s="253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22" t="s">
        <v>245</v>
      </c>
    </row>
    <row r="99" spans="1:16" ht="18" customHeight="1" outlineLevel="1" x14ac:dyDescent="0.25">
      <c r="A99" s="254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customHeight="1" outlineLevel="1" x14ac:dyDescent="0.25">
      <c r="A100" s="254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customHeight="1" outlineLevel="1" x14ac:dyDescent="0.25">
      <c r="A101" s="254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x14ac:dyDescent="0.25">
      <c r="A102" s="254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22" t="s">
        <v>245</v>
      </c>
    </row>
    <row r="103" spans="1:16" ht="18" customHeight="1" outlineLevel="1" x14ac:dyDescent="0.25">
      <c r="A103" s="253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customHeight="1" outlineLevel="1" x14ac:dyDescent="0.25">
      <c r="A104" s="253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customHeight="1" outlineLevel="1" x14ac:dyDescent="0.25">
      <c r="A105" s="253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customHeight="1" outlineLevel="1" x14ac:dyDescent="0.25">
      <c r="A106" s="253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customHeight="1" outlineLevel="1" x14ac:dyDescent="0.25">
      <c r="A107" s="253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customHeight="1" outlineLevel="1" x14ac:dyDescent="0.25">
      <c r="A108" s="253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x14ac:dyDescent="0.25">
      <c r="A109" s="253"/>
      <c r="B109" s="36"/>
      <c r="C109" s="35">
        <f>SUM(C104:C108)</f>
        <v>150</v>
      </c>
      <c r="D109" s="32"/>
      <c r="E109" s="38"/>
      <c r="F109" s="32">
        <f t="shared" ref="F109:M109" si="3">SUM(F104:F108)</f>
        <v>7306.6399999999994</v>
      </c>
      <c r="G109" s="37"/>
      <c r="H109" s="35">
        <f t="shared" si="3"/>
        <v>150</v>
      </c>
      <c r="I109" s="32"/>
      <c r="K109" s="32">
        <f t="shared" si="3"/>
        <v>7337.88</v>
      </c>
      <c r="L109" s="37"/>
      <c r="M109" s="32">
        <f t="shared" si="3"/>
        <v>52</v>
      </c>
      <c r="N109" s="32">
        <f>K109-F109</f>
        <v>31.240000000000691</v>
      </c>
      <c r="O109" s="45">
        <f>(N109+M109)/F109</f>
        <v>1.1392377344442959E-2</v>
      </c>
      <c r="P109" s="222" t="s">
        <v>245</v>
      </c>
    </row>
    <row r="110" spans="1:16" ht="18" customHeight="1" outlineLevel="1" x14ac:dyDescent="0.25">
      <c r="A110" s="263" t="s">
        <v>26</v>
      </c>
      <c r="B110" s="40"/>
      <c r="C110" s="34"/>
      <c r="D110" s="33"/>
      <c r="E110" s="34"/>
      <c r="F110" s="33"/>
      <c r="G110" s="211"/>
      <c r="H110" s="34"/>
      <c r="I110" s="33"/>
      <c r="J110" s="34"/>
      <c r="K110" s="33"/>
      <c r="L110" s="39"/>
      <c r="M110" s="33"/>
      <c r="N110" s="34"/>
      <c r="O110" s="34"/>
    </row>
    <row r="111" spans="1:16" ht="18" customHeight="1" outlineLevel="1" x14ac:dyDescent="0.25">
      <c r="A111" s="255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11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customHeight="1" outlineLevel="1" x14ac:dyDescent="0.25">
      <c r="A112" s="255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11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customHeight="1" outlineLevel="1" x14ac:dyDescent="0.25">
      <c r="A113" s="255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11"/>
      <c r="H113" s="34"/>
      <c r="I113" s="33"/>
      <c r="J113" s="34"/>
      <c r="K113" s="33"/>
      <c r="L113" s="39"/>
      <c r="M113" s="33"/>
      <c r="N113" s="34"/>
      <c r="O113" s="34"/>
    </row>
    <row r="114" spans="1:16" ht="18" customHeight="1" outlineLevel="1" x14ac:dyDescent="0.25">
      <c r="A114" s="255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11"/>
      <c r="H114" s="34"/>
      <c r="I114" s="33"/>
      <c r="J114" s="34"/>
      <c r="K114" s="33"/>
      <c r="L114" s="39"/>
      <c r="M114" s="33"/>
      <c r="N114" s="34"/>
      <c r="O114" s="34"/>
    </row>
    <row r="115" spans="1:16" ht="18" customHeight="1" outlineLevel="1" x14ac:dyDescent="0.25">
      <c r="A115" s="255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11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x14ac:dyDescent="0.25">
      <c r="A116" s="255"/>
      <c r="B116" s="40"/>
      <c r="C116" s="34">
        <v>650</v>
      </c>
      <c r="D116" s="33"/>
      <c r="E116" s="34"/>
      <c r="F116" s="33">
        <v>3943.5</v>
      </c>
      <c r="G116" s="211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22" t="s">
        <v>245</v>
      </c>
    </row>
    <row r="117" spans="1:16" ht="18" customHeight="1" outlineLevel="1" x14ac:dyDescent="0.25">
      <c r="A117" s="264" t="s">
        <v>23</v>
      </c>
      <c r="B117" s="178"/>
      <c r="C117" s="179"/>
      <c r="D117" s="180"/>
      <c r="E117" s="179"/>
      <c r="F117" s="180"/>
      <c r="G117" s="212"/>
      <c r="H117" s="179"/>
      <c r="I117" s="180"/>
      <c r="J117" s="179"/>
      <c r="K117" s="180"/>
      <c r="L117" s="181"/>
      <c r="M117" s="180"/>
      <c r="N117" s="179"/>
      <c r="O117" s="179"/>
    </row>
    <row r="118" spans="1:16" ht="18" customHeight="1" outlineLevel="1" x14ac:dyDescent="0.25">
      <c r="A118" s="264"/>
      <c r="B118" s="178">
        <v>42153</v>
      </c>
      <c r="C118" s="179">
        <v>50</v>
      </c>
      <c r="D118" s="180">
        <v>37.22</v>
      </c>
      <c r="E118" s="179"/>
      <c r="F118" s="180">
        <f>D118*C118</f>
        <v>1861</v>
      </c>
      <c r="G118" s="212">
        <v>42186</v>
      </c>
      <c r="H118" s="179">
        <v>50</v>
      </c>
      <c r="I118" s="180">
        <v>38.4</v>
      </c>
      <c r="J118" s="179">
        <v>0.04</v>
      </c>
      <c r="K118" s="180">
        <f>H118*I118-J118</f>
        <v>1919.96</v>
      </c>
      <c r="L118" s="181"/>
      <c r="M118" s="180"/>
      <c r="N118" s="179"/>
      <c r="O118" s="179"/>
    </row>
    <row r="119" spans="1:16" ht="18" customHeight="1" outlineLevel="1" x14ac:dyDescent="0.25">
      <c r="A119" s="264"/>
      <c r="B119" s="178">
        <v>42208</v>
      </c>
      <c r="C119" s="179">
        <v>100</v>
      </c>
      <c r="D119" s="180">
        <v>36</v>
      </c>
      <c r="E119" s="182"/>
      <c r="F119" s="180">
        <f>D119*C119</f>
        <v>3600</v>
      </c>
      <c r="G119" s="212">
        <v>42230</v>
      </c>
      <c r="H119" s="179">
        <v>100</v>
      </c>
      <c r="I119" s="180">
        <v>35.96</v>
      </c>
      <c r="J119" s="179">
        <v>7.0000000000000007E-2</v>
      </c>
      <c r="K119" s="180">
        <f t="shared" ref="K119:K120" si="4">H119*I119-J119</f>
        <v>3595.93</v>
      </c>
      <c r="L119" s="181"/>
      <c r="M119" s="180"/>
      <c r="N119" s="179"/>
      <c r="O119" s="179"/>
    </row>
    <row r="120" spans="1:16" ht="18" customHeight="1" outlineLevel="1" x14ac:dyDescent="0.25">
      <c r="A120" s="264"/>
      <c r="B120" s="178">
        <v>42209</v>
      </c>
      <c r="C120" s="179">
        <v>20</v>
      </c>
      <c r="D120" s="179">
        <f>709.5/20</f>
        <v>35.475000000000001</v>
      </c>
      <c r="E120" s="179"/>
      <c r="F120" s="180">
        <f>D120*C120</f>
        <v>709.5</v>
      </c>
      <c r="G120" s="212">
        <v>42258</v>
      </c>
      <c r="H120" s="179">
        <v>40</v>
      </c>
      <c r="I120" s="180">
        <v>36.65</v>
      </c>
      <c r="J120" s="179">
        <v>0.03</v>
      </c>
      <c r="K120" s="180">
        <f t="shared" si="4"/>
        <v>1465.97</v>
      </c>
      <c r="L120" s="181"/>
      <c r="M120" s="180"/>
      <c r="N120" s="179"/>
      <c r="O120" s="179"/>
    </row>
    <row r="121" spans="1:16" ht="18" customHeight="1" outlineLevel="1" x14ac:dyDescent="0.25">
      <c r="A121" s="264"/>
      <c r="B121" s="178">
        <v>42209</v>
      </c>
      <c r="C121" s="179">
        <v>20</v>
      </c>
      <c r="D121" s="180">
        <v>35.03</v>
      </c>
      <c r="E121" s="182"/>
      <c r="F121" s="180">
        <f>D121*C121</f>
        <v>700.6</v>
      </c>
      <c r="G121" s="212"/>
      <c r="H121" s="179"/>
      <c r="I121" s="180"/>
      <c r="J121" s="220"/>
      <c r="K121" s="180"/>
      <c r="L121" s="181"/>
      <c r="M121" s="180"/>
      <c r="N121" s="179"/>
      <c r="O121" s="179"/>
    </row>
    <row r="122" spans="1:16" ht="18" customHeight="1" x14ac:dyDescent="0.25">
      <c r="A122" s="265"/>
      <c r="B122" s="178"/>
      <c r="C122" s="179">
        <v>190</v>
      </c>
      <c r="D122" s="180"/>
      <c r="E122" s="179"/>
      <c r="F122" s="180">
        <f>SUM(F118:F121)</f>
        <v>6871.1</v>
      </c>
      <c r="G122" s="212"/>
      <c r="H122" s="179">
        <v>190</v>
      </c>
      <c r="I122" s="180"/>
      <c r="J122" s="179"/>
      <c r="K122" s="180">
        <f>SUM(K118:K120)</f>
        <v>6981.86</v>
      </c>
      <c r="L122" s="181"/>
      <c r="M122" s="180"/>
      <c r="N122" s="179">
        <f>K122-F122</f>
        <v>110.75999999999931</v>
      </c>
      <c r="O122" s="183">
        <f>(N122+M122)/F122</f>
        <v>1.6119689714892711E-2</v>
      </c>
      <c r="P122" s="222" t="s">
        <v>245</v>
      </c>
    </row>
    <row r="123" spans="1:16" ht="18" customHeight="1" outlineLevel="1" x14ac:dyDescent="0.25">
      <c r="A123" s="263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customHeight="1" outlineLevel="1" x14ac:dyDescent="0.25">
      <c r="A124" s="255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x14ac:dyDescent="0.25">
      <c r="A125" s="256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22" t="s">
        <v>245</v>
      </c>
    </row>
    <row r="126" spans="1:16" ht="18" customHeight="1" outlineLevel="1" x14ac:dyDescent="0.25">
      <c r="A126" s="253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customHeight="1" outlineLevel="1" x14ac:dyDescent="0.25">
      <c r="A127" s="253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x14ac:dyDescent="0.25">
      <c r="A128" s="253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22" t="s">
        <v>245</v>
      </c>
    </row>
    <row r="129" spans="1:16" ht="18" customHeight="1" outlineLevel="1" x14ac:dyDescent="0.25">
      <c r="A129" s="254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customHeight="1" outlineLevel="1" x14ac:dyDescent="0.25">
      <c r="A130" s="254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customHeight="1" outlineLevel="1" x14ac:dyDescent="0.25">
      <c r="A131" s="254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19"/>
      <c r="K131" s="33"/>
      <c r="L131" s="39"/>
      <c r="M131" s="33"/>
      <c r="N131" s="33"/>
      <c r="O131" s="46"/>
    </row>
    <row r="132" spans="1:16" ht="18" customHeight="1" x14ac:dyDescent="0.25">
      <c r="A132" s="254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22" t="s">
        <v>245</v>
      </c>
    </row>
    <row r="133" spans="1:16" ht="18" customHeight="1" outlineLevel="1" x14ac:dyDescent="0.25">
      <c r="A133" s="253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customHeight="1" outlineLevel="1" x14ac:dyDescent="0.25">
      <c r="A134" s="253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x14ac:dyDescent="0.25">
      <c r="A135" s="253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22" t="s">
        <v>245</v>
      </c>
    </row>
    <row r="136" spans="1:16" ht="18" customHeight="1" outlineLevel="1" x14ac:dyDescent="0.25">
      <c r="A136" s="254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customHeight="1" outlineLevel="1" x14ac:dyDescent="0.25">
      <c r="A137" s="254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19">
        <v>0.05</v>
      </c>
      <c r="K137" s="33">
        <f>H137*I137-J137</f>
        <v>2949.95</v>
      </c>
      <c r="L137" s="40">
        <v>42216</v>
      </c>
      <c r="M137" s="33">
        <v>11</v>
      </c>
      <c r="N137" s="33"/>
      <c r="O137" s="46"/>
    </row>
    <row r="138" spans="1:16" ht="18" customHeight="1" x14ac:dyDescent="0.25">
      <c r="A138" s="254"/>
      <c r="B138" s="40"/>
      <c r="C138" s="34">
        <f>SUM(C137)</f>
        <v>100</v>
      </c>
      <c r="D138" s="33"/>
      <c r="E138" s="177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>
        <v>11</v>
      </c>
      <c r="N138" s="33">
        <f>K138-F138</f>
        <v>199.94999999999982</v>
      </c>
      <c r="O138" s="46">
        <f>(N138+M138)/F138</f>
        <v>7.6709090909090838E-2</v>
      </c>
      <c r="P138" s="222" t="s">
        <v>245</v>
      </c>
    </row>
    <row r="139" spans="1:16" ht="18" customHeight="1" outlineLevel="1" x14ac:dyDescent="0.25">
      <c r="A139" s="253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customHeight="1" outlineLevel="1" x14ac:dyDescent="0.25">
      <c r="A140" s="253"/>
      <c r="B140" s="36">
        <v>42151</v>
      </c>
      <c r="C140" s="35">
        <v>5</v>
      </c>
      <c r="D140" s="32">
        <v>54.2</v>
      </c>
      <c r="E140" s="38"/>
      <c r="F140" s="32">
        <f t="shared" ref="F140:F146" si="5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customHeight="1" outlineLevel="1" x14ac:dyDescent="0.25">
      <c r="A141" s="253"/>
      <c r="B141" s="36">
        <v>42152</v>
      </c>
      <c r="C141" s="35">
        <v>20</v>
      </c>
      <c r="D141" s="32">
        <v>53.35</v>
      </c>
      <c r="E141" s="38"/>
      <c r="F141" s="32">
        <f t="shared" si="5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customHeight="1" outlineLevel="1" x14ac:dyDescent="0.25">
      <c r="A142" s="253"/>
      <c r="B142" s="36">
        <v>42153</v>
      </c>
      <c r="C142" s="35">
        <v>25</v>
      </c>
      <c r="D142" s="32">
        <v>52.35</v>
      </c>
      <c r="E142" s="38"/>
      <c r="F142" s="32">
        <f t="shared" si="5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customHeight="1" outlineLevel="1" x14ac:dyDescent="0.25">
      <c r="A143" s="253"/>
      <c r="B143" s="36">
        <v>42153</v>
      </c>
      <c r="C143" s="35">
        <v>25</v>
      </c>
      <c r="D143" s="32">
        <v>51.75</v>
      </c>
      <c r="E143" s="38"/>
      <c r="F143" s="32">
        <f t="shared" si="5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customHeight="1" outlineLevel="1" x14ac:dyDescent="0.25">
      <c r="A144" s="253"/>
      <c r="B144" s="36">
        <v>42166</v>
      </c>
      <c r="C144" s="35">
        <v>25</v>
      </c>
      <c r="D144" s="32">
        <v>52.1</v>
      </c>
      <c r="E144" s="38"/>
      <c r="F144" s="32">
        <f t="shared" si="5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customHeight="1" outlineLevel="1" x14ac:dyDescent="0.25">
      <c r="A145" s="253"/>
      <c r="B145" s="36">
        <v>42166</v>
      </c>
      <c r="C145" s="35">
        <v>50</v>
      </c>
      <c r="D145" s="32">
        <v>51.5</v>
      </c>
      <c r="E145" s="38"/>
      <c r="F145" s="32">
        <f t="shared" si="5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customHeight="1" outlineLevel="1" x14ac:dyDescent="0.25">
      <c r="A146" s="253"/>
      <c r="B146" s="36">
        <v>42166</v>
      </c>
      <c r="C146" s="35">
        <v>100</v>
      </c>
      <c r="D146" s="32">
        <v>51.35</v>
      </c>
      <c r="E146" s="38"/>
      <c r="F146" s="32">
        <f t="shared" si="5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x14ac:dyDescent="0.25">
      <c r="A147" s="253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22" t="s">
        <v>245</v>
      </c>
    </row>
    <row r="148" spans="1:16" ht="18" customHeight="1" outlineLevel="1" x14ac:dyDescent="0.25">
      <c r="A148" s="254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customHeight="1" outlineLevel="1" x14ac:dyDescent="0.25">
      <c r="A149" s="254"/>
      <c r="B149" s="40">
        <v>42153</v>
      </c>
      <c r="C149" s="34">
        <v>50</v>
      </c>
      <c r="D149" s="33">
        <v>20.99</v>
      </c>
      <c r="E149" s="177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customHeight="1" outlineLevel="1" x14ac:dyDescent="0.25">
      <c r="A150" s="254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customHeight="1" outlineLevel="1" x14ac:dyDescent="0.25">
      <c r="A151" s="254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customHeight="1" outlineLevel="1" x14ac:dyDescent="0.25">
      <c r="A152" s="254"/>
      <c r="B152" s="40">
        <v>42186</v>
      </c>
      <c r="C152" s="34">
        <v>300</v>
      </c>
      <c r="D152" s="33">
        <v>19.7</v>
      </c>
      <c r="E152" s="177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customHeight="1" outlineLevel="1" x14ac:dyDescent="0.25">
      <c r="A153" s="254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x14ac:dyDescent="0.25">
      <c r="A154" s="254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22" t="s">
        <v>245</v>
      </c>
    </row>
    <row r="155" spans="1:16" ht="18" customHeight="1" outlineLevel="1" x14ac:dyDescent="0.25">
      <c r="A155" s="253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customHeight="1" outlineLevel="1" x14ac:dyDescent="0.25">
      <c r="A156" s="253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x14ac:dyDescent="0.25">
      <c r="A157" s="253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22" t="s">
        <v>245</v>
      </c>
    </row>
    <row r="158" spans="1:16" ht="18" customHeight="1" x14ac:dyDescent="0.25">
      <c r="A158" s="227"/>
      <c r="B158" s="228"/>
      <c r="C158" s="229"/>
      <c r="D158" s="230"/>
      <c r="E158" s="38"/>
      <c r="F158" s="230"/>
      <c r="G158" s="231"/>
      <c r="H158" s="229"/>
      <c r="I158" s="230"/>
      <c r="K158" s="230"/>
      <c r="L158" s="231"/>
      <c r="M158" s="230"/>
      <c r="N158" s="230"/>
      <c r="O158" s="232"/>
      <c r="P158" s="222"/>
    </row>
    <row r="159" spans="1:16" ht="18" customHeight="1" x14ac:dyDescent="0.25">
      <c r="M159" s="41" t="s">
        <v>38</v>
      </c>
      <c r="N159" s="225">
        <f>0.5*(SUM(M2:M158))</f>
        <v>792.73</v>
      </c>
    </row>
    <row r="160" spans="1:16" ht="18" customHeight="1" x14ac:dyDescent="0.25">
      <c r="M160" s="44" t="s">
        <v>241</v>
      </c>
      <c r="N160" s="224">
        <f>SUM(N1:N158)</f>
        <v>5864.5400000000136</v>
      </c>
    </row>
    <row r="161" spans="13:14" ht="18" customHeight="1" x14ac:dyDescent="0.25">
      <c r="M161" s="41" t="s">
        <v>243</v>
      </c>
      <c r="N161" s="225">
        <v>2.79</v>
      </c>
    </row>
    <row r="162" spans="13:14" ht="18" customHeight="1" x14ac:dyDescent="0.25">
      <c r="M162" s="41" t="s">
        <v>240</v>
      </c>
      <c r="N162" s="226">
        <f>SUM(ACTIVE!J:J)</f>
        <v>-60333.04899999997</v>
      </c>
    </row>
    <row r="163" spans="13:14" ht="18" customHeight="1" x14ac:dyDescent="0.25">
      <c r="M163" s="41" t="s">
        <v>70</v>
      </c>
      <c r="N163" s="226">
        <f>SUM(N159:N162)</f>
        <v>-53672.988999999958</v>
      </c>
    </row>
    <row r="164" spans="13:14" ht="18" customHeight="1" x14ac:dyDescent="0.25">
      <c r="M164" s="41" t="s">
        <v>242</v>
      </c>
      <c r="N164" s="42">
        <f>-N163+Balance!I35</f>
        <v>-1.0000000329455361E-3</v>
      </c>
    </row>
  </sheetData>
  <mergeCells count="25"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16" activePane="bottomLeft" state="frozen"/>
      <selection pane="bottomLeft"/>
    </sheetView>
  </sheetViews>
  <sheetFormatPr defaultRowHeight="18.95" customHeight="1" x14ac:dyDescent="0.25"/>
  <cols>
    <col min="1" max="1" width="9.140625" style="78"/>
    <col min="2" max="2" width="8.28515625" style="78" bestFit="1" customWidth="1"/>
    <col min="3" max="3" width="9.140625" style="78"/>
    <col min="4" max="4" width="9.140625" style="75"/>
    <col min="5" max="5" width="6.85546875" style="80" bestFit="1" customWidth="1"/>
    <col min="6" max="6" width="13.42578125" style="74" bestFit="1" customWidth="1"/>
    <col min="7" max="7" width="10.7109375" style="74" bestFit="1" customWidth="1"/>
    <col min="8" max="8" width="7.42578125" style="75" bestFit="1" customWidth="1"/>
    <col min="9" max="9" width="10.7109375" style="74" bestFit="1" customWidth="1"/>
    <col min="10" max="10" width="10.28515625" style="74" bestFit="1" customWidth="1"/>
    <col min="11" max="11" width="7.85546875" style="167" bestFit="1" customWidth="1"/>
    <col min="12" max="12" width="7.140625" style="92" bestFit="1" customWidth="1"/>
    <col min="13" max="13" width="9.140625" style="75"/>
    <col min="14" max="14" width="11.42578125" style="75" bestFit="1" customWidth="1"/>
    <col min="15" max="16384" width="9.140625" style="75"/>
  </cols>
  <sheetData>
    <row r="1" spans="1:17" s="86" customFormat="1" ht="30" customHeight="1" x14ac:dyDescent="0.25">
      <c r="A1" s="87"/>
      <c r="B1" s="87" t="s">
        <v>111</v>
      </c>
      <c r="C1" s="87"/>
      <c r="D1" s="83"/>
      <c r="E1" s="83" t="s">
        <v>76</v>
      </c>
      <c r="F1" s="84" t="s">
        <v>79</v>
      </c>
      <c r="G1" s="84" t="s">
        <v>77</v>
      </c>
      <c r="H1" s="83" t="s">
        <v>57</v>
      </c>
      <c r="I1" s="84" t="s">
        <v>78</v>
      </c>
      <c r="J1" s="84" t="s">
        <v>65</v>
      </c>
      <c r="K1" s="165" t="s">
        <v>108</v>
      </c>
      <c r="L1" s="85" t="s">
        <v>112</v>
      </c>
      <c r="M1" s="83" t="s">
        <v>244</v>
      </c>
    </row>
    <row r="2" spans="1:17" ht="18.95" customHeight="1" x14ac:dyDescent="0.25">
      <c r="A2" s="76"/>
      <c r="B2" s="76"/>
      <c r="C2" s="76"/>
      <c r="D2" s="78"/>
      <c r="E2" s="30" t="s">
        <v>10</v>
      </c>
      <c r="F2" s="74">
        <v>9.52</v>
      </c>
      <c r="G2" s="74">
        <v>11.168016666666668</v>
      </c>
      <c r="H2" s="75">
        <v>600</v>
      </c>
      <c r="I2" s="74">
        <v>6700.8100000000013</v>
      </c>
      <c r="J2" s="74">
        <v>-988.81000000000131</v>
      </c>
      <c r="K2" s="166">
        <v>-0.14756574205208042</v>
      </c>
      <c r="L2" s="91" t="str">
        <f>HYPERLINK("http://finance.yahoo.com/q?s=" &amp; E2, "Link")</f>
        <v>Link</v>
      </c>
      <c r="M2" s="223" t="s">
        <v>245</v>
      </c>
      <c r="Q2" s="233"/>
    </row>
    <row r="3" spans="1:17" ht="18.95" customHeight="1" x14ac:dyDescent="0.25">
      <c r="A3" s="76"/>
      <c r="B3" s="76"/>
      <c r="C3" s="77"/>
      <c r="D3" s="78"/>
      <c r="E3" s="30" t="s">
        <v>18</v>
      </c>
      <c r="F3" s="74">
        <v>8.49</v>
      </c>
      <c r="G3" s="74">
        <v>29.640625</v>
      </c>
      <c r="H3" s="75">
        <v>80</v>
      </c>
      <c r="I3" s="74">
        <v>2371.25</v>
      </c>
      <c r="J3" s="74">
        <v>-1692.05</v>
      </c>
      <c r="K3" s="166">
        <v>-0.71356879283078534</v>
      </c>
      <c r="L3" s="91" t="str">
        <f>HYPERLINK("http://finance.yahoo.com/q?s=" &amp; E3, "Link")</f>
        <v>Link</v>
      </c>
      <c r="M3" s="223" t="s">
        <v>245</v>
      </c>
      <c r="Q3" s="233"/>
    </row>
    <row r="4" spans="1:17" ht="18.95" customHeight="1" x14ac:dyDescent="0.25">
      <c r="A4" s="76"/>
      <c r="B4" s="76"/>
      <c r="C4" s="77"/>
      <c r="D4" s="78"/>
      <c r="E4" s="30" t="s">
        <v>45</v>
      </c>
      <c r="F4" s="74">
        <v>59.15</v>
      </c>
      <c r="G4" s="74">
        <v>60.822666666666663</v>
      </c>
      <c r="H4" s="75">
        <v>120</v>
      </c>
      <c r="I4" s="74">
        <v>7298.7199999999993</v>
      </c>
      <c r="J4" s="74">
        <v>-200.71999999999935</v>
      </c>
      <c r="K4" s="166">
        <v>-2.7500712453690478E-2</v>
      </c>
      <c r="L4" s="91" t="str">
        <f>HYPERLINK("http://finance.yahoo.com/q?s=" &amp; E4, "Link")</f>
        <v>Link</v>
      </c>
      <c r="M4" s="223" t="s">
        <v>245</v>
      </c>
      <c r="N4" s="90"/>
      <c r="O4" s="90"/>
      <c r="Q4" s="233"/>
    </row>
    <row r="5" spans="1:17" ht="18.95" customHeight="1" x14ac:dyDescent="0.25">
      <c r="A5" s="76"/>
      <c r="B5" s="76"/>
      <c r="C5" s="77"/>
      <c r="D5" s="78"/>
      <c r="E5" s="30" t="s">
        <v>68</v>
      </c>
      <c r="F5" s="74">
        <v>7.47</v>
      </c>
      <c r="G5" s="74">
        <v>8.7756296296296306</v>
      </c>
      <c r="H5" s="75">
        <v>270</v>
      </c>
      <c r="I5" s="74">
        <v>2369.42</v>
      </c>
      <c r="J5" s="74">
        <v>-352.52000000000021</v>
      </c>
      <c r="K5" s="166">
        <v>-0.1487790260907734</v>
      </c>
      <c r="L5" s="91" t="str">
        <f>HYPERLINK("http://finance.yahoo.com/q?s=" &amp; E5, "Link")</f>
        <v>Link</v>
      </c>
      <c r="M5" s="223" t="s">
        <v>245</v>
      </c>
    </row>
    <row r="6" spans="1:17" ht="18.95" customHeight="1" x14ac:dyDescent="0.25">
      <c r="A6" s="77"/>
      <c r="B6" s="77"/>
      <c r="C6" s="77"/>
      <c r="D6" s="78"/>
      <c r="E6" s="30" t="s">
        <v>33</v>
      </c>
      <c r="F6" s="74">
        <v>123.33</v>
      </c>
      <c r="G6" s="74">
        <v>78.42800000000031</v>
      </c>
      <c r="H6" s="75">
        <v>5</v>
      </c>
      <c r="I6" s="74">
        <v>392.14000000000158</v>
      </c>
      <c r="J6" s="74">
        <v>224.5099999999984</v>
      </c>
      <c r="K6" s="166">
        <v>0.5725251185800927</v>
      </c>
      <c r="L6" s="91" t="str">
        <f>HYPERLINK("http://finance.yahoo.com/q?s=" &amp; E6, "Link")</f>
        <v>Link</v>
      </c>
      <c r="M6" s="223" t="s">
        <v>245</v>
      </c>
      <c r="Q6" s="233"/>
    </row>
    <row r="7" spans="1:17" ht="18.95" customHeight="1" x14ac:dyDescent="0.25">
      <c r="A7" s="76"/>
      <c r="B7" s="76"/>
      <c r="C7" s="77"/>
      <c r="D7" s="78"/>
      <c r="E7" s="30" t="s">
        <v>62</v>
      </c>
      <c r="F7" s="74">
        <v>290.35000000000002</v>
      </c>
      <c r="G7" s="74">
        <v>303.03533333333331</v>
      </c>
      <c r="H7" s="75">
        <v>15</v>
      </c>
      <c r="I7" s="74">
        <v>4545.53</v>
      </c>
      <c r="J7" s="74">
        <v>-190.27999999999975</v>
      </c>
      <c r="K7" s="166">
        <v>-4.1860905108975048E-2</v>
      </c>
      <c r="L7" s="91" t="str">
        <f>HYPERLINK("http://finance.yahoo.com/q?s=" &amp; E7, "Link")</f>
        <v>Link</v>
      </c>
      <c r="M7" s="223" t="s">
        <v>245</v>
      </c>
      <c r="N7" s="90"/>
      <c r="O7" s="90"/>
    </row>
    <row r="8" spans="1:17" ht="18.95" customHeight="1" x14ac:dyDescent="0.25">
      <c r="A8" s="76"/>
      <c r="B8" s="76"/>
      <c r="C8" s="77"/>
      <c r="D8" s="78"/>
      <c r="E8" s="30" t="s">
        <v>11</v>
      </c>
      <c r="F8" s="74">
        <v>94.07</v>
      </c>
      <c r="G8" s="74">
        <v>129.22066666666663</v>
      </c>
      <c r="H8" s="75">
        <v>120</v>
      </c>
      <c r="I8" s="74">
        <v>15506.479999999996</v>
      </c>
      <c r="J8" s="74">
        <v>-4218.0799999999963</v>
      </c>
      <c r="K8" s="166">
        <v>-0.27202047144161651</v>
      </c>
      <c r="L8" s="91" t="str">
        <f>HYPERLINK("http://finance.yahoo.com/q?s=" &amp; E8, "Link")</f>
        <v>Link</v>
      </c>
      <c r="M8" s="223" t="s">
        <v>245</v>
      </c>
      <c r="N8" s="90"/>
      <c r="O8" s="90"/>
      <c r="Q8" s="233"/>
    </row>
    <row r="9" spans="1:17" ht="18.95" customHeight="1" x14ac:dyDescent="0.25">
      <c r="A9" s="76"/>
      <c r="B9" s="76"/>
      <c r="C9" s="77"/>
      <c r="D9" s="78"/>
      <c r="E9" s="30" t="s">
        <v>17</v>
      </c>
      <c r="F9" s="74">
        <v>15.4</v>
      </c>
      <c r="G9" s="74">
        <v>17.85189444572482</v>
      </c>
      <c r="H9" s="75">
        <v>4339</v>
      </c>
      <c r="I9" s="74">
        <v>77459.37</v>
      </c>
      <c r="J9" s="74">
        <v>-10638.76999999999</v>
      </c>
      <c r="K9" s="166">
        <v>-0.13734645660040865</v>
      </c>
      <c r="L9" s="91" t="str">
        <f>HYPERLINK("http://finance.yahoo.com/q?s=" &amp; E9, "Link")</f>
        <v>Link</v>
      </c>
      <c r="M9" s="223" t="s">
        <v>245</v>
      </c>
    </row>
    <row r="10" spans="1:17" ht="18.95" customHeight="1" x14ac:dyDescent="0.25">
      <c r="A10" s="270"/>
      <c r="B10" s="76"/>
      <c r="C10" s="77"/>
      <c r="D10" s="78"/>
      <c r="E10" s="30" t="s">
        <v>63</v>
      </c>
      <c r="F10" s="74">
        <v>103</v>
      </c>
      <c r="G10" s="74">
        <v>110.09500000000001</v>
      </c>
      <c r="H10" s="75">
        <v>30</v>
      </c>
      <c r="I10" s="74">
        <v>3302.8500000000004</v>
      </c>
      <c r="J10" s="74">
        <v>-212.85000000000036</v>
      </c>
      <c r="K10" s="166">
        <v>-6.4444343521504271E-2</v>
      </c>
      <c r="L10" s="91" t="str">
        <f>HYPERLINK("http://finance.yahoo.com/q?s=" &amp; E10, "Link")</f>
        <v>Link</v>
      </c>
      <c r="M10" s="223" t="s">
        <v>245</v>
      </c>
      <c r="N10" s="90"/>
      <c r="O10" s="90"/>
      <c r="Q10" s="233"/>
    </row>
    <row r="11" spans="1:17" ht="18.95" customHeight="1" x14ac:dyDescent="0.25">
      <c r="A11" s="76"/>
      <c r="B11" s="76"/>
      <c r="C11" s="77"/>
      <c r="D11" s="78"/>
      <c r="E11" s="30" t="s">
        <v>55</v>
      </c>
      <c r="F11" s="74">
        <v>98.28</v>
      </c>
      <c r="G11" s="74">
        <v>102.19760000000002</v>
      </c>
      <c r="H11" s="75">
        <v>25</v>
      </c>
      <c r="I11" s="74">
        <v>2554.9400000000005</v>
      </c>
      <c r="J11" s="74">
        <v>-97.940000000000509</v>
      </c>
      <c r="K11" s="166">
        <v>-3.8333581219128637E-2</v>
      </c>
      <c r="L11" s="91" t="str">
        <f>HYPERLINK("http://finance.yahoo.com/q?s=" &amp; E11, "Link")</f>
        <v>Link</v>
      </c>
      <c r="M11" s="223" t="s">
        <v>245</v>
      </c>
      <c r="N11" s="90"/>
      <c r="O11" s="90"/>
    </row>
    <row r="12" spans="1:17" ht="18.95" customHeight="1" x14ac:dyDescent="0.25">
      <c r="A12" s="76"/>
      <c r="B12" s="76"/>
      <c r="C12" s="77"/>
      <c r="D12" s="78"/>
      <c r="E12" s="30" t="s">
        <v>56</v>
      </c>
      <c r="F12" s="74">
        <v>31.73</v>
      </c>
      <c r="G12" s="74">
        <v>31.73</v>
      </c>
      <c r="H12" s="75">
        <v>0</v>
      </c>
      <c r="I12" s="74">
        <v>0</v>
      </c>
      <c r="J12" s="74">
        <v>36.819999999999709</v>
      </c>
      <c r="K12" s="166">
        <v>0</v>
      </c>
      <c r="L12" s="91" t="str">
        <f>HYPERLINK("http://finance.yahoo.com/q?s=" &amp; E12, "Link")</f>
        <v>Link</v>
      </c>
      <c r="M12" s="223" t="s">
        <v>245</v>
      </c>
    </row>
    <row r="13" spans="1:17" ht="18.95" customHeight="1" x14ac:dyDescent="0.25">
      <c r="A13" s="77"/>
      <c r="B13" s="77"/>
      <c r="C13" s="77"/>
      <c r="D13" s="78"/>
      <c r="E13" s="30" t="s">
        <v>22</v>
      </c>
      <c r="F13" s="74">
        <v>53.69</v>
      </c>
      <c r="G13" s="74">
        <v>56.918249999999986</v>
      </c>
      <c r="H13" s="75">
        <v>120</v>
      </c>
      <c r="I13" s="74">
        <v>6830.1899999999987</v>
      </c>
      <c r="J13" s="74">
        <v>-387.38999999999942</v>
      </c>
      <c r="K13" s="166">
        <v>-5.6717309474553231E-2</v>
      </c>
      <c r="L13" s="91" t="str">
        <f>HYPERLINK("http://finance.yahoo.com/q?s=" &amp; E13, "Link")</f>
        <v>Link</v>
      </c>
      <c r="M13" s="223" t="s">
        <v>245</v>
      </c>
      <c r="N13" s="74"/>
      <c r="O13" s="74"/>
      <c r="Q13" s="233"/>
    </row>
    <row r="14" spans="1:17" ht="18.95" customHeight="1" x14ac:dyDescent="0.25">
      <c r="A14" s="76"/>
      <c r="B14" s="76"/>
      <c r="C14" s="77"/>
      <c r="D14" s="78"/>
      <c r="E14" s="30" t="s">
        <v>27</v>
      </c>
      <c r="F14" s="74">
        <v>30.51</v>
      </c>
      <c r="G14" s="74">
        <v>22.905833333333309</v>
      </c>
      <c r="H14" s="75">
        <v>60</v>
      </c>
      <c r="I14" s="74">
        <v>1374.3499999999985</v>
      </c>
      <c r="J14" s="74">
        <v>456.25000000000159</v>
      </c>
      <c r="K14" s="166">
        <v>0.33197511550915126</v>
      </c>
      <c r="L14" s="91" t="str">
        <f>HYPERLINK("http://finance.yahoo.com/q?s=" &amp; E14, "Link")</f>
        <v>Link</v>
      </c>
      <c r="M14" s="223" t="s">
        <v>245</v>
      </c>
    </row>
    <row r="15" spans="1:17" ht="18.95" customHeight="1" x14ac:dyDescent="0.25">
      <c r="A15" s="76"/>
      <c r="B15" s="76"/>
      <c r="C15" s="77"/>
      <c r="D15" s="78"/>
      <c r="E15" s="30" t="s">
        <v>15</v>
      </c>
      <c r="F15" s="74">
        <v>20.49</v>
      </c>
      <c r="G15" s="74">
        <v>20.937374999999975</v>
      </c>
      <c r="H15" s="75">
        <v>80</v>
      </c>
      <c r="I15" s="74">
        <v>1674.989999999998</v>
      </c>
      <c r="J15" s="74">
        <v>-35.789999999998145</v>
      </c>
      <c r="K15" s="166">
        <v>-2.1367291745024226E-2</v>
      </c>
      <c r="L15" s="91" t="str">
        <f>HYPERLINK("http://finance.yahoo.com/q?s=" &amp; E15, "Link")</f>
        <v>Link</v>
      </c>
      <c r="M15" s="223" t="s">
        <v>245</v>
      </c>
    </row>
    <row r="16" spans="1:17" ht="18.95" customHeight="1" x14ac:dyDescent="0.25">
      <c r="A16" s="76"/>
      <c r="B16" s="76"/>
      <c r="C16" s="77"/>
      <c r="D16" s="78"/>
      <c r="E16" s="30" t="s">
        <v>24</v>
      </c>
      <c r="F16" s="74">
        <v>43.53</v>
      </c>
      <c r="G16" s="74">
        <v>48.688999999999986</v>
      </c>
      <c r="H16" s="75">
        <v>40</v>
      </c>
      <c r="I16" s="74">
        <v>1947.5599999999995</v>
      </c>
      <c r="J16" s="74">
        <v>-206.35999999999945</v>
      </c>
      <c r="K16" s="166">
        <v>-0.10595822465033142</v>
      </c>
      <c r="L16" s="91" t="str">
        <f>HYPERLINK("http://finance.yahoo.com/q?s=" &amp; E16, "Link")</f>
        <v>Link</v>
      </c>
      <c r="M16" s="223" t="s">
        <v>245</v>
      </c>
      <c r="O16" s="30"/>
      <c r="Q16" s="233"/>
    </row>
    <row r="17" spans="1:17" ht="18.95" customHeight="1" x14ac:dyDescent="0.25">
      <c r="A17" s="77"/>
      <c r="B17" s="77"/>
      <c r="C17" s="77"/>
      <c r="D17" s="78"/>
      <c r="E17" s="30" t="s">
        <v>50</v>
      </c>
      <c r="F17" s="74">
        <v>16.66</v>
      </c>
      <c r="G17" s="74">
        <v>69.640694620253115</v>
      </c>
      <c r="H17" s="75">
        <v>632</v>
      </c>
      <c r="I17" s="74">
        <v>44012.918999999965</v>
      </c>
      <c r="J17" s="74">
        <v>-33483.798999999963</v>
      </c>
      <c r="K17" s="166">
        <v>-0.76077205876756315</v>
      </c>
      <c r="L17" s="91" t="str">
        <f>HYPERLINK("http://finance.yahoo.com/q?s=" &amp; E17, "Link")</f>
        <v>Link</v>
      </c>
      <c r="M17" s="223" t="s">
        <v>245</v>
      </c>
      <c r="Q17" s="233"/>
    </row>
    <row r="18" spans="1:17" ht="18.95" customHeight="1" x14ac:dyDescent="0.25">
      <c r="A18" s="77"/>
      <c r="B18" s="76"/>
      <c r="C18" s="77"/>
      <c r="D18" s="78"/>
      <c r="E18" s="30" t="s">
        <v>34</v>
      </c>
      <c r="F18" s="74">
        <v>15.91</v>
      </c>
      <c r="G18" s="74">
        <v>17.530293981481485</v>
      </c>
      <c r="H18" s="75">
        <v>4320</v>
      </c>
      <c r="I18" s="74">
        <v>75730.87000000001</v>
      </c>
      <c r="J18" s="74">
        <v>-6999.6700000000128</v>
      </c>
      <c r="K18" s="166">
        <v>-9.2428226428667895E-2</v>
      </c>
      <c r="L18" s="91" t="str">
        <f>HYPERLINK("http://finance.yahoo.com/q?s=" &amp; E18, "Link")</f>
        <v>Link</v>
      </c>
      <c r="M18" s="223" t="s">
        <v>245</v>
      </c>
      <c r="Q18" s="233"/>
    </row>
    <row r="19" spans="1:17" ht="18.95" customHeight="1" x14ac:dyDescent="0.25">
      <c r="A19" s="76"/>
      <c r="B19" s="76"/>
      <c r="C19" s="77"/>
      <c r="D19" s="78"/>
      <c r="E19" s="30" t="s">
        <v>47</v>
      </c>
      <c r="F19" s="74">
        <v>79.010000000000005</v>
      </c>
      <c r="G19" s="74">
        <v>82.818666666666672</v>
      </c>
      <c r="H19" s="75">
        <v>75</v>
      </c>
      <c r="I19" s="74">
        <v>6211.4000000000005</v>
      </c>
      <c r="J19" s="74">
        <v>-285.65000000000055</v>
      </c>
      <c r="K19" s="166">
        <v>-4.5988022024020352E-2</v>
      </c>
      <c r="L19" s="91" t="str">
        <f>HYPERLINK("http://finance.yahoo.com/q?s=" &amp; E19, "Link")</f>
        <v>Link</v>
      </c>
      <c r="M19" s="223" t="s">
        <v>245</v>
      </c>
    </row>
    <row r="20" spans="1:17" ht="18.95" customHeight="1" x14ac:dyDescent="0.25">
      <c r="A20" s="76"/>
      <c r="B20" s="77"/>
      <c r="C20" s="77"/>
      <c r="D20" s="78"/>
      <c r="E20" s="30" t="s">
        <v>26</v>
      </c>
      <c r="F20" s="74">
        <v>4.0599999999999996</v>
      </c>
      <c r="G20" s="74">
        <v>3.75</v>
      </c>
      <c r="H20" s="75">
        <v>150</v>
      </c>
      <c r="I20" s="74">
        <v>562.5</v>
      </c>
      <c r="J20" s="74">
        <v>46.499999999999886</v>
      </c>
      <c r="K20" s="166">
        <v>8.2666666666666569E-2</v>
      </c>
      <c r="L20" s="91" t="str">
        <f>HYPERLINK("http://finance.yahoo.com/q?s=" &amp; E20, "Link")</f>
        <v>Link</v>
      </c>
      <c r="M20" s="223" t="s">
        <v>245</v>
      </c>
      <c r="N20" s="90"/>
      <c r="O20" s="90"/>
      <c r="Q20" s="233"/>
    </row>
    <row r="21" spans="1:17" ht="18.95" customHeight="1" x14ac:dyDescent="0.25">
      <c r="A21" s="76"/>
      <c r="B21" s="77"/>
      <c r="C21" s="77"/>
      <c r="D21" s="78"/>
      <c r="E21" s="30" t="s">
        <v>35</v>
      </c>
      <c r="F21" s="74">
        <v>46.38</v>
      </c>
      <c r="G21" s="74">
        <v>47.586571428571425</v>
      </c>
      <c r="H21" s="75">
        <v>35</v>
      </c>
      <c r="I21" s="74">
        <v>1665.53</v>
      </c>
      <c r="J21" s="74">
        <v>-42.229999999999791</v>
      </c>
      <c r="K21" s="166">
        <v>-2.5355292309354849E-2</v>
      </c>
      <c r="L21" s="91" t="str">
        <f>HYPERLINK("http://finance.yahoo.com/q?s=" &amp; E21, "Link")</f>
        <v>Link</v>
      </c>
      <c r="M21" s="223" t="s">
        <v>245</v>
      </c>
      <c r="N21" s="90"/>
      <c r="O21" s="90"/>
    </row>
    <row r="22" spans="1:17" ht="18.95" customHeight="1" x14ac:dyDescent="0.25">
      <c r="A22" s="76"/>
      <c r="B22" s="76"/>
      <c r="C22" s="77"/>
      <c r="D22" s="78"/>
      <c r="E22" s="30" t="s">
        <v>44</v>
      </c>
      <c r="F22" s="74">
        <v>72.989999999999995</v>
      </c>
      <c r="G22" s="74">
        <v>72.989999999999995</v>
      </c>
      <c r="H22" s="75">
        <v>0</v>
      </c>
      <c r="I22" s="74">
        <v>0</v>
      </c>
      <c r="J22" s="74">
        <v>48.809999999999945</v>
      </c>
      <c r="K22" s="166">
        <v>0</v>
      </c>
      <c r="L22" s="91" t="str">
        <f>HYPERLINK("http://finance.yahoo.com/q?s=" &amp; E22, "Link")</f>
        <v>Link</v>
      </c>
      <c r="M22" s="223" t="s">
        <v>245</v>
      </c>
    </row>
    <row r="23" spans="1:17" ht="18.95" customHeight="1" x14ac:dyDescent="0.25">
      <c r="A23" s="76"/>
      <c r="B23" s="76"/>
      <c r="C23" s="77"/>
      <c r="D23" s="78"/>
      <c r="E23" s="30" t="s">
        <v>39</v>
      </c>
      <c r="F23" s="74">
        <v>28.22</v>
      </c>
      <c r="G23" s="74">
        <v>31.142352941176469</v>
      </c>
      <c r="H23" s="75">
        <v>170</v>
      </c>
      <c r="I23" s="74">
        <v>5294.2</v>
      </c>
      <c r="J23" s="74">
        <v>-496.80000000000018</v>
      </c>
      <c r="K23" s="166">
        <v>-9.3838540289373273E-2</v>
      </c>
      <c r="L23" s="91" t="str">
        <f>HYPERLINK("http://finance.yahoo.com/q?s=" &amp; E23, "Link")</f>
        <v>Link</v>
      </c>
      <c r="M23" s="223" t="s">
        <v>245</v>
      </c>
      <c r="N23" s="90"/>
      <c r="O23" s="90"/>
    </row>
    <row r="24" spans="1:17" ht="18.95" customHeight="1" x14ac:dyDescent="0.25">
      <c r="A24" s="77"/>
      <c r="B24" s="77"/>
      <c r="C24" s="77"/>
      <c r="D24" s="78"/>
      <c r="E24" s="30" t="s">
        <v>51</v>
      </c>
      <c r="F24" s="74">
        <v>118.83</v>
      </c>
      <c r="G24" s="74">
        <v>119.02666666666667</v>
      </c>
      <c r="H24" s="75">
        <v>15</v>
      </c>
      <c r="I24" s="74">
        <v>1785.4</v>
      </c>
      <c r="J24" s="74">
        <v>-2.9500000000000455</v>
      </c>
      <c r="K24" s="166">
        <v>-1.6522908031814092E-3</v>
      </c>
      <c r="L24" s="91" t="str">
        <f>HYPERLINK("http://finance.yahoo.com/q?s=" &amp; E24, "Link")</f>
        <v>Link</v>
      </c>
      <c r="M24" s="223" t="s">
        <v>245</v>
      </c>
    </row>
    <row r="25" spans="1:17" ht="18.95" customHeight="1" x14ac:dyDescent="0.25">
      <c r="A25" s="88"/>
      <c r="B25" s="89"/>
      <c r="C25" s="88"/>
      <c r="D25" s="78"/>
      <c r="E25" s="30" t="s">
        <v>42</v>
      </c>
      <c r="F25" s="74">
        <v>91.9</v>
      </c>
      <c r="G25" s="74">
        <v>96.162666666666667</v>
      </c>
      <c r="H25" s="75">
        <v>60</v>
      </c>
      <c r="I25" s="74">
        <v>5769.76</v>
      </c>
      <c r="J25" s="74">
        <v>-255.76000000000022</v>
      </c>
      <c r="K25" s="166">
        <v>-4.4327667008679676E-2</v>
      </c>
      <c r="L25" s="91" t="str">
        <f>HYPERLINK("http://finance.yahoo.com/q?s=" &amp; E25, "Link")</f>
        <v>Link</v>
      </c>
      <c r="M25" s="223" t="s">
        <v>245</v>
      </c>
      <c r="Q25" s="233"/>
    </row>
    <row r="26" spans="1:17" ht="18.95" customHeight="1" x14ac:dyDescent="0.25">
      <c r="A26" s="76"/>
      <c r="B26" s="76"/>
      <c r="C26" s="77"/>
      <c r="D26" s="78"/>
      <c r="E26" s="30" t="s">
        <v>54</v>
      </c>
      <c r="F26" s="74">
        <v>89.77</v>
      </c>
      <c r="G26" s="74">
        <v>91.091333333333353</v>
      </c>
      <c r="H26" s="75">
        <v>15</v>
      </c>
      <c r="I26" s="74">
        <v>1366.3700000000003</v>
      </c>
      <c r="J26" s="74">
        <v>-19.820000000000391</v>
      </c>
      <c r="K26" s="166">
        <v>-1.4505587798327205E-2</v>
      </c>
      <c r="L26" s="91" t="str">
        <f>HYPERLINK("http://finance.yahoo.com/q?s=" &amp; E26, "Link")</f>
        <v>Link</v>
      </c>
      <c r="M26" s="223" t="s">
        <v>245</v>
      </c>
      <c r="O26" s="90"/>
    </row>
    <row r="27" spans="1:17" ht="18.95" customHeight="1" x14ac:dyDescent="0.25">
      <c r="A27" s="76"/>
      <c r="B27" s="76"/>
      <c r="C27" s="77"/>
      <c r="D27" s="78"/>
      <c r="E27" s="30" t="s">
        <v>53</v>
      </c>
      <c r="F27" s="74">
        <v>40.840000000000003</v>
      </c>
      <c r="G27" s="74">
        <v>45.664285714285711</v>
      </c>
      <c r="H27" s="75">
        <v>70</v>
      </c>
      <c r="I27" s="74">
        <v>3196.5</v>
      </c>
      <c r="J27" s="74">
        <v>-337.69999999999982</v>
      </c>
      <c r="K27" s="166">
        <v>-0.10564680118880011</v>
      </c>
      <c r="L27" s="91" t="str">
        <f>HYPERLINK("http://finance.yahoo.com/q?s=" &amp; E27, "Link")</f>
        <v>Link</v>
      </c>
      <c r="M27" s="223" t="s">
        <v>245</v>
      </c>
      <c r="N27" s="90"/>
      <c r="O27" s="90"/>
    </row>
    <row r="28" spans="1:17" ht="18.95" customHeight="1" x14ac:dyDescent="0.25">
      <c r="A28" s="76"/>
      <c r="B28" s="76"/>
      <c r="C28" s="77"/>
      <c r="D28" s="78"/>
      <c r="E28" s="30"/>
      <c r="K28" s="166"/>
      <c r="L28" s="91"/>
      <c r="M28" s="223"/>
      <c r="N28" s="90"/>
      <c r="O28" s="90"/>
      <c r="Q28" s="233"/>
    </row>
    <row r="29" spans="1:17" ht="18.95" customHeight="1" x14ac:dyDescent="0.25">
      <c r="A29" s="76"/>
      <c r="B29" s="76"/>
      <c r="C29" s="77"/>
      <c r="D29" s="78"/>
      <c r="E29" s="30"/>
      <c r="K29" s="166"/>
      <c r="L29" s="91"/>
      <c r="M29" s="223"/>
      <c r="Q29" s="233"/>
    </row>
    <row r="30" spans="1:17" ht="18.95" customHeight="1" x14ac:dyDescent="0.25">
      <c r="A30" s="79"/>
      <c r="D30" s="78"/>
      <c r="E30" s="30"/>
      <c r="K30" s="166"/>
      <c r="L30" s="91"/>
    </row>
    <row r="31" spans="1:17" ht="18.95" customHeight="1" x14ac:dyDescent="0.25">
      <c r="A31" s="79"/>
      <c r="D31" s="78"/>
      <c r="E31" s="30"/>
      <c r="K31" s="166"/>
      <c r="L31" s="91"/>
    </row>
    <row r="32" spans="1:17" ht="18.95" customHeight="1" x14ac:dyDescent="0.25">
      <c r="D32" s="78"/>
    </row>
    <row r="33" spans="4:4" ht="18.95" customHeight="1" x14ac:dyDescent="0.25">
      <c r="D33" s="78"/>
    </row>
  </sheetData>
  <sortState ref="A2:Q33">
    <sortCondition ref="E1"/>
  </sortState>
  <conditionalFormatting sqref="J2:J30">
    <cfRule type="expression" dxfId="53" priority="6">
      <formula>$J2&lt;0</formula>
    </cfRule>
  </conditionalFormatting>
  <conditionalFormatting sqref="J2:J30">
    <cfRule type="expression" dxfId="52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5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7" location="WWD!A1" display="WWD"/>
    <hyperlink ref="E12" location="GM!A1" display="GM"/>
    <hyperlink ref="E22" location="TCO!A1" display="TCO"/>
    <hyperlink ref="E23" location="TKR!A1" display="TKR"/>
    <hyperlink ref="E20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107" bestFit="1" customWidth="1"/>
    <col min="9" max="9" width="9.5703125" style="124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110</v>
      </c>
      <c r="F1" s="28" t="s">
        <v>60</v>
      </c>
      <c r="G1" s="17" t="s">
        <v>3</v>
      </c>
      <c r="H1" s="114" t="s">
        <v>6</v>
      </c>
      <c r="I1" s="120" t="s">
        <v>7</v>
      </c>
      <c r="J1" s="28" t="s">
        <v>109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2" t="s">
        <v>151</v>
      </c>
      <c r="X1" s="142" t="s">
        <v>152</v>
      </c>
      <c r="Y1" s="142" t="s">
        <v>153</v>
      </c>
      <c r="Z1" s="142" t="s">
        <v>154</v>
      </c>
      <c r="AA1" s="142" t="s">
        <v>155</v>
      </c>
      <c r="AB1" s="142" t="s">
        <v>156</v>
      </c>
      <c r="AC1" s="142" t="s">
        <v>157</v>
      </c>
      <c r="AD1" s="17" t="s">
        <v>229</v>
      </c>
      <c r="AE1" s="17" t="s">
        <v>230</v>
      </c>
    </row>
    <row r="2" spans="1:31" x14ac:dyDescent="0.25">
      <c r="A2" s="6" t="s">
        <v>50</v>
      </c>
      <c r="B2" s="111">
        <v>42187</v>
      </c>
      <c r="C2" s="7">
        <v>1000</v>
      </c>
      <c r="D2" s="63">
        <v>27.25</v>
      </c>
      <c r="E2" s="63"/>
      <c r="F2" s="63">
        <f>C2*D2</f>
        <v>27250</v>
      </c>
      <c r="G2" s="111">
        <v>42187</v>
      </c>
      <c r="H2" s="129">
        <v>2000</v>
      </c>
      <c r="I2" s="121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C36-H36</f>
        <v>632</v>
      </c>
      <c r="T2" s="60">
        <v>42233</v>
      </c>
      <c r="U2" s="51" t="s">
        <v>98</v>
      </c>
      <c r="W2" s="200">
        <v>42278</v>
      </c>
      <c r="X2" s="15">
        <v>15.79</v>
      </c>
      <c r="Y2" s="15">
        <v>16.190000000000001</v>
      </c>
      <c r="Z2" s="15">
        <v>15.14</v>
      </c>
      <c r="AA2" s="15">
        <v>15.31</v>
      </c>
      <c r="AB2" s="144">
        <v>14173000</v>
      </c>
      <c r="AC2" s="15">
        <v>15.31</v>
      </c>
      <c r="AD2">
        <f t="shared" ref="AD2:AD14" si="0">Y2-Z2</f>
        <v>1.0500000000000007</v>
      </c>
      <c r="AE2" s="205">
        <f t="shared" ref="AE2:AE14" si="1">AC2/AC3-1</f>
        <v>-5.8441558441558739E-3</v>
      </c>
    </row>
    <row r="3" spans="1:31" x14ac:dyDescent="0.25">
      <c r="A3" s="30" t="s">
        <v>75</v>
      </c>
      <c r="B3" s="111">
        <v>42187</v>
      </c>
      <c r="C3">
        <v>80</v>
      </c>
      <c r="D3" s="2">
        <v>27.152249999999999</v>
      </c>
      <c r="F3" s="2">
        <f>C3*D3</f>
        <v>2172.1799999999998</v>
      </c>
      <c r="G3" s="111">
        <v>42199</v>
      </c>
      <c r="H3" s="110">
        <v>102</v>
      </c>
      <c r="I3" s="122">
        <v>25.28</v>
      </c>
      <c r="J3" s="21">
        <v>0.05</v>
      </c>
      <c r="K3" s="21">
        <f t="shared" ref="K3:K16" si="2">H3*I3-J3</f>
        <v>2578.5099999999998</v>
      </c>
      <c r="O3" s="17" t="s">
        <v>58</v>
      </c>
      <c r="Q3" s="2">
        <f>(F36-K36-M36)/Q2</f>
        <v>69.640694620253115</v>
      </c>
      <c r="T3" s="60">
        <v>42257</v>
      </c>
      <c r="U3" s="51" t="s">
        <v>99</v>
      </c>
      <c r="W3" s="200">
        <v>42277</v>
      </c>
      <c r="X3" s="15">
        <v>15.14</v>
      </c>
      <c r="Y3" s="15">
        <v>15.59</v>
      </c>
      <c r="Z3" s="15">
        <v>15</v>
      </c>
      <c r="AA3" s="15">
        <v>15.4</v>
      </c>
      <c r="AB3" s="144">
        <v>13694800</v>
      </c>
      <c r="AC3" s="15">
        <v>15.4</v>
      </c>
      <c r="AD3">
        <f t="shared" si="0"/>
        <v>0.58999999999999986</v>
      </c>
      <c r="AE3" s="205">
        <f t="shared" si="1"/>
        <v>2.8724114896459652E-2</v>
      </c>
    </row>
    <row r="4" spans="1:31" x14ac:dyDescent="0.25">
      <c r="B4" s="111">
        <v>42187</v>
      </c>
      <c r="C4" s="7">
        <v>1000</v>
      </c>
      <c r="D4" s="63">
        <v>27.1</v>
      </c>
      <c r="E4" s="63"/>
      <c r="F4" s="63">
        <f t="shared" ref="F4:F32" si="3">C4*D4</f>
        <v>27100</v>
      </c>
      <c r="G4" s="111">
        <v>42227</v>
      </c>
      <c r="H4" s="130">
        <v>200</v>
      </c>
      <c r="I4" s="123">
        <v>19.649999999999999</v>
      </c>
      <c r="J4" s="64">
        <v>7.0000000000000007E-2</v>
      </c>
      <c r="K4" s="64">
        <f t="shared" si="2"/>
        <v>3929.9299999999994</v>
      </c>
      <c r="O4" s="17" t="s">
        <v>66</v>
      </c>
      <c r="Q4" s="81">
        <v>16.66</v>
      </c>
      <c r="W4" s="200">
        <v>42276</v>
      </c>
      <c r="X4" s="15">
        <v>14.86</v>
      </c>
      <c r="Y4" s="15">
        <v>15.18</v>
      </c>
      <c r="Z4" s="15">
        <v>14.71</v>
      </c>
      <c r="AA4" s="15">
        <v>14.97</v>
      </c>
      <c r="AB4" s="144">
        <v>10991600</v>
      </c>
      <c r="AC4" s="15">
        <v>14.97</v>
      </c>
      <c r="AD4">
        <f t="shared" si="0"/>
        <v>0.46999999999999886</v>
      </c>
      <c r="AE4" s="205">
        <f t="shared" si="1"/>
        <v>1.4227642276422925E-2</v>
      </c>
    </row>
    <row r="5" spans="1:31" x14ac:dyDescent="0.25">
      <c r="B5" s="111">
        <v>42187</v>
      </c>
      <c r="C5">
        <v>3000</v>
      </c>
      <c r="D5" s="2">
        <v>27.039332999999999</v>
      </c>
      <c r="F5" s="2">
        <f t="shared" si="3"/>
        <v>81117.998999999996</v>
      </c>
      <c r="G5" s="111">
        <v>42227</v>
      </c>
      <c r="H5" s="130">
        <v>200</v>
      </c>
      <c r="I5" s="123">
        <v>18.7</v>
      </c>
      <c r="J5" s="64">
        <v>7.0000000000000007E-2</v>
      </c>
      <c r="K5" s="64">
        <f t="shared" si="2"/>
        <v>3739.93</v>
      </c>
      <c r="O5" s="17" t="s">
        <v>67</v>
      </c>
      <c r="Q5" s="3">
        <f>Q4*Q2</f>
        <v>10529.12</v>
      </c>
      <c r="T5" s="101">
        <v>42256</v>
      </c>
      <c r="U5" s="51" t="s">
        <v>219</v>
      </c>
      <c r="W5" s="200">
        <v>42275</v>
      </c>
      <c r="X5" s="15">
        <v>15.48</v>
      </c>
      <c r="Y5" s="15">
        <v>15.55</v>
      </c>
      <c r="Z5" s="15">
        <v>14.75</v>
      </c>
      <c r="AA5" s="15">
        <v>14.76</v>
      </c>
      <c r="AB5" s="144">
        <v>9916000</v>
      </c>
      <c r="AC5" s="15">
        <v>14.76</v>
      </c>
      <c r="AD5">
        <f t="shared" si="0"/>
        <v>0.80000000000000071</v>
      </c>
      <c r="AE5" s="205">
        <f t="shared" si="1"/>
        <v>-6.2857142857142834E-2</v>
      </c>
    </row>
    <row r="6" spans="1:31" x14ac:dyDescent="0.25">
      <c r="B6" s="111">
        <v>42198</v>
      </c>
      <c r="C6" s="168">
        <v>100</v>
      </c>
      <c r="D6" s="169">
        <v>24.77</v>
      </c>
      <c r="E6" s="169"/>
      <c r="F6" s="169">
        <f t="shared" si="3"/>
        <v>2477</v>
      </c>
      <c r="G6" s="111">
        <v>42257</v>
      </c>
      <c r="H6" s="131">
        <v>1600</v>
      </c>
      <c r="I6" s="128">
        <v>16.445</v>
      </c>
      <c r="J6" s="127">
        <v>0.48</v>
      </c>
      <c r="K6" s="127">
        <f t="shared" si="2"/>
        <v>26311.52</v>
      </c>
      <c r="O6" s="17" t="s">
        <v>64</v>
      </c>
      <c r="Q6" s="2">
        <f>Q3*Q2</f>
        <v>44012.918999999965</v>
      </c>
      <c r="U6" s="51" t="s">
        <v>118</v>
      </c>
      <c r="W6" s="200">
        <v>42272</v>
      </c>
      <c r="X6" s="15">
        <v>15.67</v>
      </c>
      <c r="Y6" s="15">
        <v>16.05</v>
      </c>
      <c r="Z6" s="15">
        <v>15.39</v>
      </c>
      <c r="AA6" s="15">
        <v>15.75</v>
      </c>
      <c r="AB6" s="144">
        <v>13870300</v>
      </c>
      <c r="AC6" s="15">
        <v>15.75</v>
      </c>
      <c r="AD6">
        <f t="shared" si="0"/>
        <v>0.66000000000000014</v>
      </c>
      <c r="AE6" s="205">
        <f t="shared" si="1"/>
        <v>1.9417475728155331E-2</v>
      </c>
    </row>
    <row r="7" spans="1:31" ht="15.75" x14ac:dyDescent="0.25">
      <c r="B7" s="111">
        <v>42205</v>
      </c>
      <c r="C7" s="8">
        <v>50</v>
      </c>
      <c r="D7" s="21">
        <v>24.35</v>
      </c>
      <c r="E7" s="21"/>
      <c r="F7" s="21">
        <f t="shared" si="3"/>
        <v>1217.5</v>
      </c>
      <c r="G7" s="267">
        <v>42265</v>
      </c>
      <c r="H7" s="213">
        <v>200</v>
      </c>
      <c r="I7" s="214">
        <v>15.65</v>
      </c>
      <c r="J7" s="215">
        <v>0.05</v>
      </c>
      <c r="K7" s="215">
        <f t="shared" si="2"/>
        <v>3129.95</v>
      </c>
      <c r="O7" s="17" t="s">
        <v>65</v>
      </c>
      <c r="Q7" s="2">
        <f>Q5-Q6</f>
        <v>-33483.798999999963</v>
      </c>
      <c r="R7" s="223" t="s">
        <v>245</v>
      </c>
      <c r="T7" s="60">
        <v>42311</v>
      </c>
      <c r="U7" s="51" t="s">
        <v>124</v>
      </c>
      <c r="W7" s="200">
        <v>42271</v>
      </c>
      <c r="X7" s="15">
        <v>15.09</v>
      </c>
      <c r="Y7" s="15">
        <v>15.68</v>
      </c>
      <c r="Z7" s="15">
        <v>15.04</v>
      </c>
      <c r="AA7" s="15">
        <v>15.45</v>
      </c>
      <c r="AB7" s="144">
        <v>12012400</v>
      </c>
      <c r="AC7" s="15">
        <v>15.45</v>
      </c>
      <c r="AD7">
        <f t="shared" si="0"/>
        <v>0.64000000000000057</v>
      </c>
      <c r="AE7" s="205">
        <f t="shared" si="1"/>
        <v>9.8039215686274161E-3</v>
      </c>
    </row>
    <row r="8" spans="1:31" x14ac:dyDescent="0.25">
      <c r="B8" s="111">
        <v>42207</v>
      </c>
      <c r="C8" s="8">
        <v>20</v>
      </c>
      <c r="D8" s="21">
        <v>24.02</v>
      </c>
      <c r="E8" s="21"/>
      <c r="F8" s="21">
        <f t="shared" si="3"/>
        <v>480.4</v>
      </c>
      <c r="G8" s="267"/>
      <c r="H8" s="213">
        <v>2400</v>
      </c>
      <c r="I8" s="214">
        <v>15.7</v>
      </c>
      <c r="J8" s="215">
        <v>0.7</v>
      </c>
      <c r="K8" s="215">
        <f t="shared" si="2"/>
        <v>37679.300000000003</v>
      </c>
      <c r="W8" s="200">
        <v>42270</v>
      </c>
      <c r="X8" s="15">
        <v>15.75</v>
      </c>
      <c r="Y8" s="15">
        <v>15.95</v>
      </c>
      <c r="Z8" s="15">
        <v>15.25</v>
      </c>
      <c r="AA8" s="15">
        <v>15.3</v>
      </c>
      <c r="AB8" s="144">
        <v>12539500</v>
      </c>
      <c r="AC8" s="15">
        <v>15.3</v>
      </c>
      <c r="AD8">
        <f t="shared" si="0"/>
        <v>0.69999999999999929</v>
      </c>
      <c r="AE8" s="205">
        <f t="shared" si="1"/>
        <v>-2.2988505747126409E-2</v>
      </c>
    </row>
    <row r="9" spans="1:31" x14ac:dyDescent="0.25">
      <c r="B9" s="111">
        <v>42207</v>
      </c>
      <c r="C9" s="8">
        <v>20</v>
      </c>
      <c r="D9" s="21">
        <v>23.91</v>
      </c>
      <c r="E9" s="21"/>
      <c r="F9" s="21">
        <f t="shared" si="3"/>
        <v>478.2</v>
      </c>
      <c r="G9" s="1">
        <v>42271</v>
      </c>
      <c r="H9" s="239">
        <v>918</v>
      </c>
      <c r="I9" s="240">
        <v>16.45</v>
      </c>
      <c r="J9" s="241">
        <v>0.28000000000000003</v>
      </c>
      <c r="K9" s="241">
        <f t="shared" si="2"/>
        <v>15100.819999999998</v>
      </c>
      <c r="W9" s="200">
        <v>42269</v>
      </c>
      <c r="X9" s="15">
        <v>15.75</v>
      </c>
      <c r="Y9" s="15">
        <v>16.3</v>
      </c>
      <c r="Z9" s="15">
        <v>15.54</v>
      </c>
      <c r="AA9" s="15">
        <v>15.66</v>
      </c>
      <c r="AB9" s="144">
        <v>12190100</v>
      </c>
      <c r="AC9" s="15">
        <v>15.66</v>
      </c>
      <c r="AD9">
        <f t="shared" si="0"/>
        <v>0.76000000000000156</v>
      </c>
      <c r="AE9" s="205">
        <f t="shared" si="1"/>
        <v>-2.7932960893854664E-2</v>
      </c>
    </row>
    <row r="10" spans="1:31" x14ac:dyDescent="0.25">
      <c r="B10" s="111">
        <v>42207</v>
      </c>
      <c r="C10" s="237">
        <v>20</v>
      </c>
      <c r="D10" s="238">
        <v>23.7</v>
      </c>
      <c r="E10" s="238"/>
      <c r="F10" s="238">
        <f t="shared" si="3"/>
        <v>474</v>
      </c>
      <c r="G10" s="279" t="s">
        <v>275</v>
      </c>
      <c r="H10" s="107">
        <v>500</v>
      </c>
      <c r="I10" s="124">
        <v>15.95</v>
      </c>
      <c r="J10" s="2">
        <v>0.15</v>
      </c>
      <c r="K10" s="113">
        <f t="shared" si="2"/>
        <v>7974.85</v>
      </c>
      <c r="W10" s="200">
        <v>42268</v>
      </c>
      <c r="X10" s="15">
        <v>16.02</v>
      </c>
      <c r="Y10" s="15">
        <v>16.53</v>
      </c>
      <c r="Z10" s="15">
        <v>15.67</v>
      </c>
      <c r="AA10" s="15">
        <v>16.11</v>
      </c>
      <c r="AB10" s="144">
        <v>13931900</v>
      </c>
      <c r="AC10" s="15">
        <v>16.11</v>
      </c>
      <c r="AD10">
        <f t="shared" si="0"/>
        <v>0.86000000000000121</v>
      </c>
      <c r="AE10" s="205">
        <f t="shared" si="1"/>
        <v>1.7045454545454586E-2</v>
      </c>
    </row>
    <row r="11" spans="1:31" x14ac:dyDescent="0.25">
      <c r="B11" s="111">
        <v>42207</v>
      </c>
      <c r="C11" s="237">
        <v>20</v>
      </c>
      <c r="D11" s="238">
        <v>23.6</v>
      </c>
      <c r="E11" s="238"/>
      <c r="F11" s="238">
        <f t="shared" si="3"/>
        <v>472</v>
      </c>
      <c r="G11" s="279"/>
      <c r="H11" s="107">
        <v>500</v>
      </c>
      <c r="I11" s="124">
        <v>16.100000000000001</v>
      </c>
      <c r="J11" s="2">
        <v>0.15</v>
      </c>
      <c r="K11" s="113">
        <f t="shared" si="2"/>
        <v>8049.8500000000013</v>
      </c>
      <c r="W11" s="200">
        <v>42265</v>
      </c>
      <c r="X11" s="15">
        <v>16.23</v>
      </c>
      <c r="Y11" s="15">
        <v>16.329999999999998</v>
      </c>
      <c r="Z11" s="15">
        <v>15.57</v>
      </c>
      <c r="AA11" s="15">
        <v>15.84</v>
      </c>
      <c r="AB11" s="144">
        <v>26820700</v>
      </c>
      <c r="AC11" s="15">
        <v>15.84</v>
      </c>
      <c r="AD11">
        <f t="shared" si="0"/>
        <v>0.75999999999999801</v>
      </c>
      <c r="AE11" s="205">
        <f t="shared" si="1"/>
        <v>-3.5909920876445511E-2</v>
      </c>
    </row>
    <row r="12" spans="1:31" x14ac:dyDescent="0.25">
      <c r="B12" s="111">
        <v>42209</v>
      </c>
      <c r="C12">
        <v>40</v>
      </c>
      <c r="D12" s="2">
        <v>22.3</v>
      </c>
      <c r="F12" s="2">
        <f t="shared" si="3"/>
        <v>892</v>
      </c>
      <c r="G12" s="279"/>
      <c r="H12" s="107">
        <v>500</v>
      </c>
      <c r="I12" s="124">
        <v>16.170000000000002</v>
      </c>
      <c r="J12" s="2">
        <v>0.15</v>
      </c>
      <c r="K12" s="113">
        <f t="shared" si="2"/>
        <v>8084.8500000000013</v>
      </c>
      <c r="W12" s="200">
        <v>42264</v>
      </c>
      <c r="X12" s="15">
        <v>16.23</v>
      </c>
      <c r="Y12" s="15">
        <v>16.98</v>
      </c>
      <c r="Z12" s="15">
        <v>16.13</v>
      </c>
      <c r="AA12" s="15">
        <v>16.43</v>
      </c>
      <c r="AB12" s="144">
        <v>19624200</v>
      </c>
      <c r="AC12" s="15">
        <v>16.43</v>
      </c>
      <c r="AD12">
        <f t="shared" si="0"/>
        <v>0.85000000000000142</v>
      </c>
      <c r="AE12" s="205">
        <f t="shared" si="1"/>
        <v>1.3571869216532972E-2</v>
      </c>
    </row>
    <row r="13" spans="1:31" x14ac:dyDescent="0.25">
      <c r="B13" s="111">
        <v>42221</v>
      </c>
      <c r="C13" s="8">
        <v>12</v>
      </c>
      <c r="D13" s="21">
        <v>20.95</v>
      </c>
      <c r="E13" s="21"/>
      <c r="F13" s="21">
        <f t="shared" si="3"/>
        <v>251.39999999999998</v>
      </c>
      <c r="G13" s="279"/>
      <c r="H13" s="107">
        <v>500</v>
      </c>
      <c r="I13" s="124">
        <v>16.28</v>
      </c>
      <c r="J13" s="2">
        <v>0.15</v>
      </c>
      <c r="K13" s="113">
        <f t="shared" si="2"/>
        <v>8139.8500000000013</v>
      </c>
      <c r="L13" s="2"/>
      <c r="W13" s="200">
        <v>42263</v>
      </c>
      <c r="X13" s="15">
        <v>15.62</v>
      </c>
      <c r="Y13" s="15">
        <v>16.239999999999998</v>
      </c>
      <c r="Z13" s="15">
        <v>15.62</v>
      </c>
      <c r="AA13" s="15">
        <v>16.21</v>
      </c>
      <c r="AB13" s="144">
        <v>16624200</v>
      </c>
      <c r="AC13" s="15">
        <v>16.21</v>
      </c>
      <c r="AD13">
        <f t="shared" si="0"/>
        <v>0.61999999999999922</v>
      </c>
      <c r="AE13" s="205">
        <f t="shared" si="1"/>
        <v>4.9190938511326943E-2</v>
      </c>
    </row>
    <row r="14" spans="1:31" x14ac:dyDescent="0.25">
      <c r="B14" s="111">
        <v>42223</v>
      </c>
      <c r="C14">
        <v>100</v>
      </c>
      <c r="D14" s="2">
        <v>20.399999999999999</v>
      </c>
      <c r="F14" s="2">
        <f t="shared" si="3"/>
        <v>2039.9999999999998</v>
      </c>
      <c r="G14" s="279"/>
      <c r="H14" s="107">
        <v>500</v>
      </c>
      <c r="I14" s="124">
        <v>16.39</v>
      </c>
      <c r="J14" s="2">
        <v>0.15</v>
      </c>
      <c r="K14" s="113">
        <f t="shared" si="2"/>
        <v>8194.85</v>
      </c>
      <c r="W14" s="200">
        <v>42262</v>
      </c>
      <c r="X14" s="15">
        <v>15.47</v>
      </c>
      <c r="Y14" s="15">
        <v>15.85</v>
      </c>
      <c r="Z14" s="15">
        <v>15.35</v>
      </c>
      <c r="AA14" s="15">
        <v>15.45</v>
      </c>
      <c r="AB14" s="144">
        <v>15501800</v>
      </c>
      <c r="AC14" s="15">
        <v>15.45</v>
      </c>
      <c r="AD14">
        <f t="shared" si="0"/>
        <v>0.5</v>
      </c>
      <c r="AE14" s="205">
        <f t="shared" si="1"/>
        <v>2.5957170668395868E-3</v>
      </c>
    </row>
    <row r="15" spans="1:31" x14ac:dyDescent="0.25">
      <c r="B15" s="111">
        <v>42226</v>
      </c>
      <c r="C15">
        <v>200</v>
      </c>
      <c r="D15" s="2">
        <v>19.95</v>
      </c>
      <c r="F15" s="2">
        <f t="shared" si="3"/>
        <v>3990</v>
      </c>
      <c r="G15" s="279"/>
      <c r="H15" s="107">
        <v>550</v>
      </c>
      <c r="I15" s="124">
        <v>16.55</v>
      </c>
      <c r="J15" s="2">
        <v>0.17</v>
      </c>
      <c r="K15" s="113">
        <f t="shared" si="2"/>
        <v>9102.33</v>
      </c>
      <c r="W15" s="200">
        <v>42261</v>
      </c>
      <c r="X15" s="15">
        <v>14.99</v>
      </c>
      <c r="Y15" s="15">
        <v>15.48</v>
      </c>
      <c r="Z15" s="15">
        <v>14.81</v>
      </c>
      <c r="AA15" s="15">
        <v>15.41</v>
      </c>
      <c r="AB15" s="144">
        <v>15436900</v>
      </c>
      <c r="AC15" s="15">
        <v>15.41</v>
      </c>
      <c r="AD15">
        <f>Y15-Z15</f>
        <v>0.66999999999999993</v>
      </c>
      <c r="AE15" s="205">
        <f>AC15/AC16-1</f>
        <v>2.1206096752816483E-2</v>
      </c>
    </row>
    <row r="16" spans="1:31" x14ac:dyDescent="0.25">
      <c r="B16" s="111">
        <v>42226</v>
      </c>
      <c r="C16">
        <v>50</v>
      </c>
      <c r="D16" s="2">
        <v>20.010000000000002</v>
      </c>
      <c r="F16" s="2">
        <f t="shared" si="3"/>
        <v>1000.5000000000001</v>
      </c>
      <c r="G16" s="279"/>
      <c r="H16" s="107">
        <v>28</v>
      </c>
      <c r="I16" s="124">
        <v>16.68</v>
      </c>
      <c r="J16" s="2">
        <v>0.01</v>
      </c>
      <c r="K16" s="113">
        <f t="shared" si="2"/>
        <v>467.03</v>
      </c>
      <c r="W16" s="200">
        <v>42258</v>
      </c>
      <c r="X16" s="15">
        <v>14.75</v>
      </c>
      <c r="Y16" s="15">
        <v>15.14</v>
      </c>
      <c r="Z16" s="15">
        <v>14.59</v>
      </c>
      <c r="AA16" s="15">
        <v>15.09</v>
      </c>
      <c r="AB16" s="144">
        <v>15624900</v>
      </c>
      <c r="AC16" s="15">
        <v>15.09</v>
      </c>
      <c r="AD16">
        <f t="shared" ref="AD16:AD69" si="4">Y16-Z16</f>
        <v>0.55000000000000071</v>
      </c>
      <c r="AE16" s="205">
        <f t="shared" ref="AE16:AE69" si="5">AC16/AC17-1</f>
        <v>7.3431241655539381E-3</v>
      </c>
    </row>
    <row r="17" spans="1:31" x14ac:dyDescent="0.25">
      <c r="A17" s="2"/>
      <c r="B17" s="111">
        <v>42226</v>
      </c>
      <c r="C17">
        <v>100</v>
      </c>
      <c r="D17" s="2">
        <v>20.2</v>
      </c>
      <c r="F17" s="2">
        <f t="shared" si="3"/>
        <v>2020</v>
      </c>
      <c r="W17" s="200">
        <v>42257</v>
      </c>
      <c r="X17" s="15">
        <v>15.03</v>
      </c>
      <c r="Y17" s="15">
        <v>15.42</v>
      </c>
      <c r="Z17" s="15">
        <v>14.74</v>
      </c>
      <c r="AA17" s="15">
        <v>14.98</v>
      </c>
      <c r="AB17" s="144">
        <v>18701700</v>
      </c>
      <c r="AC17" s="15">
        <v>14.98</v>
      </c>
      <c r="AD17">
        <f t="shared" si="4"/>
        <v>0.67999999999999972</v>
      </c>
      <c r="AE17" s="205">
        <f t="shared" si="5"/>
        <v>4.6948356807512415E-3</v>
      </c>
    </row>
    <row r="18" spans="1:31" x14ac:dyDescent="0.25">
      <c r="B18" s="111">
        <v>42227</v>
      </c>
      <c r="C18" s="9">
        <v>200</v>
      </c>
      <c r="D18" s="64">
        <v>18.399999999999999</v>
      </c>
      <c r="E18" s="64"/>
      <c r="F18" s="64">
        <f t="shared" si="3"/>
        <v>3679.9999999999995</v>
      </c>
      <c r="Q18" s="2"/>
      <c r="W18" s="200">
        <v>42256</v>
      </c>
      <c r="X18" s="15">
        <v>16.420000000000002</v>
      </c>
      <c r="Y18" s="15">
        <v>16.88</v>
      </c>
      <c r="Z18" s="15">
        <v>14.86</v>
      </c>
      <c r="AA18" s="15">
        <v>14.91</v>
      </c>
      <c r="AB18" s="144">
        <v>33846500</v>
      </c>
      <c r="AC18" s="15">
        <v>14.91</v>
      </c>
      <c r="AD18">
        <f t="shared" si="4"/>
        <v>2.0199999999999996</v>
      </c>
      <c r="AE18" s="205">
        <f t="shared" si="5"/>
        <v>-8.6397058823529438E-2</v>
      </c>
    </row>
    <row r="19" spans="1:31" x14ac:dyDescent="0.25">
      <c r="B19" s="111">
        <v>42227</v>
      </c>
      <c r="C19" s="9">
        <v>200</v>
      </c>
      <c r="D19" s="64">
        <v>19.55</v>
      </c>
      <c r="E19" s="64"/>
      <c r="F19" s="64">
        <f t="shared" si="3"/>
        <v>3910</v>
      </c>
      <c r="Q19" s="2"/>
      <c r="W19" s="200">
        <v>42255</v>
      </c>
      <c r="X19" s="15">
        <v>16.579999999999998</v>
      </c>
      <c r="Y19" s="15">
        <v>16.63</v>
      </c>
      <c r="Z19" s="15">
        <v>16.04</v>
      </c>
      <c r="AA19" s="15">
        <v>16.32</v>
      </c>
      <c r="AB19" s="144">
        <v>13650100</v>
      </c>
      <c r="AC19" s="15">
        <v>16.32</v>
      </c>
      <c r="AD19">
        <f t="shared" si="4"/>
        <v>0.58999999999999986</v>
      </c>
      <c r="AE19" s="205">
        <f t="shared" si="5"/>
        <v>-2.4449877750610804E-3</v>
      </c>
    </row>
    <row r="20" spans="1:31" x14ac:dyDescent="0.25">
      <c r="B20" s="111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200">
        <v>42251</v>
      </c>
      <c r="X20" s="15">
        <v>16.59</v>
      </c>
      <c r="Y20" s="15">
        <v>16.71</v>
      </c>
      <c r="Z20" s="15">
        <v>16.239999999999998</v>
      </c>
      <c r="AA20" s="15">
        <v>16.36</v>
      </c>
      <c r="AB20" s="144">
        <v>15418700</v>
      </c>
      <c r="AC20" s="15">
        <v>16.36</v>
      </c>
      <c r="AD20">
        <f t="shared" si="4"/>
        <v>0.47000000000000242</v>
      </c>
      <c r="AE20" s="205">
        <f t="shared" si="5"/>
        <v>-3.0231179608773084E-2</v>
      </c>
    </row>
    <row r="21" spans="1:31" x14ac:dyDescent="0.25">
      <c r="B21" s="111">
        <v>42234</v>
      </c>
      <c r="C21" s="237">
        <v>100</v>
      </c>
      <c r="D21" s="238">
        <v>18</v>
      </c>
      <c r="E21" s="238"/>
      <c r="F21" s="238">
        <f t="shared" si="3"/>
        <v>1800</v>
      </c>
      <c r="Q21" s="2"/>
      <c r="W21" s="200">
        <v>42250</v>
      </c>
      <c r="X21" s="15">
        <v>16.940000000000001</v>
      </c>
      <c r="Y21" s="15">
        <v>17.59</v>
      </c>
      <c r="Z21" s="15">
        <v>16.649999999999999</v>
      </c>
      <c r="AA21" s="15">
        <v>16.87</v>
      </c>
      <c r="AB21" s="144">
        <v>13560400</v>
      </c>
      <c r="AC21" s="15">
        <v>16.87</v>
      </c>
      <c r="AD21">
        <f t="shared" si="4"/>
        <v>0.94000000000000128</v>
      </c>
      <c r="AE21" s="205">
        <f t="shared" si="5"/>
        <v>0</v>
      </c>
    </row>
    <row r="22" spans="1:31" x14ac:dyDescent="0.25">
      <c r="B22" s="111">
        <v>42235</v>
      </c>
      <c r="C22" s="126">
        <v>100</v>
      </c>
      <c r="D22" s="127">
        <v>17.78</v>
      </c>
      <c r="E22" s="127"/>
      <c r="F22" s="127">
        <f t="shared" si="3"/>
        <v>1778</v>
      </c>
      <c r="Q22" s="2"/>
      <c r="W22" s="200">
        <v>42249</v>
      </c>
      <c r="X22" s="15">
        <v>17.11</v>
      </c>
      <c r="Y22" s="15">
        <v>17.14</v>
      </c>
      <c r="Z22" s="15">
        <v>16.149999999999999</v>
      </c>
      <c r="AA22" s="15">
        <v>16.87</v>
      </c>
      <c r="AB22" s="144">
        <v>14654000</v>
      </c>
      <c r="AC22" s="15">
        <v>16.87</v>
      </c>
      <c r="AD22">
        <f t="shared" si="4"/>
        <v>0.99000000000000199</v>
      </c>
      <c r="AE22" s="205">
        <f t="shared" si="5"/>
        <v>1.1869436201781269E-3</v>
      </c>
    </row>
    <row r="23" spans="1:31" x14ac:dyDescent="0.25">
      <c r="B23" s="111">
        <v>42235</v>
      </c>
      <c r="C23" s="237">
        <v>100</v>
      </c>
      <c r="D23" s="238">
        <v>17.68</v>
      </c>
      <c r="E23" s="238"/>
      <c r="F23" s="238">
        <f t="shared" si="3"/>
        <v>1768</v>
      </c>
      <c r="Q23" s="2"/>
      <c r="W23" s="200">
        <v>42248</v>
      </c>
      <c r="X23" s="15">
        <v>16.72</v>
      </c>
      <c r="Y23" s="15">
        <v>17.22</v>
      </c>
      <c r="Z23" s="15">
        <v>16.46</v>
      </c>
      <c r="AA23" s="15">
        <v>16.850000000000001</v>
      </c>
      <c r="AB23" s="144">
        <v>17803600</v>
      </c>
      <c r="AC23" s="15">
        <v>16.850000000000001</v>
      </c>
      <c r="AD23">
        <f t="shared" si="4"/>
        <v>0.75999999999999801</v>
      </c>
      <c r="AE23" s="205">
        <f t="shared" si="5"/>
        <v>-2.5448235974551592E-2</v>
      </c>
    </row>
    <row r="24" spans="1:31" x14ac:dyDescent="0.25">
      <c r="B24" s="111">
        <v>42240</v>
      </c>
      <c r="C24" s="216">
        <v>100</v>
      </c>
      <c r="D24" s="215">
        <v>16.649999999999999</v>
      </c>
      <c r="E24" s="215"/>
      <c r="F24" s="215">
        <f t="shared" si="3"/>
        <v>1664.9999999999998</v>
      </c>
      <c r="Q24" s="2"/>
      <c r="W24" s="200">
        <v>42247</v>
      </c>
      <c r="X24" s="15">
        <v>16.41</v>
      </c>
      <c r="Y24" s="15">
        <v>17.36</v>
      </c>
      <c r="Z24" s="15">
        <v>15.82</v>
      </c>
      <c r="AA24" s="15">
        <v>17.29</v>
      </c>
      <c r="AB24" s="144">
        <v>18409800</v>
      </c>
      <c r="AC24" s="15">
        <v>17.29</v>
      </c>
      <c r="AD24">
        <f t="shared" si="4"/>
        <v>1.5399999999999991</v>
      </c>
      <c r="AE24" s="205">
        <f t="shared" si="5"/>
        <v>3.8438438438438416E-2</v>
      </c>
    </row>
    <row r="25" spans="1:31" x14ac:dyDescent="0.25">
      <c r="B25" s="111">
        <v>42240</v>
      </c>
      <c r="C25" s="216">
        <v>100</v>
      </c>
      <c r="D25" s="215">
        <v>16.100000000000001</v>
      </c>
      <c r="E25" s="215"/>
      <c r="F25" s="215">
        <f t="shared" si="3"/>
        <v>1610.0000000000002</v>
      </c>
      <c r="Q25" s="2"/>
      <c r="T25" s="186"/>
      <c r="W25" s="200">
        <v>42244</v>
      </c>
      <c r="X25" s="15">
        <v>15.89</v>
      </c>
      <c r="Y25" s="15">
        <v>17.100000000000001</v>
      </c>
      <c r="Z25" s="15">
        <v>15.87</v>
      </c>
      <c r="AA25" s="15">
        <v>16.649999999999999</v>
      </c>
      <c r="AB25" s="144">
        <v>20994300</v>
      </c>
      <c r="AC25" s="15">
        <v>16.649999999999999</v>
      </c>
      <c r="AD25">
        <f t="shared" si="4"/>
        <v>1.2300000000000022</v>
      </c>
      <c r="AE25" s="205">
        <f t="shared" si="5"/>
        <v>4.25798371947399E-2</v>
      </c>
    </row>
    <row r="26" spans="1:31" x14ac:dyDescent="0.25">
      <c r="B26" s="111">
        <v>42257</v>
      </c>
      <c r="C26" s="126">
        <v>1500</v>
      </c>
      <c r="D26" s="127">
        <v>16.350000000000001</v>
      </c>
      <c r="E26" s="127"/>
      <c r="F26" s="127">
        <f t="shared" si="3"/>
        <v>24525.000000000004</v>
      </c>
      <c r="Q26" s="2"/>
      <c r="W26" s="200">
        <v>42243</v>
      </c>
      <c r="X26" s="15">
        <v>14.93</v>
      </c>
      <c r="Y26" s="15">
        <v>16.13</v>
      </c>
      <c r="Z26" s="15">
        <v>14.87</v>
      </c>
      <c r="AA26" s="15">
        <v>15.97</v>
      </c>
      <c r="AB26" s="144">
        <v>22345600</v>
      </c>
      <c r="AC26" s="15">
        <v>15.97</v>
      </c>
      <c r="AD26">
        <f t="shared" si="4"/>
        <v>1.2599999999999998</v>
      </c>
      <c r="AE26" s="205">
        <f t="shared" si="5"/>
        <v>9.0102389078498213E-2</v>
      </c>
    </row>
    <row r="27" spans="1:31" x14ac:dyDescent="0.25">
      <c r="B27" s="111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200">
        <v>42242</v>
      </c>
      <c r="X27" s="15">
        <v>14.32</v>
      </c>
      <c r="Y27" s="15">
        <v>14.67</v>
      </c>
      <c r="Z27" s="15">
        <v>14.07</v>
      </c>
      <c r="AA27" s="15">
        <v>14.65</v>
      </c>
      <c r="AB27" s="144">
        <v>13532100</v>
      </c>
      <c r="AC27" s="15">
        <v>14.65</v>
      </c>
      <c r="AD27">
        <f t="shared" si="4"/>
        <v>0.59999999999999964</v>
      </c>
      <c r="AE27" s="205">
        <f t="shared" si="5"/>
        <v>4.3447293447293589E-2</v>
      </c>
    </row>
    <row r="28" spans="1:31" x14ac:dyDescent="0.25">
      <c r="B28" s="111">
        <v>42261</v>
      </c>
      <c r="C28" s="216">
        <v>1000</v>
      </c>
      <c r="D28" s="215">
        <v>15.416</v>
      </c>
      <c r="E28" s="215"/>
      <c r="F28" s="215">
        <f t="shared" si="3"/>
        <v>15416</v>
      </c>
      <c r="Q28" s="2"/>
      <c r="W28" s="200">
        <v>42241</v>
      </c>
      <c r="X28" s="15">
        <v>15.1</v>
      </c>
      <c r="Y28" s="15">
        <v>15.1</v>
      </c>
      <c r="Z28" s="15">
        <v>14.03</v>
      </c>
      <c r="AA28" s="15">
        <v>14.04</v>
      </c>
      <c r="AB28" s="144">
        <v>13362400</v>
      </c>
      <c r="AC28" s="15">
        <v>14.04</v>
      </c>
      <c r="AD28">
        <f t="shared" si="4"/>
        <v>1.0700000000000003</v>
      </c>
      <c r="AE28" s="205">
        <f t="shared" si="5"/>
        <v>-2.4322446143155041E-2</v>
      </c>
    </row>
    <row r="29" spans="1:31" x14ac:dyDescent="0.25">
      <c r="B29" s="111">
        <v>42261</v>
      </c>
      <c r="C29" s="216">
        <v>1000</v>
      </c>
      <c r="D29" s="215">
        <v>15.1</v>
      </c>
      <c r="E29" s="215"/>
      <c r="F29" s="215">
        <f t="shared" si="3"/>
        <v>15100</v>
      </c>
      <c r="Q29" s="2"/>
      <c r="W29" s="200">
        <v>42240</v>
      </c>
      <c r="X29" s="15">
        <v>14.51</v>
      </c>
      <c r="Y29" s="15">
        <v>15.24</v>
      </c>
      <c r="Z29" s="15">
        <v>14.29</v>
      </c>
      <c r="AA29" s="15">
        <v>14.39</v>
      </c>
      <c r="AB29" s="144">
        <v>22316000</v>
      </c>
      <c r="AC29" s="15">
        <v>14.39</v>
      </c>
      <c r="AD29">
        <f t="shared" si="4"/>
        <v>0.95000000000000107</v>
      </c>
      <c r="AE29" s="205">
        <f t="shared" si="5"/>
        <v>-8.5187539732994311E-2</v>
      </c>
    </row>
    <row r="30" spans="1:31" x14ac:dyDescent="0.25">
      <c r="B30" s="111">
        <v>42261</v>
      </c>
      <c r="C30" s="237">
        <v>200</v>
      </c>
      <c r="D30" s="238">
        <v>14.87</v>
      </c>
      <c r="E30" s="238"/>
      <c r="F30" s="238">
        <f t="shared" si="3"/>
        <v>2974</v>
      </c>
      <c r="Q30" s="2"/>
      <c r="W30" s="200">
        <v>42237</v>
      </c>
      <c r="X30" s="15">
        <v>16.03</v>
      </c>
      <c r="Y30" s="15">
        <v>16.28</v>
      </c>
      <c r="Z30" s="15">
        <v>15.7</v>
      </c>
      <c r="AA30" s="15">
        <v>15.73</v>
      </c>
      <c r="AB30" s="144">
        <v>18792000</v>
      </c>
      <c r="AC30" s="15">
        <v>15.73</v>
      </c>
      <c r="AD30">
        <f t="shared" si="4"/>
        <v>0.58000000000000185</v>
      </c>
      <c r="AE30" s="205">
        <f t="shared" si="5"/>
        <v>-2.4798512089274527E-2</v>
      </c>
    </row>
    <row r="31" spans="1:31" x14ac:dyDescent="0.25">
      <c r="B31" s="111">
        <v>42261</v>
      </c>
      <c r="C31" s="216">
        <v>300</v>
      </c>
      <c r="D31" s="215">
        <v>14.87</v>
      </c>
      <c r="E31" s="215"/>
      <c r="F31" s="215">
        <f t="shared" si="3"/>
        <v>4461</v>
      </c>
      <c r="Q31" s="2"/>
      <c r="W31" s="200">
        <v>42236</v>
      </c>
      <c r="X31" s="15">
        <v>16.170000000000002</v>
      </c>
      <c r="Y31" s="15">
        <v>16.57</v>
      </c>
      <c r="Z31" s="15">
        <v>15.95</v>
      </c>
      <c r="AA31" s="15">
        <v>16.13</v>
      </c>
      <c r="AB31" s="144">
        <v>14223100</v>
      </c>
      <c r="AC31" s="15">
        <v>16.13</v>
      </c>
      <c r="AD31">
        <f t="shared" si="4"/>
        <v>0.62000000000000099</v>
      </c>
      <c r="AE31" s="205">
        <f t="shared" si="5"/>
        <v>-6.1614294516328938E-3</v>
      </c>
    </row>
    <row r="32" spans="1:31" x14ac:dyDescent="0.25">
      <c r="B32" s="1">
        <v>42270</v>
      </c>
      <c r="C32" s="237">
        <v>478</v>
      </c>
      <c r="D32" s="238">
        <v>15.85</v>
      </c>
      <c r="E32" s="238"/>
      <c r="F32" s="238">
        <f t="shared" si="3"/>
        <v>7576.3</v>
      </c>
      <c r="Q32" s="2"/>
      <c r="W32" s="200">
        <v>42235</v>
      </c>
      <c r="X32" s="15">
        <v>17.34</v>
      </c>
      <c r="Y32" s="15">
        <v>17.48</v>
      </c>
      <c r="Z32" s="15">
        <v>16.079999999999998</v>
      </c>
      <c r="AA32" s="15">
        <v>16.23</v>
      </c>
      <c r="AB32" s="144">
        <v>19790000</v>
      </c>
      <c r="AC32" s="15">
        <v>16.23</v>
      </c>
      <c r="AD32">
        <f t="shared" si="4"/>
        <v>1.4000000000000021</v>
      </c>
      <c r="AE32" s="205">
        <f t="shared" si="5"/>
        <v>-7.1510297482837548E-2</v>
      </c>
    </row>
    <row r="33" spans="1:31" x14ac:dyDescent="0.25">
      <c r="W33" s="200">
        <v>42234</v>
      </c>
      <c r="X33" s="15">
        <v>17.329999999999998</v>
      </c>
      <c r="Y33" s="15">
        <v>17.8</v>
      </c>
      <c r="Z33" s="15">
        <v>17.260000000000002</v>
      </c>
      <c r="AA33" s="15">
        <v>17.48</v>
      </c>
      <c r="AB33" s="144">
        <v>8936600</v>
      </c>
      <c r="AC33" s="15">
        <v>17.48</v>
      </c>
      <c r="AD33">
        <f t="shared" si="4"/>
        <v>0.53999999999999915</v>
      </c>
      <c r="AE33" s="205">
        <f t="shared" si="5"/>
        <v>6.9124423963133896E-3</v>
      </c>
    </row>
    <row r="34" spans="1:31" x14ac:dyDescent="0.25">
      <c r="W34" s="200">
        <v>42233</v>
      </c>
      <c r="X34" s="15">
        <v>17.149999999999999</v>
      </c>
      <c r="Y34" s="15">
        <v>17.39</v>
      </c>
      <c r="Z34" s="15">
        <v>16.899999999999999</v>
      </c>
      <c r="AA34" s="15">
        <v>17.36</v>
      </c>
      <c r="AB34" s="144">
        <v>15383100</v>
      </c>
      <c r="AC34" s="15">
        <v>17.36</v>
      </c>
      <c r="AD34">
        <f t="shared" si="4"/>
        <v>0.49000000000000199</v>
      </c>
      <c r="AE34" s="205" t="e">
        <f t="shared" si="5"/>
        <v>#DIV/0!</v>
      </c>
    </row>
    <row r="35" spans="1:31" x14ac:dyDescent="0.25">
      <c r="W35" s="200">
        <v>42233</v>
      </c>
      <c r="X35" s="15" t="s">
        <v>220</v>
      </c>
      <c r="Y35" s="15"/>
      <c r="Z35" s="15"/>
      <c r="AA35" s="15"/>
      <c r="AB35" s="144"/>
      <c r="AC35" s="15"/>
      <c r="AD35">
        <f t="shared" si="4"/>
        <v>0</v>
      </c>
      <c r="AE35" s="205">
        <f t="shared" si="5"/>
        <v>-1</v>
      </c>
    </row>
    <row r="36" spans="1:31" x14ac:dyDescent="0.25">
      <c r="A36" s="49" t="s">
        <v>87</v>
      </c>
      <c r="B36" s="20"/>
      <c r="C36" s="20">
        <f>SUM(C2:C32)</f>
        <v>11330</v>
      </c>
      <c r="D36" s="20"/>
      <c r="E36" s="20"/>
      <c r="F36" s="25">
        <f>SUM(F2:F32)</f>
        <v>242032.47899999999</v>
      </c>
      <c r="G36" s="20"/>
      <c r="H36" s="108">
        <f>SUM(H2:H25)</f>
        <v>10698</v>
      </c>
      <c r="I36" s="125"/>
      <c r="J36" s="25"/>
      <c r="K36" s="25">
        <f>SUM(K2:K25)</f>
        <v>197169.06000000003</v>
      </c>
      <c r="L36" s="20"/>
      <c r="M36" s="25">
        <f>SUM(M2:M12)</f>
        <v>850.5</v>
      </c>
      <c r="W36" s="200">
        <v>42230</v>
      </c>
      <c r="X36" s="15">
        <v>18</v>
      </c>
      <c r="Y36" s="15">
        <v>18.27</v>
      </c>
      <c r="Z36" s="15">
        <v>17.36</v>
      </c>
      <c r="AA36" s="15">
        <v>17.399999999999999</v>
      </c>
      <c r="AB36" s="144">
        <v>12877300</v>
      </c>
      <c r="AC36" s="15">
        <v>17.190000000000001</v>
      </c>
      <c r="AD36">
        <f t="shared" si="4"/>
        <v>0.91000000000000014</v>
      </c>
      <c r="AE36" s="205">
        <f t="shared" si="5"/>
        <v>-3.4269662921348254E-2</v>
      </c>
    </row>
    <row r="37" spans="1:31" x14ac:dyDescent="0.25">
      <c r="G37" s="2"/>
      <c r="W37" s="200">
        <v>42229</v>
      </c>
      <c r="X37" s="15">
        <v>18.79</v>
      </c>
      <c r="Y37" s="15">
        <v>18.87</v>
      </c>
      <c r="Z37" s="15">
        <v>17.98</v>
      </c>
      <c r="AA37" s="15">
        <v>18.02</v>
      </c>
      <c r="AB37" s="144">
        <v>10108900</v>
      </c>
      <c r="AC37" s="15">
        <v>17.8</v>
      </c>
      <c r="AD37">
        <f t="shared" si="4"/>
        <v>0.89000000000000057</v>
      </c>
      <c r="AE37" s="205">
        <f t="shared" si="5"/>
        <v>-5.4699946893255302E-2</v>
      </c>
    </row>
    <row r="38" spans="1:31" x14ac:dyDescent="0.25">
      <c r="W38" s="200">
        <v>42228</v>
      </c>
      <c r="X38" s="15">
        <v>18.84</v>
      </c>
      <c r="Y38" s="15">
        <v>19.22</v>
      </c>
      <c r="Z38" s="15">
        <v>18.54</v>
      </c>
      <c r="AA38" s="15">
        <v>19.059999999999999</v>
      </c>
      <c r="AB38" s="144">
        <v>12432300</v>
      </c>
      <c r="AC38" s="15">
        <v>18.829999999999998</v>
      </c>
      <c r="AD38">
        <f t="shared" si="4"/>
        <v>0.67999999999999972</v>
      </c>
      <c r="AE38" s="205">
        <f t="shared" si="5"/>
        <v>9.65147453083115E-3</v>
      </c>
    </row>
    <row r="39" spans="1:31" x14ac:dyDescent="0.25">
      <c r="W39" s="200">
        <v>42227</v>
      </c>
      <c r="X39" s="15">
        <v>18.48</v>
      </c>
      <c r="Y39" s="15">
        <v>18.920000000000002</v>
      </c>
      <c r="Z39" s="15">
        <v>18.11</v>
      </c>
      <c r="AA39" s="15">
        <v>18.88</v>
      </c>
      <c r="AB39" s="144">
        <v>14193500</v>
      </c>
      <c r="AC39" s="15">
        <v>18.649999999999999</v>
      </c>
      <c r="AD39">
        <f t="shared" si="4"/>
        <v>0.81000000000000227</v>
      </c>
      <c r="AE39" s="205">
        <f t="shared" si="5"/>
        <v>-5.3333333333334121E-3</v>
      </c>
    </row>
    <row r="40" spans="1:31" x14ac:dyDescent="0.25">
      <c r="W40" s="200">
        <v>42226</v>
      </c>
      <c r="X40" s="15">
        <v>18.420000000000002</v>
      </c>
      <c r="Y40" s="15">
        <v>19.09</v>
      </c>
      <c r="Z40" s="15">
        <v>18.149999999999999</v>
      </c>
      <c r="AA40" s="15">
        <v>18.98</v>
      </c>
      <c r="AB40" s="144">
        <v>11948200</v>
      </c>
      <c r="AC40" s="15">
        <v>18.75</v>
      </c>
      <c r="AD40">
        <f t="shared" si="4"/>
        <v>0.94000000000000128</v>
      </c>
      <c r="AE40" s="205">
        <f t="shared" si="5"/>
        <v>3.1353135313531455E-2</v>
      </c>
    </row>
    <row r="41" spans="1:31" x14ac:dyDescent="0.25">
      <c r="W41" s="200">
        <v>42223</v>
      </c>
      <c r="X41" s="15">
        <v>19.37</v>
      </c>
      <c r="Y41" s="15">
        <v>19.91</v>
      </c>
      <c r="Z41" s="15">
        <v>18.25</v>
      </c>
      <c r="AA41" s="15">
        <v>18.399999999999999</v>
      </c>
      <c r="AB41" s="144">
        <v>11654700</v>
      </c>
      <c r="AC41" s="15">
        <v>18.18</v>
      </c>
      <c r="AD41">
        <f t="shared" si="4"/>
        <v>1.6600000000000001</v>
      </c>
      <c r="AE41" s="205">
        <f t="shared" si="5"/>
        <v>-5.4110301768990565E-2</v>
      </c>
    </row>
    <row r="42" spans="1:31" x14ac:dyDescent="0.25">
      <c r="W42" s="200">
        <v>42222</v>
      </c>
      <c r="X42" s="15">
        <v>19.05</v>
      </c>
      <c r="Y42" s="15">
        <v>19.739999999999998</v>
      </c>
      <c r="Z42" s="15">
        <v>17.86</v>
      </c>
      <c r="AA42" s="15">
        <v>19.45</v>
      </c>
      <c r="AB42" s="144">
        <v>21784200</v>
      </c>
      <c r="AC42" s="15">
        <v>19.22</v>
      </c>
      <c r="AD42">
        <f t="shared" si="4"/>
        <v>1.879999999999999</v>
      </c>
      <c r="AE42" s="205">
        <f t="shared" si="5"/>
        <v>-1.6879795396419484E-2</v>
      </c>
    </row>
    <row r="43" spans="1:31" x14ac:dyDescent="0.25">
      <c r="W43" s="200">
        <v>42221</v>
      </c>
      <c r="X43" s="15">
        <v>20.82</v>
      </c>
      <c r="Y43" s="15">
        <v>21.06</v>
      </c>
      <c r="Z43" s="15">
        <v>19.739999999999998</v>
      </c>
      <c r="AA43" s="15">
        <v>19.79</v>
      </c>
      <c r="AB43" s="144">
        <v>16224000</v>
      </c>
      <c r="AC43" s="15">
        <v>19.55</v>
      </c>
      <c r="AD43">
        <f t="shared" si="4"/>
        <v>1.3200000000000003</v>
      </c>
      <c r="AE43" s="205">
        <f t="shared" si="5"/>
        <v>-3.5044422507403805E-2</v>
      </c>
    </row>
    <row r="44" spans="1:31" x14ac:dyDescent="0.25">
      <c r="W44" s="200">
        <v>42220</v>
      </c>
      <c r="X44" s="15">
        <v>20.71</v>
      </c>
      <c r="Y44" s="15">
        <v>20.99</v>
      </c>
      <c r="Z44" s="15">
        <v>20.28</v>
      </c>
      <c r="AA44" s="15">
        <v>20.51</v>
      </c>
      <c r="AB44" s="144">
        <v>9375600</v>
      </c>
      <c r="AC44" s="15">
        <v>20.260000000000002</v>
      </c>
      <c r="AD44">
        <f t="shared" si="4"/>
        <v>0.7099999999999973</v>
      </c>
      <c r="AE44" s="205">
        <f t="shared" si="5"/>
        <v>-2.9527559055116948E-3</v>
      </c>
    </row>
    <row r="45" spans="1:31" x14ac:dyDescent="0.25">
      <c r="W45" s="200">
        <v>42219</v>
      </c>
      <c r="X45" s="15">
        <v>20.7</v>
      </c>
      <c r="Y45" s="15">
        <v>21.22</v>
      </c>
      <c r="Z45" s="15">
        <v>20.47</v>
      </c>
      <c r="AA45" s="15">
        <v>20.57</v>
      </c>
      <c r="AB45" s="144">
        <v>11247500</v>
      </c>
      <c r="AC45" s="15">
        <v>20.32</v>
      </c>
      <c r="AD45">
        <f t="shared" si="4"/>
        <v>0.75</v>
      </c>
      <c r="AE45" s="205">
        <f t="shared" si="5"/>
        <v>-2.1194605009633993E-2</v>
      </c>
    </row>
    <row r="46" spans="1:31" x14ac:dyDescent="0.25">
      <c r="W46" s="200">
        <v>42216</v>
      </c>
      <c r="X46" s="15">
        <v>21.68</v>
      </c>
      <c r="Y46" s="15">
        <v>21.76</v>
      </c>
      <c r="Z46" s="15">
        <v>20.93</v>
      </c>
      <c r="AA46" s="15">
        <v>21.01</v>
      </c>
      <c r="AB46" s="144">
        <v>8947500</v>
      </c>
      <c r="AC46" s="15">
        <v>20.76</v>
      </c>
      <c r="AD46">
        <f t="shared" si="4"/>
        <v>0.83000000000000185</v>
      </c>
      <c r="AE46" s="205">
        <f t="shared" si="5"/>
        <v>-3.8888888888888862E-2</v>
      </c>
    </row>
    <row r="47" spans="1:31" x14ac:dyDescent="0.25">
      <c r="W47" s="200">
        <v>42215</v>
      </c>
      <c r="X47" s="15">
        <v>21.86</v>
      </c>
      <c r="Y47" s="15">
        <v>21.94</v>
      </c>
      <c r="Z47" s="15">
        <v>21.47</v>
      </c>
      <c r="AA47" s="15">
        <v>21.86</v>
      </c>
      <c r="AB47" s="144">
        <v>8454800</v>
      </c>
      <c r="AC47" s="15">
        <v>21.6</v>
      </c>
      <c r="AD47">
        <f t="shared" si="4"/>
        <v>0.47000000000000242</v>
      </c>
      <c r="AE47" s="205">
        <f t="shared" si="5"/>
        <v>4.6511627906977715E-3</v>
      </c>
    </row>
    <row r="48" spans="1:31" x14ac:dyDescent="0.25">
      <c r="W48" s="200">
        <v>42214</v>
      </c>
      <c r="X48" s="15">
        <v>21.16</v>
      </c>
      <c r="Y48" s="15">
        <v>21.87</v>
      </c>
      <c r="Z48" s="15">
        <v>20.91</v>
      </c>
      <c r="AA48" s="15">
        <v>21.76</v>
      </c>
      <c r="AB48" s="144">
        <v>12555700</v>
      </c>
      <c r="AC48" s="15">
        <v>21.5</v>
      </c>
      <c r="AD48">
        <f t="shared" si="4"/>
        <v>0.96000000000000085</v>
      </c>
      <c r="AE48" s="205">
        <f t="shared" si="5"/>
        <v>2.6743075453677045E-2</v>
      </c>
    </row>
    <row r="49" spans="15:31" x14ac:dyDescent="0.25">
      <c r="W49" s="200">
        <v>42213</v>
      </c>
      <c r="X49" s="15">
        <v>20.77</v>
      </c>
      <c r="Y49" s="15">
        <v>21.57</v>
      </c>
      <c r="Z49" s="15">
        <v>20.440000000000001</v>
      </c>
      <c r="AA49" s="15">
        <v>21.2</v>
      </c>
      <c r="AB49" s="144">
        <v>11840500</v>
      </c>
      <c r="AC49" s="15">
        <v>20.94</v>
      </c>
      <c r="AD49">
        <f t="shared" si="4"/>
        <v>1.129999999999999</v>
      </c>
      <c r="AE49" s="205">
        <f t="shared" si="5"/>
        <v>2.4461839530332652E-2</v>
      </c>
    </row>
    <row r="50" spans="15:31" ht="20.25" thickBot="1" x14ac:dyDescent="0.35">
      <c r="O50" s="266" t="s">
        <v>83</v>
      </c>
      <c r="P50" s="266"/>
      <c r="T50" s="201" t="s">
        <v>112</v>
      </c>
      <c r="W50" s="200">
        <v>42212</v>
      </c>
      <c r="X50" s="15">
        <v>21.1</v>
      </c>
      <c r="Y50" s="15">
        <v>21.22</v>
      </c>
      <c r="Z50" s="15">
        <v>20.57</v>
      </c>
      <c r="AA50" s="15">
        <v>20.69</v>
      </c>
      <c r="AB50" s="144">
        <v>9137000</v>
      </c>
      <c r="AC50" s="15">
        <v>20.440000000000001</v>
      </c>
      <c r="AD50">
        <f t="shared" si="4"/>
        <v>0.64999999999999858</v>
      </c>
      <c r="AE50" s="205">
        <f t="shared" si="5"/>
        <v>-3.3569739952718503E-2</v>
      </c>
    </row>
    <row r="51" spans="15:31" ht="15.75" thickTop="1" x14ac:dyDescent="0.25">
      <c r="O51" s="132">
        <v>1.1000000000000001</v>
      </c>
      <c r="P51" s="132">
        <f>O51*$Q$4</f>
        <v>18.326000000000001</v>
      </c>
      <c r="T51" s="202" t="s">
        <v>132</v>
      </c>
      <c r="U51" s="196">
        <v>14.98</v>
      </c>
      <c r="W51" s="200">
        <v>42209</v>
      </c>
      <c r="X51" s="15">
        <v>22.06</v>
      </c>
      <c r="Y51" s="15">
        <v>22.1</v>
      </c>
      <c r="Z51" s="15">
        <v>21.1</v>
      </c>
      <c r="AA51" s="15">
        <v>21.41</v>
      </c>
      <c r="AB51" s="144">
        <v>13124600</v>
      </c>
      <c r="AC51" s="15">
        <v>21.15</v>
      </c>
      <c r="AD51">
        <f t="shared" si="4"/>
        <v>1</v>
      </c>
      <c r="AE51" s="205">
        <f t="shared" si="5"/>
        <v>-3.1149793861658281E-2</v>
      </c>
    </row>
    <row r="52" spans="15:31" x14ac:dyDescent="0.25">
      <c r="O52" s="132">
        <v>1.0900000000000001</v>
      </c>
      <c r="P52" s="132">
        <f t="shared" ref="P52:P71" si="6">O52*$Q$4</f>
        <v>18.159400000000002</v>
      </c>
      <c r="T52" s="203" t="s">
        <v>133</v>
      </c>
      <c r="U52" s="197">
        <v>14.75</v>
      </c>
      <c r="W52" s="200">
        <v>42208</v>
      </c>
      <c r="X52" s="15">
        <v>22.36</v>
      </c>
      <c r="Y52" s="15">
        <v>22.48</v>
      </c>
      <c r="Z52" s="15">
        <v>21.72</v>
      </c>
      <c r="AA52" s="15">
        <v>22.1</v>
      </c>
      <c r="AB52" s="144">
        <v>12029000</v>
      </c>
      <c r="AC52" s="15">
        <v>21.83</v>
      </c>
      <c r="AD52">
        <f t="shared" si="4"/>
        <v>0.76000000000000156</v>
      </c>
      <c r="AE52" s="205">
        <f t="shared" si="5"/>
        <v>-1.0874490258269254E-2</v>
      </c>
    </row>
    <row r="53" spans="15:31" x14ac:dyDescent="0.25">
      <c r="O53" s="132">
        <v>1.08</v>
      </c>
      <c r="P53" s="132">
        <f t="shared" si="6"/>
        <v>17.992800000000003</v>
      </c>
      <c r="T53" s="203" t="s">
        <v>134</v>
      </c>
      <c r="U53" s="197" t="s">
        <v>212</v>
      </c>
      <c r="W53" s="200">
        <v>42207</v>
      </c>
      <c r="X53" s="15">
        <v>23.07</v>
      </c>
      <c r="Y53" s="15">
        <v>23.11</v>
      </c>
      <c r="Z53" s="15">
        <v>22.23</v>
      </c>
      <c r="AA53" s="15">
        <v>22.34</v>
      </c>
      <c r="AB53" s="144">
        <v>11190200</v>
      </c>
      <c r="AC53" s="15">
        <v>22.07</v>
      </c>
      <c r="AD53">
        <f t="shared" si="4"/>
        <v>0.87999999999999901</v>
      </c>
      <c r="AE53" s="205">
        <f t="shared" si="5"/>
        <v>-3.582350371341203E-2</v>
      </c>
    </row>
    <row r="54" spans="15:31" x14ac:dyDescent="0.25">
      <c r="O54" s="132">
        <v>1.07</v>
      </c>
      <c r="P54" s="132">
        <f t="shared" si="6"/>
        <v>17.8262</v>
      </c>
      <c r="T54" s="203" t="s">
        <v>135</v>
      </c>
      <c r="U54" s="197" t="s">
        <v>213</v>
      </c>
      <c r="W54" s="200">
        <v>42206</v>
      </c>
      <c r="X54" s="15">
        <v>23.37</v>
      </c>
      <c r="Y54" s="15">
        <v>23.59</v>
      </c>
      <c r="Z54" s="15">
        <v>23.1</v>
      </c>
      <c r="AA54" s="15">
        <v>23.17</v>
      </c>
      <c r="AB54" s="144">
        <v>9206200</v>
      </c>
      <c r="AC54" s="15">
        <v>22.89</v>
      </c>
      <c r="AD54">
        <f t="shared" si="4"/>
        <v>0.48999999999999844</v>
      </c>
      <c r="AE54" s="205">
        <f t="shared" si="5"/>
        <v>-3.0487804878048808E-3</v>
      </c>
    </row>
    <row r="55" spans="15:31" x14ac:dyDescent="0.25">
      <c r="O55" s="132">
        <v>1.06</v>
      </c>
      <c r="P55" s="132">
        <f t="shared" si="6"/>
        <v>17.659600000000001</v>
      </c>
      <c r="T55" s="203" t="s">
        <v>136</v>
      </c>
      <c r="U55" s="197">
        <v>25.2</v>
      </c>
      <c r="W55" s="200">
        <v>42205</v>
      </c>
      <c r="X55" s="15">
        <v>23.59</v>
      </c>
      <c r="Y55" s="15">
        <v>23.6</v>
      </c>
      <c r="Z55" s="15">
        <v>23.06</v>
      </c>
      <c r="AA55" s="15">
        <v>23.24</v>
      </c>
      <c r="AB55" s="144">
        <v>8700400</v>
      </c>
      <c r="AC55" s="15">
        <v>22.96</v>
      </c>
      <c r="AD55">
        <f t="shared" si="4"/>
        <v>0.5400000000000027</v>
      </c>
      <c r="AE55" s="205">
        <f t="shared" si="5"/>
        <v>-1.4169171318162199E-2</v>
      </c>
    </row>
    <row r="56" spans="15:31" x14ac:dyDescent="0.25">
      <c r="O56" s="132">
        <v>1.05</v>
      </c>
      <c r="P56" s="132">
        <f t="shared" si="6"/>
        <v>17.493000000000002</v>
      </c>
      <c r="T56" s="203" t="s">
        <v>137</v>
      </c>
      <c r="U56" s="197">
        <v>1.27922</v>
      </c>
      <c r="W56" s="200">
        <v>42202</v>
      </c>
      <c r="X56" s="15">
        <v>24.2</v>
      </c>
      <c r="Y56" s="15">
        <v>24.24</v>
      </c>
      <c r="Z56" s="15">
        <v>23.55</v>
      </c>
      <c r="AA56" s="15">
        <v>23.57</v>
      </c>
      <c r="AB56" s="144">
        <v>6230600</v>
      </c>
      <c r="AC56" s="15">
        <v>23.29</v>
      </c>
      <c r="AD56">
        <f t="shared" si="4"/>
        <v>0.68999999999999773</v>
      </c>
      <c r="AE56" s="205">
        <f t="shared" si="5"/>
        <v>-2.8773978315262738E-2</v>
      </c>
    </row>
    <row r="57" spans="15:31" x14ac:dyDescent="0.25">
      <c r="O57" s="132">
        <v>1.04</v>
      </c>
      <c r="P57" s="132">
        <f t="shared" si="6"/>
        <v>17.3264</v>
      </c>
      <c r="T57" s="203" t="s">
        <v>163</v>
      </c>
      <c r="U57" s="197" t="s">
        <v>214</v>
      </c>
      <c r="W57" s="200">
        <v>42201</v>
      </c>
      <c r="X57" s="15">
        <v>24.65</v>
      </c>
      <c r="Y57" s="15">
        <v>24.68</v>
      </c>
      <c r="Z57" s="15">
        <v>24.16</v>
      </c>
      <c r="AA57" s="15">
        <v>24.27</v>
      </c>
      <c r="AB57" s="144">
        <v>6634000</v>
      </c>
      <c r="AC57" s="15">
        <v>23.98</v>
      </c>
      <c r="AD57">
        <f t="shared" si="4"/>
        <v>0.51999999999999957</v>
      </c>
      <c r="AE57" s="205">
        <f t="shared" si="5"/>
        <v>-5.3919535462463308E-3</v>
      </c>
    </row>
    <row r="58" spans="15:31" x14ac:dyDescent="0.25">
      <c r="O58" s="132">
        <v>1.03</v>
      </c>
      <c r="P58" s="132">
        <f t="shared" si="6"/>
        <v>17.159800000000001</v>
      </c>
      <c r="T58" s="203"/>
      <c r="U58" s="197"/>
      <c r="W58" s="200">
        <v>42200</v>
      </c>
      <c r="X58" s="15">
        <v>24.97</v>
      </c>
      <c r="Y58" s="15">
        <v>25.1</v>
      </c>
      <c r="Z58" s="15">
        <v>24.21</v>
      </c>
      <c r="AA58" s="15">
        <v>24.4</v>
      </c>
      <c r="AB58" s="144">
        <v>8365100</v>
      </c>
      <c r="AC58" s="15">
        <v>24.11</v>
      </c>
      <c r="AD58">
        <f t="shared" si="4"/>
        <v>0.89000000000000057</v>
      </c>
      <c r="AE58" s="205">
        <f t="shared" si="5"/>
        <v>-2.7037933817594895E-2</v>
      </c>
    </row>
    <row r="59" spans="15:31" x14ac:dyDescent="0.25">
      <c r="O59" s="132">
        <v>1.02</v>
      </c>
      <c r="P59" s="132">
        <f t="shared" si="6"/>
        <v>16.993200000000002</v>
      </c>
      <c r="T59" s="203" t="s">
        <v>139</v>
      </c>
      <c r="U59" s="197" t="s">
        <v>215</v>
      </c>
      <c r="W59" s="200">
        <v>42199</v>
      </c>
      <c r="X59" s="15">
        <v>24.72</v>
      </c>
      <c r="Y59" s="15">
        <v>25.25</v>
      </c>
      <c r="Z59" s="15">
        <v>24.62</v>
      </c>
      <c r="AA59" s="15">
        <v>25.08</v>
      </c>
      <c r="AB59" s="144">
        <v>9034300</v>
      </c>
      <c r="AC59" s="15">
        <v>24.78</v>
      </c>
      <c r="AD59">
        <f t="shared" si="4"/>
        <v>0.62999999999999901</v>
      </c>
      <c r="AE59" s="205">
        <f t="shared" si="5"/>
        <v>1.4326647564469885E-2</v>
      </c>
    </row>
    <row r="60" spans="15:31" x14ac:dyDescent="0.25">
      <c r="O60" s="132">
        <v>1.01</v>
      </c>
      <c r="P60" s="132">
        <f t="shared" si="6"/>
        <v>16.826599999999999</v>
      </c>
      <c r="T60" s="203" t="s">
        <v>140</v>
      </c>
      <c r="U60" s="197" t="s">
        <v>216</v>
      </c>
      <c r="W60" s="200">
        <v>42198</v>
      </c>
      <c r="X60" s="15">
        <v>24.38</v>
      </c>
      <c r="Y60" s="15">
        <v>24.77</v>
      </c>
      <c r="Z60" s="15">
        <v>24.32</v>
      </c>
      <c r="AA60" s="15">
        <v>24.73</v>
      </c>
      <c r="AB60" s="144">
        <v>5953300</v>
      </c>
      <c r="AC60" s="15">
        <v>24.43</v>
      </c>
      <c r="AD60">
        <f t="shared" si="4"/>
        <v>0.44999999999999929</v>
      </c>
      <c r="AE60" s="205">
        <f t="shared" si="5"/>
        <v>1.1175496688741626E-2</v>
      </c>
    </row>
    <row r="61" spans="15:31" x14ac:dyDescent="0.25">
      <c r="O61" s="132">
        <v>1</v>
      </c>
      <c r="P61" s="132">
        <f t="shared" si="6"/>
        <v>16.66</v>
      </c>
      <c r="T61" s="203" t="s">
        <v>141</v>
      </c>
      <c r="U61" s="198">
        <v>15640604</v>
      </c>
      <c r="W61" s="200">
        <v>42195</v>
      </c>
      <c r="X61" s="15">
        <v>24.98</v>
      </c>
      <c r="Y61" s="15">
        <v>25.23</v>
      </c>
      <c r="Z61" s="15">
        <v>24.35</v>
      </c>
      <c r="AA61" s="15">
        <v>24.46</v>
      </c>
      <c r="AB61" s="144">
        <v>6841800</v>
      </c>
      <c r="AC61" s="15">
        <v>24.16</v>
      </c>
      <c r="AD61">
        <f t="shared" si="4"/>
        <v>0.87999999999999901</v>
      </c>
      <c r="AE61" s="205">
        <f t="shared" si="5"/>
        <v>-1.3071895424836666E-2</v>
      </c>
    </row>
    <row r="62" spans="15:31" x14ac:dyDescent="0.25">
      <c r="O62" s="132">
        <v>0.99</v>
      </c>
      <c r="P62" s="132">
        <f t="shared" si="6"/>
        <v>16.493400000000001</v>
      </c>
      <c r="T62" s="203" t="s">
        <v>146</v>
      </c>
      <c r="U62" s="198">
        <v>11646000</v>
      </c>
      <c r="W62" s="200">
        <v>42194</v>
      </c>
      <c r="X62" s="15">
        <v>25.22</v>
      </c>
      <c r="Y62" s="15">
        <v>25.38</v>
      </c>
      <c r="Z62" s="15">
        <v>24.75</v>
      </c>
      <c r="AA62" s="15">
        <v>24.78</v>
      </c>
      <c r="AB62" s="144">
        <v>9405400</v>
      </c>
      <c r="AC62" s="15">
        <v>24.48</v>
      </c>
      <c r="AD62">
        <f t="shared" si="4"/>
        <v>0.62999999999999901</v>
      </c>
      <c r="AE62" s="205">
        <f t="shared" si="5"/>
        <v>2.0466639377814122E-3</v>
      </c>
    </row>
    <row r="63" spans="15:31" x14ac:dyDescent="0.25">
      <c r="O63" s="132">
        <v>0.98</v>
      </c>
      <c r="P63" s="132">
        <f t="shared" si="6"/>
        <v>16.326799999999999</v>
      </c>
      <c r="T63" s="203" t="s">
        <v>142</v>
      </c>
      <c r="U63" s="197" t="s">
        <v>217</v>
      </c>
      <c r="W63" s="200">
        <v>42193</v>
      </c>
      <c r="X63" s="15">
        <v>25.52</v>
      </c>
      <c r="Y63" s="15">
        <v>25.66</v>
      </c>
      <c r="Z63" s="15">
        <v>24.54</v>
      </c>
      <c r="AA63" s="15">
        <v>24.73</v>
      </c>
      <c r="AB63" s="144">
        <v>7133500</v>
      </c>
      <c r="AC63" s="15">
        <v>24.43</v>
      </c>
      <c r="AD63">
        <f t="shared" si="4"/>
        <v>1.120000000000001</v>
      </c>
      <c r="AE63" s="205">
        <f t="shared" si="5"/>
        <v>-3.818897637795271E-2</v>
      </c>
    </row>
    <row r="64" spans="15:31" x14ac:dyDescent="0.25">
      <c r="O64" s="132">
        <v>0.97</v>
      </c>
      <c r="P64" s="132">
        <f t="shared" si="6"/>
        <v>16.1602</v>
      </c>
      <c r="T64" s="203" t="s">
        <v>147</v>
      </c>
      <c r="U64" s="197">
        <v>14.68</v>
      </c>
      <c r="W64" s="200">
        <v>42192</v>
      </c>
      <c r="X64" s="15">
        <v>25.07</v>
      </c>
      <c r="Y64" s="15">
        <v>25.84</v>
      </c>
      <c r="Z64" s="15">
        <v>24.45</v>
      </c>
      <c r="AA64" s="15">
        <v>25.71</v>
      </c>
      <c r="AB64" s="144">
        <v>8451100</v>
      </c>
      <c r="AC64" s="15">
        <v>25.4</v>
      </c>
      <c r="AD64">
        <f t="shared" si="4"/>
        <v>1.3900000000000006</v>
      </c>
      <c r="AE64" s="205">
        <f t="shared" si="5"/>
        <v>2.3368251410152974E-2</v>
      </c>
    </row>
    <row r="65" spans="15:31" x14ac:dyDescent="0.25">
      <c r="O65" s="132">
        <v>0.96</v>
      </c>
      <c r="P65" s="132">
        <f t="shared" si="6"/>
        <v>15.993599999999999</v>
      </c>
      <c r="T65" s="203" t="s">
        <v>148</v>
      </c>
      <c r="U65" s="197">
        <v>1.03</v>
      </c>
      <c r="W65" s="200">
        <v>42191</v>
      </c>
      <c r="X65" s="15">
        <v>25.28</v>
      </c>
      <c r="Y65" s="15">
        <v>25.48</v>
      </c>
      <c r="Z65" s="15">
        <v>25.05</v>
      </c>
      <c r="AA65" s="15">
        <v>25.12</v>
      </c>
      <c r="AB65" s="144">
        <v>6449200</v>
      </c>
      <c r="AC65" s="15">
        <v>24.82</v>
      </c>
      <c r="AD65">
        <f t="shared" si="4"/>
        <v>0.42999999999999972</v>
      </c>
      <c r="AE65" s="205">
        <f t="shared" si="5"/>
        <v>-2.3603461841070095E-2</v>
      </c>
    </row>
    <row r="66" spans="15:31" x14ac:dyDescent="0.25">
      <c r="O66" s="132">
        <v>0.95</v>
      </c>
      <c r="P66" s="132">
        <f t="shared" si="6"/>
        <v>15.827</v>
      </c>
      <c r="T66" s="203" t="s">
        <v>143</v>
      </c>
      <c r="U66" s="197" t="s">
        <v>218</v>
      </c>
      <c r="W66" s="200">
        <v>42187</v>
      </c>
      <c r="X66" s="15">
        <v>25.87</v>
      </c>
      <c r="Y66" s="15">
        <v>26.38</v>
      </c>
      <c r="Z66" s="15">
        <v>25.67</v>
      </c>
      <c r="AA66" s="15">
        <v>25.73</v>
      </c>
      <c r="AB66" s="144">
        <v>6216200</v>
      </c>
      <c r="AC66" s="15">
        <v>25.42</v>
      </c>
      <c r="AD66">
        <f t="shared" si="4"/>
        <v>0.7099999999999973</v>
      </c>
      <c r="AE66" s="205">
        <f t="shared" si="5"/>
        <v>-2.3547880690737433E-3</v>
      </c>
    </row>
    <row r="67" spans="15:31" x14ac:dyDescent="0.25">
      <c r="O67" s="132">
        <v>0.94</v>
      </c>
      <c r="P67" s="132">
        <f t="shared" si="6"/>
        <v>15.660399999999999</v>
      </c>
      <c r="W67" s="200">
        <v>42186</v>
      </c>
      <c r="X67" s="15">
        <v>26.59</v>
      </c>
      <c r="Y67" s="15">
        <v>26.61</v>
      </c>
      <c r="Z67" s="15">
        <v>25.6</v>
      </c>
      <c r="AA67" s="15">
        <v>25.79</v>
      </c>
      <c r="AB67" s="144">
        <v>8710900</v>
      </c>
      <c r="AC67" s="15">
        <v>25.48</v>
      </c>
      <c r="AD67">
        <f t="shared" si="4"/>
        <v>1.009999999999998</v>
      </c>
      <c r="AE67" s="205">
        <f t="shared" si="5"/>
        <v>-2.822273073989312E-2</v>
      </c>
    </row>
    <row r="68" spans="15:31" x14ac:dyDescent="0.25">
      <c r="O68" s="132">
        <v>0.93</v>
      </c>
      <c r="P68" s="132">
        <f t="shared" si="6"/>
        <v>15.4938</v>
      </c>
      <c r="W68" s="200">
        <v>42185</v>
      </c>
      <c r="X68" s="15">
        <v>27</v>
      </c>
      <c r="Y68" s="15">
        <v>27</v>
      </c>
      <c r="Z68" s="15">
        <v>26.46</v>
      </c>
      <c r="AA68" s="15">
        <v>26.54</v>
      </c>
      <c r="AB68" s="144">
        <v>8529000</v>
      </c>
      <c r="AC68" s="15">
        <v>26.22</v>
      </c>
      <c r="AD68">
        <f t="shared" si="4"/>
        <v>0.53999999999999915</v>
      </c>
      <c r="AE68" s="205" t="e">
        <f t="shared" si="5"/>
        <v>#DIV/0!</v>
      </c>
    </row>
    <row r="69" spans="15:31" x14ac:dyDescent="0.25">
      <c r="O69" s="132">
        <v>0.92</v>
      </c>
      <c r="P69" s="132">
        <f t="shared" si="6"/>
        <v>15.327200000000001</v>
      </c>
      <c r="W69" s="15" t="s">
        <v>159</v>
      </c>
      <c r="X69" s="15"/>
      <c r="Y69" s="15"/>
      <c r="Z69" s="15"/>
      <c r="AA69" s="15"/>
      <c r="AB69" s="15"/>
      <c r="AC69" s="15"/>
      <c r="AD69">
        <f t="shared" si="4"/>
        <v>0</v>
      </c>
      <c r="AE69" s="205" t="e">
        <f t="shared" si="5"/>
        <v>#DIV/0!</v>
      </c>
    </row>
    <row r="70" spans="15:31" x14ac:dyDescent="0.25">
      <c r="O70" s="132">
        <v>0.91</v>
      </c>
      <c r="P70" s="132">
        <f t="shared" si="6"/>
        <v>15.160600000000001</v>
      </c>
    </row>
    <row r="71" spans="15:31" x14ac:dyDescent="0.25">
      <c r="O71" s="132">
        <v>0.9</v>
      </c>
      <c r="P71" s="132">
        <f t="shared" si="6"/>
        <v>14.994</v>
      </c>
    </row>
  </sheetData>
  <mergeCells count="3">
    <mergeCell ref="O50:P50"/>
    <mergeCell ref="G7:G8"/>
    <mergeCell ref="G10:G16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120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121</v>
      </c>
      <c r="K1" s="28" t="s">
        <v>61</v>
      </c>
      <c r="L1" s="22" t="s">
        <v>37</v>
      </c>
      <c r="M1" s="22" t="s">
        <v>38</v>
      </c>
      <c r="T1" s="17" t="s">
        <v>115</v>
      </c>
      <c r="U1" s="50"/>
      <c r="W1" s="189" t="s">
        <v>151</v>
      </c>
      <c r="X1" s="160" t="s">
        <v>152</v>
      </c>
      <c r="Y1" s="160" t="s">
        <v>153</v>
      </c>
      <c r="Z1" s="160" t="s">
        <v>154</v>
      </c>
      <c r="AA1" s="160" t="s">
        <v>155</v>
      </c>
      <c r="AB1" s="157" t="s">
        <v>156</v>
      </c>
      <c r="AC1" s="157" t="s">
        <v>157</v>
      </c>
      <c r="AD1" s="17" t="s">
        <v>229</v>
      </c>
      <c r="AE1" s="17" t="s">
        <v>231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1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C34-H34</f>
        <v>4339</v>
      </c>
      <c r="T2" s="17"/>
      <c r="W2" s="190">
        <v>42278</v>
      </c>
      <c r="X2" s="59">
        <v>14.66</v>
      </c>
      <c r="Y2" s="59">
        <v>15.05</v>
      </c>
      <c r="Z2" s="59">
        <v>14.35</v>
      </c>
      <c r="AA2" s="59">
        <v>14.73</v>
      </c>
      <c r="AB2" s="153">
        <v>5078200</v>
      </c>
      <c r="AC2" s="13">
        <v>14.73</v>
      </c>
      <c r="AD2" s="2">
        <f>Y2-Z2</f>
        <v>0.70000000000000107</v>
      </c>
      <c r="AE2" s="205">
        <f>AC2/AC3-1</f>
        <v>8.9041095890411981E-3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1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(F34-K34)/Q2</f>
        <v>17.85189444572482</v>
      </c>
      <c r="W3" s="190">
        <v>42277</v>
      </c>
      <c r="X3" s="59">
        <v>14.44</v>
      </c>
      <c r="Y3" s="59">
        <v>14.73</v>
      </c>
      <c r="Z3" s="59">
        <v>14.34</v>
      </c>
      <c r="AA3" s="59">
        <v>14.6</v>
      </c>
      <c r="AB3" s="153">
        <v>6181900</v>
      </c>
      <c r="AC3" s="13">
        <v>14.6</v>
      </c>
      <c r="AD3" s="2">
        <f t="shared" ref="AD3:AD66" si="2">Y3-Z3</f>
        <v>0.39000000000000057</v>
      </c>
      <c r="AE3" s="205">
        <f t="shared" ref="AE3:AE66" si="3">AC3/AC4-1</f>
        <v>2.0979020979020824E-2</v>
      </c>
    </row>
    <row r="4" spans="1:31" x14ac:dyDescent="0.25">
      <c r="B4" s="1">
        <v>42164</v>
      </c>
      <c r="C4" s="168">
        <v>50</v>
      </c>
      <c r="D4" s="169">
        <v>19.7</v>
      </c>
      <c r="E4" s="169">
        <v>0</v>
      </c>
      <c r="F4" s="169">
        <f t="shared" si="1"/>
        <v>985</v>
      </c>
      <c r="G4" s="1">
        <v>42265</v>
      </c>
      <c r="H4" s="129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2">
        <v>15.4</v>
      </c>
      <c r="T4" s="1">
        <v>42263</v>
      </c>
      <c r="U4" s="51" t="s">
        <v>125</v>
      </c>
      <c r="W4" s="190">
        <v>42276</v>
      </c>
      <c r="X4" s="59">
        <v>14.44</v>
      </c>
      <c r="Y4" s="59">
        <v>14.49</v>
      </c>
      <c r="Z4" s="59">
        <v>14.21</v>
      </c>
      <c r="AA4" s="59">
        <v>14.3</v>
      </c>
      <c r="AB4" s="153">
        <v>4849100</v>
      </c>
      <c r="AC4" s="13">
        <v>14.3</v>
      </c>
      <c r="AD4" s="2">
        <f t="shared" si="2"/>
        <v>0.27999999999999936</v>
      </c>
      <c r="AE4" s="205">
        <f t="shared" si="3"/>
        <v>-3.4843205574912606E-3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G5" s="1">
        <v>42284</v>
      </c>
      <c r="H5" s="277">
        <v>650</v>
      </c>
      <c r="I5" s="169">
        <v>15.07</v>
      </c>
      <c r="J5" s="169">
        <v>0.18</v>
      </c>
      <c r="K5" s="169">
        <f>H5*I5-J5</f>
        <v>9795.32</v>
      </c>
      <c r="O5" s="17" t="s">
        <v>67</v>
      </c>
      <c r="Q5" s="2">
        <f>Q4*Q2</f>
        <v>66820.600000000006</v>
      </c>
      <c r="T5" s="1">
        <v>42313</v>
      </c>
      <c r="U5" s="51" t="s">
        <v>195</v>
      </c>
      <c r="W5" s="190">
        <v>42275</v>
      </c>
      <c r="X5" s="59">
        <v>14.36</v>
      </c>
      <c r="Y5" s="59">
        <v>14.54</v>
      </c>
      <c r="Z5" s="59">
        <v>14.26</v>
      </c>
      <c r="AA5" s="59">
        <v>14.35</v>
      </c>
      <c r="AB5" s="153">
        <v>6842000</v>
      </c>
      <c r="AC5" s="13">
        <v>14.35</v>
      </c>
      <c r="AD5" s="2">
        <f t="shared" si="2"/>
        <v>0.27999999999999936</v>
      </c>
      <c r="AE5" s="205">
        <f t="shared" si="3"/>
        <v>-3.4722222222223209E-3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G6" s="1">
        <v>42284</v>
      </c>
      <c r="H6" s="278">
        <v>100</v>
      </c>
      <c r="I6" s="276">
        <v>15.25</v>
      </c>
      <c r="J6" s="276">
        <v>0.03</v>
      </c>
      <c r="K6" s="276">
        <f>H6*I6-J6</f>
        <v>1524.97</v>
      </c>
      <c r="O6" s="17" t="s">
        <v>64</v>
      </c>
      <c r="Q6" s="2">
        <f>Q3*Q2</f>
        <v>77459.37</v>
      </c>
      <c r="W6" s="190">
        <v>42272</v>
      </c>
      <c r="X6" s="59">
        <v>14.57</v>
      </c>
      <c r="Y6" s="59">
        <v>14.67</v>
      </c>
      <c r="Z6" s="59">
        <v>14.32</v>
      </c>
      <c r="AA6" s="59">
        <v>14.4</v>
      </c>
      <c r="AB6" s="153">
        <v>4179100</v>
      </c>
      <c r="AC6" s="13">
        <v>14.4</v>
      </c>
      <c r="AD6" s="2">
        <f t="shared" si="2"/>
        <v>0.34999999999999964</v>
      </c>
      <c r="AE6" s="205">
        <f t="shared" si="3"/>
        <v>-4.1493775933609811E-3</v>
      </c>
    </row>
    <row r="7" spans="1:31" ht="15.75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Q5-Q6</f>
        <v>-10638.76999999999</v>
      </c>
      <c r="R7" s="223" t="s">
        <v>245</v>
      </c>
      <c r="W7" s="190">
        <v>42271</v>
      </c>
      <c r="X7" s="59">
        <v>14.52</v>
      </c>
      <c r="Y7" s="59">
        <v>14.68</v>
      </c>
      <c r="Z7" s="59">
        <v>14.09</v>
      </c>
      <c r="AA7" s="59">
        <v>14.46</v>
      </c>
      <c r="AB7" s="153">
        <v>6051100</v>
      </c>
      <c r="AC7" s="13">
        <v>14.46</v>
      </c>
      <c r="AD7" s="2">
        <f t="shared" si="2"/>
        <v>0.58999999999999986</v>
      </c>
      <c r="AE7" s="205">
        <f t="shared" si="3"/>
        <v>-1.3642564802182733E-2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190">
        <v>42270</v>
      </c>
      <c r="X8" s="59">
        <v>14.79</v>
      </c>
      <c r="Y8" s="59">
        <v>15.14</v>
      </c>
      <c r="Z8" s="59">
        <v>14.57</v>
      </c>
      <c r="AA8" s="59">
        <v>14.66</v>
      </c>
      <c r="AB8" s="153">
        <v>5434600</v>
      </c>
      <c r="AC8" s="13">
        <v>14.66</v>
      </c>
      <c r="AD8" s="2">
        <f t="shared" si="2"/>
        <v>0.57000000000000028</v>
      </c>
      <c r="AE8" s="205">
        <f t="shared" si="3"/>
        <v>-8.789722785665921E-3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90">
        <v>42269</v>
      </c>
      <c r="X9" s="59">
        <v>15.26</v>
      </c>
      <c r="Y9" s="59">
        <v>15.27</v>
      </c>
      <c r="Z9" s="59">
        <v>14.34</v>
      </c>
      <c r="AA9" s="59">
        <v>14.79</v>
      </c>
      <c r="AB9" s="153">
        <v>8531500</v>
      </c>
      <c r="AC9" s="13">
        <v>14.79</v>
      </c>
      <c r="AD9" s="2">
        <f t="shared" si="2"/>
        <v>0.92999999999999972</v>
      </c>
      <c r="AE9" s="205">
        <f t="shared" si="3"/>
        <v>-3.7735849056603765E-2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90">
        <v>42268</v>
      </c>
      <c r="X10" s="59">
        <v>15.59</v>
      </c>
      <c r="Y10" s="59">
        <v>15.88</v>
      </c>
      <c r="Z10" s="59">
        <v>15.31</v>
      </c>
      <c r="AA10" s="59">
        <v>15.37</v>
      </c>
      <c r="AB10" s="153">
        <v>5296200</v>
      </c>
      <c r="AC10" s="13">
        <v>15.37</v>
      </c>
      <c r="AD10" s="2">
        <f t="shared" si="2"/>
        <v>0.57000000000000028</v>
      </c>
      <c r="AE10" s="205">
        <f t="shared" si="3"/>
        <v>-7.7469335054874966E-3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190">
        <v>42265</v>
      </c>
      <c r="X11" s="59">
        <v>16.100000000000001</v>
      </c>
      <c r="Y11" s="59">
        <v>16.11</v>
      </c>
      <c r="Z11" s="59">
        <v>15.4</v>
      </c>
      <c r="AA11" s="59">
        <v>15.49</v>
      </c>
      <c r="AB11" s="153">
        <v>6544900</v>
      </c>
      <c r="AC11" s="13">
        <v>15.49</v>
      </c>
      <c r="AD11" s="2">
        <f t="shared" si="2"/>
        <v>0.70999999999999908</v>
      </c>
      <c r="AE11" s="205">
        <f t="shared" si="3"/>
        <v>-2.8230865746549538E-2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190">
        <v>42264</v>
      </c>
      <c r="X12" s="59">
        <v>15.88</v>
      </c>
      <c r="Y12" s="59">
        <v>16.21</v>
      </c>
      <c r="Z12" s="59">
        <v>15.74</v>
      </c>
      <c r="AA12" s="59">
        <v>15.94</v>
      </c>
      <c r="AB12" s="153">
        <v>2671800</v>
      </c>
      <c r="AC12" s="13">
        <v>15.94</v>
      </c>
      <c r="AD12" s="2">
        <f t="shared" si="2"/>
        <v>0.47000000000000064</v>
      </c>
      <c r="AE12" s="205">
        <f t="shared" si="3"/>
        <v>5.6782334384857247E-3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190">
        <v>42263</v>
      </c>
      <c r="X13" s="59">
        <v>15.78</v>
      </c>
      <c r="Y13" s="59">
        <v>15.98</v>
      </c>
      <c r="Z13" s="59">
        <v>15.77</v>
      </c>
      <c r="AA13" s="59">
        <v>15.85</v>
      </c>
      <c r="AB13" s="153">
        <v>2345300</v>
      </c>
      <c r="AC13" s="13">
        <v>15.85</v>
      </c>
      <c r="AD13" s="2">
        <f t="shared" si="2"/>
        <v>0.21000000000000085</v>
      </c>
      <c r="AE13" s="205">
        <f t="shared" si="3"/>
        <v>3.7998733375554927E-3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90">
        <v>42262</v>
      </c>
      <c r="X14" s="59">
        <v>15.82</v>
      </c>
      <c r="Y14" s="59">
        <v>15.9</v>
      </c>
      <c r="Z14" s="59">
        <v>15.62</v>
      </c>
      <c r="AA14" s="59">
        <v>15.79</v>
      </c>
      <c r="AB14" s="153">
        <v>3650900</v>
      </c>
      <c r="AC14" s="13">
        <v>15.79</v>
      </c>
      <c r="AD14" s="2">
        <f t="shared" si="2"/>
        <v>0.28000000000000114</v>
      </c>
      <c r="AE14" s="205">
        <f t="shared" si="3"/>
        <v>1.4129736673089255E-2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90">
        <v>42261</v>
      </c>
      <c r="X15" s="59">
        <v>15.26</v>
      </c>
      <c r="Y15" s="59">
        <v>15.6</v>
      </c>
      <c r="Z15" s="59">
        <v>15.12</v>
      </c>
      <c r="AA15" s="59">
        <v>15.57</v>
      </c>
      <c r="AB15" s="153">
        <v>4760800</v>
      </c>
      <c r="AC15" s="13">
        <v>15.57</v>
      </c>
      <c r="AD15" s="2">
        <f t="shared" si="2"/>
        <v>0.48000000000000043</v>
      </c>
      <c r="AE15" s="205">
        <f t="shared" si="3"/>
        <v>2.5016458196181812E-2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190">
        <v>42258</v>
      </c>
      <c r="X16" s="59">
        <v>15.26</v>
      </c>
      <c r="Y16" s="59">
        <v>15.36</v>
      </c>
      <c r="Z16" s="59">
        <v>15.05</v>
      </c>
      <c r="AA16" s="59">
        <v>15.19</v>
      </c>
      <c r="AB16" s="153">
        <v>3696400</v>
      </c>
      <c r="AC16" s="13">
        <v>15.19</v>
      </c>
      <c r="AD16" s="2">
        <f t="shared" si="2"/>
        <v>0.30999999999999872</v>
      </c>
      <c r="AE16" s="205">
        <f t="shared" si="3"/>
        <v>-5.8900523560209139E-3</v>
      </c>
    </row>
    <row r="17" spans="2:31" x14ac:dyDescent="0.25">
      <c r="B17" s="111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190">
        <v>42257</v>
      </c>
      <c r="X17" s="59">
        <v>15.46</v>
      </c>
      <c r="Y17" s="59">
        <v>15.58</v>
      </c>
      <c r="Z17" s="59">
        <v>15.22</v>
      </c>
      <c r="AA17" s="59">
        <v>15.28</v>
      </c>
      <c r="AB17" s="153">
        <v>3524200</v>
      </c>
      <c r="AC17" s="13">
        <v>15.28</v>
      </c>
      <c r="AD17" s="2">
        <f t="shared" si="2"/>
        <v>0.35999999999999943</v>
      </c>
      <c r="AE17" s="205">
        <f t="shared" si="3"/>
        <v>-1.2919896640826933E-2</v>
      </c>
    </row>
    <row r="18" spans="2:31" x14ac:dyDescent="0.25">
      <c r="B18" s="111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190">
        <v>42256</v>
      </c>
      <c r="X18" s="59">
        <v>15.57</v>
      </c>
      <c r="Y18" s="59">
        <v>15.82</v>
      </c>
      <c r="Z18" s="59">
        <v>15.46</v>
      </c>
      <c r="AA18" s="59">
        <v>15.48</v>
      </c>
      <c r="AB18" s="153">
        <v>4138100</v>
      </c>
      <c r="AC18" s="13">
        <v>15.48</v>
      </c>
      <c r="AD18" s="2">
        <f t="shared" si="2"/>
        <v>0.35999999999999943</v>
      </c>
      <c r="AE18" s="205">
        <f t="shared" si="3"/>
        <v>0</v>
      </c>
    </row>
    <row r="19" spans="2:31" x14ac:dyDescent="0.25">
      <c r="B19" s="111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190">
        <v>42255</v>
      </c>
      <c r="X19" s="59">
        <v>15.22</v>
      </c>
      <c r="Y19" s="59">
        <v>15.52</v>
      </c>
      <c r="Z19" s="59">
        <v>15.1</v>
      </c>
      <c r="AA19" s="59">
        <v>15.48</v>
      </c>
      <c r="AB19" s="153">
        <v>4954300</v>
      </c>
      <c r="AC19" s="13">
        <v>15.48</v>
      </c>
      <c r="AD19" s="2">
        <f t="shared" si="2"/>
        <v>0.41999999999999993</v>
      </c>
      <c r="AE19" s="205">
        <f t="shared" si="3"/>
        <v>2.5165562913907369E-2</v>
      </c>
    </row>
    <row r="20" spans="2:31" x14ac:dyDescent="0.25">
      <c r="B20" s="111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190">
        <v>42251</v>
      </c>
      <c r="X20" s="59">
        <v>15.24</v>
      </c>
      <c r="Y20" s="59">
        <v>15.43</v>
      </c>
      <c r="Z20" s="59">
        <v>15.01</v>
      </c>
      <c r="AA20" s="59">
        <v>15.1</v>
      </c>
      <c r="AB20" s="153">
        <v>3889000</v>
      </c>
      <c r="AC20" s="13">
        <v>15.1</v>
      </c>
      <c r="AD20" s="2">
        <f t="shared" si="2"/>
        <v>0.41999999999999993</v>
      </c>
      <c r="AE20" s="205">
        <f t="shared" si="3"/>
        <v>-2.1386908619572265E-2</v>
      </c>
    </row>
    <row r="21" spans="2:31" x14ac:dyDescent="0.25">
      <c r="B21" s="111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190">
        <v>42250</v>
      </c>
      <c r="X21" s="59">
        <v>15.32</v>
      </c>
      <c r="Y21" s="59">
        <v>15.74</v>
      </c>
      <c r="Z21" s="59">
        <v>15.2</v>
      </c>
      <c r="AA21" s="59">
        <v>15.43</v>
      </c>
      <c r="AB21" s="153">
        <v>4220500</v>
      </c>
      <c r="AC21" s="13">
        <v>15.43</v>
      </c>
      <c r="AD21" s="2">
        <f t="shared" si="2"/>
        <v>0.54000000000000092</v>
      </c>
      <c r="AE21" s="205">
        <f t="shared" si="3"/>
        <v>8.4967320261437607E-3</v>
      </c>
    </row>
    <row r="22" spans="2:31" x14ac:dyDescent="0.25">
      <c r="B22" s="111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190">
        <v>42249</v>
      </c>
      <c r="X22" s="59">
        <v>15.66</v>
      </c>
      <c r="Y22" s="59">
        <v>15.69</v>
      </c>
      <c r="Z22" s="59">
        <v>15.07</v>
      </c>
      <c r="AA22" s="59">
        <v>15.3</v>
      </c>
      <c r="AB22" s="153">
        <v>3724200</v>
      </c>
      <c r="AC22" s="13">
        <v>15.3</v>
      </c>
      <c r="AD22" s="2">
        <f t="shared" si="2"/>
        <v>0.61999999999999922</v>
      </c>
      <c r="AE22" s="205">
        <f t="shared" si="3"/>
        <v>-7.1382219338091968E-3</v>
      </c>
    </row>
    <row r="23" spans="2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190">
        <v>42248</v>
      </c>
      <c r="X23" s="59">
        <v>15.67</v>
      </c>
      <c r="Y23" s="59">
        <v>15.85</v>
      </c>
      <c r="Z23" s="59">
        <v>15.3</v>
      </c>
      <c r="AA23" s="59">
        <v>15.41</v>
      </c>
      <c r="AB23" s="153">
        <v>6971500</v>
      </c>
      <c r="AC23" s="13">
        <v>15.41</v>
      </c>
      <c r="AD23" s="2">
        <f t="shared" si="2"/>
        <v>0.54999999999999893</v>
      </c>
      <c r="AE23" s="205">
        <f t="shared" si="3"/>
        <v>-3.3249686323713834E-2</v>
      </c>
    </row>
    <row r="24" spans="2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190">
        <v>42247</v>
      </c>
      <c r="X24" s="59">
        <v>16.09</v>
      </c>
      <c r="Y24" s="59">
        <v>16.16</v>
      </c>
      <c r="Z24" s="59">
        <v>15.8</v>
      </c>
      <c r="AA24" s="59">
        <v>15.94</v>
      </c>
      <c r="AB24" s="153">
        <v>4886900</v>
      </c>
      <c r="AC24" s="13">
        <v>15.94</v>
      </c>
      <c r="AD24" s="2">
        <f t="shared" si="2"/>
        <v>0.35999999999999943</v>
      </c>
      <c r="AE24" s="205">
        <f t="shared" si="3"/>
        <v>-1.6656384947563274E-2</v>
      </c>
    </row>
    <row r="25" spans="2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 t="shared" ref="F25:F31" si="4">C25*D25</f>
        <v>3080</v>
      </c>
      <c r="W25" s="190">
        <v>42244</v>
      </c>
      <c r="X25" s="59">
        <v>15.87</v>
      </c>
      <c r="Y25" s="59">
        <v>16.47</v>
      </c>
      <c r="Z25" s="59">
        <v>15.83</v>
      </c>
      <c r="AA25" s="59">
        <v>16.21</v>
      </c>
      <c r="AB25" s="153">
        <v>6176900</v>
      </c>
      <c r="AC25" s="13">
        <v>16.21</v>
      </c>
      <c r="AD25" s="2">
        <f t="shared" si="2"/>
        <v>0.63999999999999879</v>
      </c>
      <c r="AE25" s="205">
        <f t="shared" si="3"/>
        <v>2.0138451856513528E-2</v>
      </c>
    </row>
    <row r="26" spans="2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 t="shared" si="4"/>
        <v>3004</v>
      </c>
      <c r="W26" s="190">
        <v>42243</v>
      </c>
      <c r="X26" s="59">
        <v>15.62</v>
      </c>
      <c r="Y26" s="59">
        <v>15.93</v>
      </c>
      <c r="Z26" s="59">
        <v>15.51</v>
      </c>
      <c r="AA26" s="59">
        <v>15.89</v>
      </c>
      <c r="AB26" s="153">
        <v>12038900</v>
      </c>
      <c r="AC26" s="13">
        <v>15.89</v>
      </c>
      <c r="AD26" s="2">
        <f t="shared" si="2"/>
        <v>0.41999999999999993</v>
      </c>
      <c r="AE26" s="205">
        <f t="shared" si="3"/>
        <v>2.9145077720207357E-2</v>
      </c>
    </row>
    <row r="27" spans="2:31" x14ac:dyDescent="0.25">
      <c r="B27" s="1">
        <v>42270</v>
      </c>
      <c r="C27" s="168">
        <v>100</v>
      </c>
      <c r="D27" s="169">
        <v>15.55</v>
      </c>
      <c r="E27" s="169">
        <v>0</v>
      </c>
      <c r="F27" s="169">
        <f t="shared" si="4"/>
        <v>1555</v>
      </c>
      <c r="W27" s="190">
        <v>42242</v>
      </c>
      <c r="X27" s="59">
        <v>15.41</v>
      </c>
      <c r="Y27" s="59">
        <v>15.55</v>
      </c>
      <c r="Z27" s="59">
        <v>14.93</v>
      </c>
      <c r="AA27" s="59">
        <v>15.44</v>
      </c>
      <c r="AB27" s="153">
        <v>10762800</v>
      </c>
      <c r="AC27" s="13">
        <v>15.44</v>
      </c>
      <c r="AD27" s="2">
        <f t="shared" si="2"/>
        <v>0.62000000000000099</v>
      </c>
      <c r="AE27" s="205">
        <f t="shared" si="3"/>
        <v>1.9815059445178251E-2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90">
        <v>42241</v>
      </c>
      <c r="X28" s="59">
        <v>16.3</v>
      </c>
      <c r="Y28" s="59">
        <v>16.37</v>
      </c>
      <c r="Z28" s="59">
        <v>15.14</v>
      </c>
      <c r="AA28" s="59">
        <v>15.14</v>
      </c>
      <c r="AB28" s="153">
        <v>6037800</v>
      </c>
      <c r="AC28" s="13">
        <v>15.14</v>
      </c>
      <c r="AD28" s="2">
        <f t="shared" si="2"/>
        <v>1.2300000000000004</v>
      </c>
      <c r="AE28" s="205">
        <f t="shared" si="3"/>
        <v>-4.5998739760554463E-2</v>
      </c>
    </row>
    <row r="29" spans="2:31" x14ac:dyDescent="0.25">
      <c r="B29" s="1">
        <v>42272</v>
      </c>
      <c r="C29" s="275">
        <v>100</v>
      </c>
      <c r="D29" s="276">
        <v>14.95</v>
      </c>
      <c r="E29" s="276">
        <v>0</v>
      </c>
      <c r="F29" s="276">
        <f t="shared" si="4"/>
        <v>1495</v>
      </c>
      <c r="W29" s="190">
        <v>42240</v>
      </c>
      <c r="X29" s="59">
        <v>15.44</v>
      </c>
      <c r="Y29" s="59">
        <v>16.760000000000002</v>
      </c>
      <c r="Z29" s="59">
        <v>15</v>
      </c>
      <c r="AA29" s="59">
        <v>15.87</v>
      </c>
      <c r="AB29" s="153">
        <v>6610600</v>
      </c>
      <c r="AC29" s="13">
        <v>15.87</v>
      </c>
      <c r="AD29" s="2">
        <f t="shared" si="2"/>
        <v>1.7600000000000016</v>
      </c>
      <c r="AE29" s="205">
        <f t="shared" si="3"/>
        <v>-3.8181818181818206E-2</v>
      </c>
    </row>
    <row r="30" spans="2:31" x14ac:dyDescent="0.25">
      <c r="B30" s="1">
        <v>42272</v>
      </c>
      <c r="C30" s="168">
        <v>100</v>
      </c>
      <c r="D30" s="169">
        <v>14.65</v>
      </c>
      <c r="E30" s="169">
        <v>0</v>
      </c>
      <c r="F30" s="169">
        <f t="shared" si="4"/>
        <v>1465</v>
      </c>
      <c r="H30" s="2"/>
      <c r="W30" s="190">
        <v>42237</v>
      </c>
      <c r="X30" s="59">
        <v>16.73</v>
      </c>
      <c r="Y30" s="59">
        <v>16.850000000000001</v>
      </c>
      <c r="Z30" s="59">
        <v>16.350000000000001</v>
      </c>
      <c r="AA30" s="59">
        <v>16.5</v>
      </c>
      <c r="AB30" s="153">
        <v>4329000</v>
      </c>
      <c r="AC30" s="13">
        <v>16.5</v>
      </c>
      <c r="AD30" s="2">
        <f t="shared" si="2"/>
        <v>0.5</v>
      </c>
      <c r="AE30" s="205">
        <f t="shared" si="3"/>
        <v>-2.5398700531600649E-2</v>
      </c>
    </row>
    <row r="31" spans="2:31" x14ac:dyDescent="0.25">
      <c r="B31" s="1">
        <v>42272</v>
      </c>
      <c r="C31" s="168">
        <v>400</v>
      </c>
      <c r="D31" s="169">
        <v>14.4</v>
      </c>
      <c r="E31" s="169">
        <v>0</v>
      </c>
      <c r="F31" s="169">
        <f t="shared" si="4"/>
        <v>5760</v>
      </c>
      <c r="Q31" s="2"/>
      <c r="W31" s="190">
        <v>42236</v>
      </c>
      <c r="X31" s="59">
        <v>17.239999999999998</v>
      </c>
      <c r="Y31" s="59">
        <v>17.420000000000002</v>
      </c>
      <c r="Z31" s="59">
        <v>16.920000000000002</v>
      </c>
      <c r="AA31" s="59">
        <v>16.93</v>
      </c>
      <c r="AB31" s="153">
        <v>4935900</v>
      </c>
      <c r="AC31" s="13">
        <v>16.93</v>
      </c>
      <c r="AD31" s="2">
        <f t="shared" si="2"/>
        <v>0.5</v>
      </c>
      <c r="AE31" s="205">
        <f t="shared" si="3"/>
        <v>-2.8686173264486525E-2</v>
      </c>
    </row>
    <row r="32" spans="2:31" x14ac:dyDescent="0.25">
      <c r="Q32" s="2"/>
      <c r="W32" s="190">
        <v>42235</v>
      </c>
      <c r="X32" s="59">
        <v>17.420000000000002</v>
      </c>
      <c r="Y32" s="59">
        <v>17.7</v>
      </c>
      <c r="Z32" s="59">
        <v>17.27</v>
      </c>
      <c r="AA32" s="59">
        <v>17.43</v>
      </c>
      <c r="AB32" s="153">
        <v>3380000</v>
      </c>
      <c r="AC32" s="13">
        <v>17.43</v>
      </c>
      <c r="AD32" s="2">
        <f t="shared" si="2"/>
        <v>0.42999999999999972</v>
      </c>
      <c r="AE32" s="205">
        <f t="shared" si="3"/>
        <v>-4.5688178183895811E-3</v>
      </c>
    </row>
    <row r="33" spans="1:31" x14ac:dyDescent="0.25">
      <c r="Q33" s="2"/>
      <c r="W33" s="190">
        <v>42234</v>
      </c>
      <c r="X33" s="59">
        <v>17.54</v>
      </c>
      <c r="Y33" s="59">
        <v>17.62</v>
      </c>
      <c r="Z33" s="59">
        <v>17.239999999999998</v>
      </c>
      <c r="AA33" s="59">
        <v>17.510000000000002</v>
      </c>
      <c r="AB33" s="153">
        <v>4707700</v>
      </c>
      <c r="AC33" s="13">
        <v>17.510000000000002</v>
      </c>
      <c r="AD33" s="2">
        <f t="shared" si="2"/>
        <v>0.38000000000000256</v>
      </c>
      <c r="AE33" s="205">
        <f t="shared" si="3"/>
        <v>-2.2792022792021971E-3</v>
      </c>
    </row>
    <row r="34" spans="1:31" x14ac:dyDescent="0.25">
      <c r="A34" s="49" t="s">
        <v>87</v>
      </c>
      <c r="B34" s="20"/>
      <c r="C34" s="20">
        <f>SUM(C2:C31)</f>
        <v>6500</v>
      </c>
      <c r="D34" s="20"/>
      <c r="E34" s="20"/>
      <c r="F34" s="25">
        <f>SUM(F2:F31)</f>
        <v>112839.35</v>
      </c>
      <c r="G34" s="20"/>
      <c r="H34" s="20">
        <f>SUM(H2:H26)</f>
        <v>2161</v>
      </c>
      <c r="I34" s="20"/>
      <c r="J34" s="20"/>
      <c r="K34" s="25">
        <f>SUM(K2:K26)</f>
        <v>35379.980000000003</v>
      </c>
      <c r="L34" s="20"/>
      <c r="M34" s="20"/>
      <c r="W34" s="190">
        <v>42233</v>
      </c>
      <c r="X34" s="59">
        <v>17.399999999999999</v>
      </c>
      <c r="Y34" s="59">
        <v>17.690000000000001</v>
      </c>
      <c r="Z34" s="59">
        <v>17.39</v>
      </c>
      <c r="AA34" s="59">
        <v>17.55</v>
      </c>
      <c r="AB34" s="153">
        <v>3783900</v>
      </c>
      <c r="AC34" s="13">
        <v>17.55</v>
      </c>
      <c r="AD34" s="2">
        <f t="shared" si="2"/>
        <v>0.30000000000000071</v>
      </c>
      <c r="AE34" s="205">
        <f t="shared" si="3"/>
        <v>4.004576659038861E-3</v>
      </c>
    </row>
    <row r="35" spans="1:31" x14ac:dyDescent="0.25">
      <c r="W35" s="190">
        <v>42230</v>
      </c>
      <c r="X35" s="59">
        <v>17.149999999999999</v>
      </c>
      <c r="Y35" s="59">
        <v>17.61</v>
      </c>
      <c r="Z35" s="59">
        <v>17.14</v>
      </c>
      <c r="AA35" s="59">
        <v>17.48</v>
      </c>
      <c r="AB35" s="153">
        <v>6089000</v>
      </c>
      <c r="AC35" s="13">
        <v>17.48</v>
      </c>
      <c r="AD35" s="2">
        <f t="shared" si="2"/>
        <v>0.46999999999999886</v>
      </c>
      <c r="AE35" s="205">
        <f t="shared" si="3"/>
        <v>2.7027027027026973E-2</v>
      </c>
    </row>
    <row r="36" spans="1:31" x14ac:dyDescent="0.25">
      <c r="W36" s="190">
        <v>42229</v>
      </c>
      <c r="X36" s="59">
        <v>17.2</v>
      </c>
      <c r="Y36" s="59">
        <v>17.22</v>
      </c>
      <c r="Z36" s="59">
        <v>16.57</v>
      </c>
      <c r="AA36" s="59">
        <v>17.02</v>
      </c>
      <c r="AB36" s="153">
        <v>4277300</v>
      </c>
      <c r="AC36" s="13">
        <v>17.02</v>
      </c>
      <c r="AD36" s="2">
        <f t="shared" si="2"/>
        <v>0.64999999999999858</v>
      </c>
      <c r="AE36" s="205">
        <f t="shared" si="3"/>
        <v>-9.3131548311990997E-3</v>
      </c>
    </row>
    <row r="37" spans="1:31" x14ac:dyDescent="0.25">
      <c r="W37" s="190">
        <v>42228</v>
      </c>
      <c r="X37" s="59">
        <v>16.579999999999998</v>
      </c>
      <c r="Y37" s="59">
        <v>17.27</v>
      </c>
      <c r="Z37" s="59">
        <v>16.399999999999999</v>
      </c>
      <c r="AA37" s="59">
        <v>17.18</v>
      </c>
      <c r="AB37" s="153">
        <v>6451500</v>
      </c>
      <c r="AC37" s="13">
        <v>17.18</v>
      </c>
      <c r="AD37" s="2">
        <f t="shared" si="2"/>
        <v>0.87000000000000099</v>
      </c>
      <c r="AE37" s="205">
        <f t="shared" si="3"/>
        <v>3.059388122375517E-2</v>
      </c>
    </row>
    <row r="38" spans="1:31" x14ac:dyDescent="0.25">
      <c r="W38" s="190">
        <v>42227</v>
      </c>
      <c r="X38" s="59">
        <v>16.98</v>
      </c>
      <c r="Y38" s="59">
        <v>17.13</v>
      </c>
      <c r="Z38" s="59">
        <v>16.670000000000002</v>
      </c>
      <c r="AA38" s="59">
        <v>16.670000000000002</v>
      </c>
      <c r="AB38" s="153">
        <v>3985000</v>
      </c>
      <c r="AC38" s="13">
        <v>16.670000000000002</v>
      </c>
      <c r="AD38" s="2">
        <f t="shared" si="2"/>
        <v>0.4599999999999973</v>
      </c>
      <c r="AE38" s="205">
        <f t="shared" si="3"/>
        <v>-2.2287390029325449E-2</v>
      </c>
    </row>
    <row r="39" spans="1:31" x14ac:dyDescent="0.25">
      <c r="W39" s="190">
        <v>42226</v>
      </c>
      <c r="X39" s="59">
        <v>17.04</v>
      </c>
      <c r="Y39" s="59">
        <v>17.149999999999999</v>
      </c>
      <c r="Z39" s="59">
        <v>16.88</v>
      </c>
      <c r="AA39" s="59">
        <v>17.05</v>
      </c>
      <c r="AB39" s="153">
        <v>4587800</v>
      </c>
      <c r="AC39" s="13">
        <v>17.05</v>
      </c>
      <c r="AD39" s="2">
        <f t="shared" si="2"/>
        <v>0.26999999999999957</v>
      </c>
      <c r="AE39" s="205">
        <f t="shared" si="3"/>
        <v>3.5314891112421254E-3</v>
      </c>
    </row>
    <row r="40" spans="1:31" x14ac:dyDescent="0.25">
      <c r="W40" s="190">
        <v>42223</v>
      </c>
      <c r="X40" s="59">
        <v>17.22</v>
      </c>
      <c r="Y40" s="59">
        <v>17.46</v>
      </c>
      <c r="Z40" s="59">
        <v>16.920000000000002</v>
      </c>
      <c r="AA40" s="59">
        <v>16.989999999999998</v>
      </c>
      <c r="AB40" s="153">
        <v>3574000</v>
      </c>
      <c r="AC40" s="13">
        <v>16.989999999999998</v>
      </c>
      <c r="AD40" s="2">
        <f t="shared" si="2"/>
        <v>0.53999999999999915</v>
      </c>
      <c r="AE40" s="205">
        <f t="shared" si="3"/>
        <v>-1.7351069982649014E-2</v>
      </c>
    </row>
    <row r="41" spans="1:31" x14ac:dyDescent="0.25">
      <c r="W41" s="190">
        <v>42222</v>
      </c>
      <c r="X41" s="59">
        <v>17.190000000000001</v>
      </c>
      <c r="Y41" s="59">
        <v>17.39</v>
      </c>
      <c r="Z41" s="59">
        <v>17.02</v>
      </c>
      <c r="AA41" s="59">
        <v>17.29</v>
      </c>
      <c r="AB41" s="153">
        <v>5911600</v>
      </c>
      <c r="AC41" s="13">
        <v>17.29</v>
      </c>
      <c r="AD41" s="2">
        <f t="shared" si="2"/>
        <v>0.37000000000000099</v>
      </c>
      <c r="AE41" s="205">
        <f t="shared" si="3"/>
        <v>4.6484601975593787E-3</v>
      </c>
    </row>
    <row r="42" spans="1:31" x14ac:dyDescent="0.25">
      <c r="W42" s="190">
        <v>42221</v>
      </c>
      <c r="X42" s="59">
        <v>17.41</v>
      </c>
      <c r="Y42" s="59">
        <v>17.690000000000001</v>
      </c>
      <c r="Z42" s="59">
        <v>17.18</v>
      </c>
      <c r="AA42" s="59">
        <v>17.21</v>
      </c>
      <c r="AB42" s="153">
        <v>4406400</v>
      </c>
      <c r="AC42" s="13">
        <v>17.21</v>
      </c>
      <c r="AD42" s="2">
        <f t="shared" si="2"/>
        <v>0.51000000000000156</v>
      </c>
      <c r="AE42" s="205">
        <f t="shared" si="3"/>
        <v>-6.3510392609699151E-3</v>
      </c>
    </row>
    <row r="43" spans="1:31" x14ac:dyDescent="0.25">
      <c r="W43" s="190">
        <v>42220</v>
      </c>
      <c r="X43" s="59">
        <v>17.5</v>
      </c>
      <c r="Y43" s="59">
        <v>17.59</v>
      </c>
      <c r="Z43" s="59">
        <v>17.05</v>
      </c>
      <c r="AA43" s="59">
        <v>17.32</v>
      </c>
      <c r="AB43" s="153">
        <v>6937100</v>
      </c>
      <c r="AC43" s="13">
        <v>17.32</v>
      </c>
      <c r="AD43" s="2">
        <f t="shared" si="2"/>
        <v>0.53999999999999915</v>
      </c>
      <c r="AE43" s="205">
        <f t="shared" si="3"/>
        <v>-1.3667425968109215E-2</v>
      </c>
    </row>
    <row r="44" spans="1:31" x14ac:dyDescent="0.25">
      <c r="W44" s="190">
        <v>42219</v>
      </c>
      <c r="X44" s="59">
        <v>18.3</v>
      </c>
      <c r="Y44" s="59">
        <v>18.38</v>
      </c>
      <c r="Z44" s="59">
        <v>17.45</v>
      </c>
      <c r="AA44" s="59">
        <v>17.559999999999999</v>
      </c>
      <c r="AB44" s="153">
        <v>6132500</v>
      </c>
      <c r="AC44" s="13">
        <v>17.559999999999999</v>
      </c>
      <c r="AD44" s="2">
        <f t="shared" si="2"/>
        <v>0.92999999999999972</v>
      </c>
      <c r="AE44" s="205">
        <f t="shared" si="3"/>
        <v>-4.0437158469945444E-2</v>
      </c>
    </row>
    <row r="45" spans="1:31" x14ac:dyDescent="0.25">
      <c r="Q45" s="2"/>
      <c r="W45" s="190">
        <v>42216</v>
      </c>
      <c r="X45" s="59">
        <v>17.71</v>
      </c>
      <c r="Y45" s="59">
        <v>18.73</v>
      </c>
      <c r="Z45" s="59">
        <v>17.71</v>
      </c>
      <c r="AA45" s="59">
        <v>18.3</v>
      </c>
      <c r="AB45" s="153">
        <v>9588000</v>
      </c>
      <c r="AC45" s="13">
        <v>18.3</v>
      </c>
      <c r="AD45" s="2">
        <f t="shared" si="2"/>
        <v>1.0199999999999996</v>
      </c>
      <c r="AE45" s="205">
        <f t="shared" si="3"/>
        <v>4.5714285714285818E-2</v>
      </c>
    </row>
    <row r="46" spans="1:31" ht="20.25" thickBot="1" x14ac:dyDescent="0.35">
      <c r="O46" s="266" t="s">
        <v>83</v>
      </c>
      <c r="P46" s="266"/>
      <c r="Q46" s="2"/>
      <c r="T46" s="154" t="s">
        <v>112</v>
      </c>
      <c r="U46" s="158"/>
      <c r="W46" s="190">
        <v>42215</v>
      </c>
      <c r="X46" s="59">
        <v>18.43</v>
      </c>
      <c r="Y46" s="59">
        <v>19.73</v>
      </c>
      <c r="Z46" s="59">
        <v>17.059999999999999</v>
      </c>
      <c r="AA46" s="59">
        <v>17.5</v>
      </c>
      <c r="AB46" s="153">
        <v>9904400</v>
      </c>
      <c r="AC46" s="13">
        <v>17.5</v>
      </c>
      <c r="AD46" s="2">
        <f t="shared" si="2"/>
        <v>2.6700000000000017</v>
      </c>
      <c r="AE46" s="205">
        <f t="shared" si="3"/>
        <v>5.2315093205051122E-2</v>
      </c>
    </row>
    <row r="47" spans="1:31" ht="15.75" thickTop="1" x14ac:dyDescent="0.25">
      <c r="O47" s="132">
        <v>1.1000000000000001</v>
      </c>
      <c r="P47" s="132">
        <f>O47*$Q$4</f>
        <v>16.940000000000001</v>
      </c>
      <c r="Q47" s="2"/>
      <c r="T47" s="157" t="s">
        <v>132</v>
      </c>
      <c r="U47" s="155">
        <v>15.28</v>
      </c>
      <c r="W47" s="190">
        <v>42214</v>
      </c>
      <c r="X47" s="59">
        <v>16.649999999999999</v>
      </c>
      <c r="Y47" s="59">
        <v>16.77</v>
      </c>
      <c r="Z47" s="59">
        <v>16.57</v>
      </c>
      <c r="AA47" s="59">
        <v>16.63</v>
      </c>
      <c r="AB47" s="153">
        <v>4796900</v>
      </c>
      <c r="AC47" s="13">
        <v>16.63</v>
      </c>
      <c r="AD47" s="2">
        <f t="shared" si="2"/>
        <v>0.19999999999999929</v>
      </c>
      <c r="AE47" s="205">
        <f t="shared" si="3"/>
        <v>-2.9976019184653202E-3</v>
      </c>
    </row>
    <row r="48" spans="1:31" x14ac:dyDescent="0.25">
      <c r="O48" s="132">
        <v>1.0900000000000001</v>
      </c>
      <c r="P48" s="132">
        <f t="shared" ref="P48:P67" si="5">O48*$Q$4</f>
        <v>16.786000000000001</v>
      </c>
      <c r="Q48" s="2"/>
      <c r="T48" s="157" t="s">
        <v>133</v>
      </c>
      <c r="U48" s="155">
        <v>15.26</v>
      </c>
      <c r="W48" s="190">
        <v>42213</v>
      </c>
      <c r="X48" s="59">
        <v>16.559999999999999</v>
      </c>
      <c r="Y48" s="59">
        <v>16.79</v>
      </c>
      <c r="Z48" s="59">
        <v>16.510000000000002</v>
      </c>
      <c r="AA48" s="59">
        <v>16.68</v>
      </c>
      <c r="AB48" s="153">
        <v>4021900</v>
      </c>
      <c r="AC48" s="13">
        <v>16.68</v>
      </c>
      <c r="AD48" s="2">
        <f t="shared" si="2"/>
        <v>0.27999999999999758</v>
      </c>
      <c r="AE48" s="205">
        <f t="shared" si="3"/>
        <v>6.6385033192515319E-3</v>
      </c>
    </row>
    <row r="49" spans="15:31" x14ac:dyDescent="0.25">
      <c r="O49" s="132">
        <v>1.08</v>
      </c>
      <c r="P49" s="132">
        <f t="shared" si="5"/>
        <v>16.632000000000001</v>
      </c>
      <c r="Q49" s="2"/>
      <c r="T49" s="157" t="s">
        <v>134</v>
      </c>
      <c r="U49" s="155" t="s">
        <v>174</v>
      </c>
      <c r="W49" s="190">
        <v>42212</v>
      </c>
      <c r="X49" s="59">
        <v>16.53</v>
      </c>
      <c r="Y49" s="59">
        <v>16.91</v>
      </c>
      <c r="Z49" s="59">
        <v>16.510000000000002</v>
      </c>
      <c r="AA49" s="59">
        <v>16.57</v>
      </c>
      <c r="AB49" s="153">
        <v>6105400</v>
      </c>
      <c r="AC49" s="13">
        <v>16.57</v>
      </c>
      <c r="AD49" s="2">
        <f t="shared" si="2"/>
        <v>0.39999999999999858</v>
      </c>
      <c r="AE49" s="205">
        <f t="shared" si="3"/>
        <v>-2.4081878386513766E-3</v>
      </c>
    </row>
    <row r="50" spans="15:31" x14ac:dyDescent="0.25">
      <c r="O50" s="132">
        <v>1.07</v>
      </c>
      <c r="P50" s="132">
        <f t="shared" si="5"/>
        <v>16.478000000000002</v>
      </c>
      <c r="Q50" s="2"/>
      <c r="T50" s="157" t="s">
        <v>135</v>
      </c>
      <c r="U50" s="155" t="s">
        <v>175</v>
      </c>
      <c r="W50" s="190">
        <v>42209</v>
      </c>
      <c r="X50" s="59">
        <v>16.850000000000001</v>
      </c>
      <c r="Y50" s="59">
        <v>16.97</v>
      </c>
      <c r="Z50" s="59">
        <v>16.55</v>
      </c>
      <c r="AA50" s="59">
        <v>16.61</v>
      </c>
      <c r="AB50" s="153">
        <v>4244500</v>
      </c>
      <c r="AC50" s="13">
        <v>16.61</v>
      </c>
      <c r="AD50" s="2">
        <f t="shared" si="2"/>
        <v>0.41999999999999815</v>
      </c>
      <c r="AE50" s="205">
        <f t="shared" si="3"/>
        <v>-1.5411973918198041E-2</v>
      </c>
    </row>
    <row r="51" spans="15:31" x14ac:dyDescent="0.25">
      <c r="O51" s="132">
        <v>1.06</v>
      </c>
      <c r="P51" s="132">
        <f t="shared" si="5"/>
        <v>16.324000000000002</v>
      </c>
      <c r="Q51" s="2"/>
      <c r="T51" s="157" t="s">
        <v>136</v>
      </c>
      <c r="U51" s="155">
        <v>22.92</v>
      </c>
      <c r="W51" s="190">
        <v>42208</v>
      </c>
      <c r="X51" s="59">
        <v>16.97</v>
      </c>
      <c r="Y51" s="59">
        <v>16.97</v>
      </c>
      <c r="Z51" s="59">
        <v>16.61</v>
      </c>
      <c r="AA51" s="59">
        <v>16.87</v>
      </c>
      <c r="AB51" s="153">
        <v>5287500</v>
      </c>
      <c r="AC51" s="13">
        <v>16.87</v>
      </c>
      <c r="AD51" s="2">
        <f t="shared" si="2"/>
        <v>0.35999999999999943</v>
      </c>
      <c r="AE51" s="205">
        <f t="shared" si="3"/>
        <v>-4.7197640117992989E-3</v>
      </c>
    </row>
    <row r="52" spans="15:31" x14ac:dyDescent="0.25">
      <c r="O52" s="132">
        <v>1.05</v>
      </c>
      <c r="P52" s="132">
        <f t="shared" si="5"/>
        <v>16.170000000000002</v>
      </c>
      <c r="Q52" s="2"/>
      <c r="T52" s="157" t="s">
        <v>137</v>
      </c>
      <c r="U52" s="155">
        <v>1.00651</v>
      </c>
      <c r="W52" s="190">
        <v>42207</v>
      </c>
      <c r="X52" s="59">
        <v>16.8</v>
      </c>
      <c r="Y52" s="59">
        <v>17.21</v>
      </c>
      <c r="Z52" s="59">
        <v>16.75</v>
      </c>
      <c r="AA52" s="59">
        <v>16.95</v>
      </c>
      <c r="AB52" s="153">
        <v>6536400</v>
      </c>
      <c r="AC52" s="13">
        <v>16.95</v>
      </c>
      <c r="AD52" s="2">
        <f t="shared" si="2"/>
        <v>0.46000000000000085</v>
      </c>
      <c r="AE52" s="205">
        <f t="shared" si="3"/>
        <v>5.9031877213677753E-4</v>
      </c>
    </row>
    <row r="53" spans="15:31" x14ac:dyDescent="0.25">
      <c r="O53" s="132">
        <v>1.04</v>
      </c>
      <c r="P53" s="132">
        <f t="shared" si="5"/>
        <v>16.016000000000002</v>
      </c>
      <c r="Q53" s="2"/>
      <c r="T53" s="157" t="s">
        <v>163</v>
      </c>
      <c r="U53" s="155" t="s">
        <v>164</v>
      </c>
      <c r="W53" s="190">
        <v>42206</v>
      </c>
      <c r="X53" s="59">
        <v>16.940000000000001</v>
      </c>
      <c r="Y53" s="59">
        <v>17.04</v>
      </c>
      <c r="Z53" s="59">
        <v>16.77</v>
      </c>
      <c r="AA53" s="59">
        <v>16.940000000000001</v>
      </c>
      <c r="AB53" s="153">
        <v>5339600</v>
      </c>
      <c r="AC53" s="13">
        <v>16.940000000000001</v>
      </c>
      <c r="AD53" s="2">
        <f t="shared" si="2"/>
        <v>0.26999999999999957</v>
      </c>
      <c r="AE53" s="205">
        <f t="shared" si="3"/>
        <v>-1.7678255745431359E-3</v>
      </c>
    </row>
    <row r="54" spans="15:31" x14ac:dyDescent="0.25">
      <c r="O54" s="132">
        <v>1.03</v>
      </c>
      <c r="P54" s="132">
        <f t="shared" si="5"/>
        <v>15.862</v>
      </c>
      <c r="Q54" s="2"/>
      <c r="T54" s="157"/>
      <c r="U54" s="155"/>
      <c r="W54" s="190">
        <v>42205</v>
      </c>
      <c r="X54" s="59">
        <v>17.32</v>
      </c>
      <c r="Y54" s="59">
        <v>17.559999999999999</v>
      </c>
      <c r="Z54" s="59">
        <v>16.95</v>
      </c>
      <c r="AA54" s="59">
        <v>16.97</v>
      </c>
      <c r="AB54" s="153">
        <v>11582500</v>
      </c>
      <c r="AC54" s="13">
        <v>16.97</v>
      </c>
      <c r="AD54" s="2">
        <f t="shared" si="2"/>
        <v>0.60999999999999943</v>
      </c>
      <c r="AE54" s="205">
        <f t="shared" si="3"/>
        <v>-1.9075144508670649E-2</v>
      </c>
    </row>
    <row r="55" spans="15:31" x14ac:dyDescent="0.25">
      <c r="O55" s="132">
        <v>1.02</v>
      </c>
      <c r="P55" s="132">
        <f t="shared" si="5"/>
        <v>15.708</v>
      </c>
      <c r="T55" s="157" t="s">
        <v>139</v>
      </c>
      <c r="U55" s="155" t="s">
        <v>176</v>
      </c>
      <c r="W55" s="190">
        <v>42202</v>
      </c>
      <c r="X55" s="59">
        <v>17.66</v>
      </c>
      <c r="Y55" s="59">
        <v>17.73</v>
      </c>
      <c r="Z55" s="59">
        <v>17.29</v>
      </c>
      <c r="AA55" s="59">
        <v>17.3</v>
      </c>
      <c r="AB55" s="153">
        <v>2794900</v>
      </c>
      <c r="AC55" s="13">
        <v>17.3</v>
      </c>
      <c r="AD55" s="2">
        <f t="shared" si="2"/>
        <v>0.44000000000000128</v>
      </c>
      <c r="AE55" s="205">
        <f t="shared" si="3"/>
        <v>-2.2046353872244184E-2</v>
      </c>
    </row>
    <row r="56" spans="15:31" x14ac:dyDescent="0.25">
      <c r="O56" s="132">
        <v>1.01</v>
      </c>
      <c r="P56" s="132">
        <f t="shared" si="5"/>
        <v>15.554</v>
      </c>
      <c r="T56" s="157" t="s">
        <v>140</v>
      </c>
      <c r="U56" s="155" t="s">
        <v>165</v>
      </c>
      <c r="W56" s="190">
        <v>42201</v>
      </c>
      <c r="X56" s="59">
        <v>17.48</v>
      </c>
      <c r="Y56" s="59">
        <v>17.760000000000002</v>
      </c>
      <c r="Z56" s="59">
        <v>17.43</v>
      </c>
      <c r="AA56" s="59">
        <v>17.690000000000001</v>
      </c>
      <c r="AB56" s="153">
        <v>4951200</v>
      </c>
      <c r="AC56" s="13">
        <v>17.690000000000001</v>
      </c>
      <c r="AD56" s="2">
        <f t="shared" si="2"/>
        <v>0.33000000000000185</v>
      </c>
      <c r="AE56" s="205">
        <f t="shared" si="3"/>
        <v>1.1435105774728616E-2</v>
      </c>
    </row>
    <row r="57" spans="15:31" x14ac:dyDescent="0.25">
      <c r="O57" s="132">
        <v>1</v>
      </c>
      <c r="P57" s="132">
        <f t="shared" si="5"/>
        <v>15.4</v>
      </c>
      <c r="T57" s="157" t="s">
        <v>141</v>
      </c>
      <c r="U57" s="156">
        <v>3696402</v>
      </c>
      <c r="W57" s="190">
        <v>42200</v>
      </c>
      <c r="X57" s="59">
        <v>17.62</v>
      </c>
      <c r="Y57" s="59">
        <v>17.71</v>
      </c>
      <c r="Z57" s="59">
        <v>17.34</v>
      </c>
      <c r="AA57" s="59">
        <v>17.489999999999998</v>
      </c>
      <c r="AB57" s="153">
        <v>4210700</v>
      </c>
      <c r="AC57" s="13">
        <v>17.489999999999998</v>
      </c>
      <c r="AD57" s="2">
        <f t="shared" si="2"/>
        <v>0.37000000000000099</v>
      </c>
      <c r="AE57" s="205">
        <f t="shared" si="3"/>
        <v>-7.9410096426546506E-3</v>
      </c>
    </row>
    <row r="58" spans="15:31" x14ac:dyDescent="0.25">
      <c r="O58" s="132">
        <v>0.99</v>
      </c>
      <c r="P58" s="132">
        <f t="shared" si="5"/>
        <v>15.246</v>
      </c>
      <c r="T58" s="157" t="s">
        <v>146</v>
      </c>
      <c r="U58" s="156">
        <v>5519550</v>
      </c>
      <c r="W58" s="190">
        <v>42199</v>
      </c>
      <c r="X58" s="59">
        <v>17.510000000000002</v>
      </c>
      <c r="Y58" s="59">
        <v>17.760000000000002</v>
      </c>
      <c r="Z58" s="59">
        <v>17.48</v>
      </c>
      <c r="AA58" s="59">
        <v>17.63</v>
      </c>
      <c r="AB58" s="153">
        <v>3891000</v>
      </c>
      <c r="AC58" s="13">
        <v>17.63</v>
      </c>
      <c r="AD58" s="2">
        <f t="shared" si="2"/>
        <v>0.28000000000000114</v>
      </c>
      <c r="AE58" s="205">
        <f t="shared" si="3"/>
        <v>5.1311288483466555E-3</v>
      </c>
    </row>
    <row r="59" spans="15:31" x14ac:dyDescent="0.25">
      <c r="O59" s="132">
        <v>0.98</v>
      </c>
      <c r="P59" s="132">
        <f t="shared" si="5"/>
        <v>15.092000000000001</v>
      </c>
      <c r="T59" s="157" t="s">
        <v>142</v>
      </c>
      <c r="U59" s="155" t="s">
        <v>177</v>
      </c>
      <c r="W59" s="190">
        <v>42198</v>
      </c>
      <c r="X59" s="59">
        <v>17.41</v>
      </c>
      <c r="Y59" s="59">
        <v>17.61</v>
      </c>
      <c r="Z59" s="59">
        <v>17.27</v>
      </c>
      <c r="AA59" s="59">
        <v>17.54</v>
      </c>
      <c r="AB59" s="153">
        <v>3692700</v>
      </c>
      <c r="AC59" s="13">
        <v>17.54</v>
      </c>
      <c r="AD59" s="2">
        <f t="shared" si="2"/>
        <v>0.33999999999999986</v>
      </c>
      <c r="AE59" s="205">
        <f t="shared" si="3"/>
        <v>9.7869890616002486E-3</v>
      </c>
    </row>
    <row r="60" spans="15:31" x14ac:dyDescent="0.25">
      <c r="O60" s="132">
        <v>0.97</v>
      </c>
      <c r="P60" s="132">
        <f t="shared" si="5"/>
        <v>14.938000000000001</v>
      </c>
      <c r="T60" s="157" t="s">
        <v>147</v>
      </c>
      <c r="U60" s="155">
        <v>7.04</v>
      </c>
      <c r="W60" s="190">
        <v>42195</v>
      </c>
      <c r="X60" s="59">
        <v>17.38</v>
      </c>
      <c r="Y60" s="59">
        <v>17.64</v>
      </c>
      <c r="Z60" s="59">
        <v>17.329999999999998</v>
      </c>
      <c r="AA60" s="59">
        <v>17.37</v>
      </c>
      <c r="AB60" s="153">
        <v>4619700</v>
      </c>
      <c r="AC60" s="13">
        <v>17.37</v>
      </c>
      <c r="AD60" s="2">
        <f t="shared" si="2"/>
        <v>0.31000000000000227</v>
      </c>
      <c r="AE60" s="205">
        <f t="shared" si="3"/>
        <v>0</v>
      </c>
    </row>
    <row r="61" spans="15:31" x14ac:dyDescent="0.25">
      <c r="O61" s="132">
        <v>0.96</v>
      </c>
      <c r="P61" s="132">
        <f t="shared" si="5"/>
        <v>14.783999999999999</v>
      </c>
      <c r="T61" s="157" t="s">
        <v>148</v>
      </c>
      <c r="U61" s="155">
        <v>2.16</v>
      </c>
      <c r="W61" s="190">
        <v>42194</v>
      </c>
      <c r="X61" s="59">
        <v>17.600000000000001</v>
      </c>
      <c r="Y61" s="59">
        <v>17.82</v>
      </c>
      <c r="Z61" s="59">
        <v>17.32</v>
      </c>
      <c r="AA61" s="59">
        <v>17.37</v>
      </c>
      <c r="AB61" s="153">
        <v>4763900</v>
      </c>
      <c r="AC61" s="13">
        <v>17.37</v>
      </c>
      <c r="AD61" s="2">
        <f t="shared" si="2"/>
        <v>0.5</v>
      </c>
      <c r="AE61" s="205">
        <f t="shared" si="3"/>
        <v>-3.4423407917383297E-3</v>
      </c>
    </row>
    <row r="62" spans="15:31" x14ac:dyDescent="0.25">
      <c r="O62" s="132">
        <v>0.95</v>
      </c>
      <c r="P62" s="132">
        <f t="shared" si="5"/>
        <v>14.629999999999999</v>
      </c>
      <c r="T62" s="157" t="s">
        <v>143</v>
      </c>
      <c r="U62" s="155" t="s">
        <v>166</v>
      </c>
      <c r="W62" s="190">
        <v>42193</v>
      </c>
      <c r="X62" s="59">
        <v>17.55</v>
      </c>
      <c r="Y62" s="59">
        <v>17.989999999999998</v>
      </c>
      <c r="Z62" s="59">
        <v>17.25</v>
      </c>
      <c r="AA62" s="59">
        <v>17.43</v>
      </c>
      <c r="AB62" s="153">
        <v>9560300</v>
      </c>
      <c r="AC62" s="13">
        <v>17.43</v>
      </c>
      <c r="AD62" s="2">
        <f t="shared" si="2"/>
        <v>0.73999999999999844</v>
      </c>
      <c r="AE62" s="205">
        <f t="shared" si="3"/>
        <v>-1.4697569248162901E-2</v>
      </c>
    </row>
    <row r="63" spans="15:31" x14ac:dyDescent="0.25">
      <c r="O63" s="132">
        <v>0.94</v>
      </c>
      <c r="P63" s="132">
        <f t="shared" si="5"/>
        <v>14.475999999999999</v>
      </c>
      <c r="W63" s="190">
        <v>42192</v>
      </c>
      <c r="X63" s="59">
        <v>17.63</v>
      </c>
      <c r="Y63" s="59">
        <v>17.88</v>
      </c>
      <c r="Z63" s="59">
        <v>17.53</v>
      </c>
      <c r="AA63" s="59">
        <v>17.690000000000001</v>
      </c>
      <c r="AB63" s="153">
        <v>4982400</v>
      </c>
      <c r="AC63" s="13">
        <v>17.690000000000001</v>
      </c>
      <c r="AD63" s="2">
        <f t="shared" si="2"/>
        <v>0.34999999999999787</v>
      </c>
      <c r="AE63" s="205">
        <f t="shared" si="3"/>
        <v>3.9727582292850006E-3</v>
      </c>
    </row>
    <row r="64" spans="15:31" x14ac:dyDescent="0.25">
      <c r="O64" s="132">
        <v>0.93</v>
      </c>
      <c r="P64" s="132">
        <f t="shared" si="5"/>
        <v>14.322000000000001</v>
      </c>
      <c r="W64" s="190">
        <v>42191</v>
      </c>
      <c r="X64" s="59">
        <v>17.399999999999999</v>
      </c>
      <c r="Y64" s="59">
        <v>17.63</v>
      </c>
      <c r="Z64" s="59">
        <v>17.39</v>
      </c>
      <c r="AA64" s="59">
        <v>17.62</v>
      </c>
      <c r="AB64" s="153">
        <v>3738400</v>
      </c>
      <c r="AC64" s="13">
        <v>17.62</v>
      </c>
      <c r="AD64" s="2">
        <f t="shared" si="2"/>
        <v>0.23999999999999844</v>
      </c>
      <c r="AE64" s="205">
        <f t="shared" si="3"/>
        <v>2.2753128555177415E-3</v>
      </c>
    </row>
    <row r="65" spans="15:31" x14ac:dyDescent="0.25">
      <c r="O65" s="132">
        <v>0.92</v>
      </c>
      <c r="P65" s="132">
        <f t="shared" si="5"/>
        <v>14.168000000000001</v>
      </c>
      <c r="W65" s="190">
        <v>42187</v>
      </c>
      <c r="X65" s="59">
        <v>17.829999999999998</v>
      </c>
      <c r="Y65" s="59">
        <v>18</v>
      </c>
      <c r="Z65" s="59">
        <v>17.48</v>
      </c>
      <c r="AA65" s="59">
        <v>17.579999999999998</v>
      </c>
      <c r="AB65" s="153">
        <v>4529000</v>
      </c>
      <c r="AC65" s="13">
        <v>17.579999999999998</v>
      </c>
      <c r="AD65" s="2">
        <f t="shared" si="2"/>
        <v>0.51999999999999957</v>
      </c>
      <c r="AE65" s="205">
        <f t="shared" si="3"/>
        <v>-7.3404856013553621E-3</v>
      </c>
    </row>
    <row r="66" spans="15:31" x14ac:dyDescent="0.25">
      <c r="O66" s="132">
        <v>0.91</v>
      </c>
      <c r="P66" s="132">
        <f t="shared" si="5"/>
        <v>14.014000000000001</v>
      </c>
      <c r="W66" s="190">
        <v>42186</v>
      </c>
      <c r="X66" s="59">
        <v>18.14</v>
      </c>
      <c r="Y66" s="59">
        <v>18.260000000000002</v>
      </c>
      <c r="Z66" s="59">
        <v>17.690000000000001</v>
      </c>
      <c r="AA66" s="59">
        <v>17.71</v>
      </c>
      <c r="AB66" s="153">
        <v>6704200</v>
      </c>
      <c r="AC66" s="13">
        <v>17.71</v>
      </c>
      <c r="AD66" s="2">
        <f t="shared" si="2"/>
        <v>0.57000000000000028</v>
      </c>
      <c r="AE66" s="205">
        <f t="shared" si="3"/>
        <v>-1.5564202334630184E-2</v>
      </c>
    </row>
    <row r="67" spans="15:31" x14ac:dyDescent="0.25">
      <c r="O67" s="132">
        <v>0.9</v>
      </c>
      <c r="P67" s="132">
        <f t="shared" si="5"/>
        <v>13.860000000000001</v>
      </c>
      <c r="W67" s="190">
        <v>42185</v>
      </c>
      <c r="X67" s="59">
        <v>18.12</v>
      </c>
      <c r="Y67" s="59">
        <v>18.21</v>
      </c>
      <c r="Z67" s="59">
        <v>17.66</v>
      </c>
      <c r="AA67" s="59">
        <v>17.989999999999998</v>
      </c>
      <c r="AB67" s="153">
        <v>7818600</v>
      </c>
      <c r="AC67" s="13">
        <v>17.989999999999998</v>
      </c>
      <c r="AD67" s="2">
        <f>Y67-Z67</f>
        <v>0.55000000000000071</v>
      </c>
      <c r="AE67" s="205" t="e">
        <f>AC67/AC68-1</f>
        <v>#DIV/0!</v>
      </c>
    </row>
    <row r="68" spans="15:31" x14ac:dyDescent="0.25">
      <c r="W68" s="190" t="s">
        <v>159</v>
      </c>
      <c r="X68" s="59"/>
      <c r="Y68" s="59"/>
      <c r="Z68" s="59"/>
      <c r="AA68" s="59"/>
      <c r="AB68" s="13"/>
      <c r="AC68" s="13"/>
      <c r="AD68" s="2">
        <f>Y68-Z68</f>
        <v>0</v>
      </c>
      <c r="AE68" s="205" t="e">
        <f>AC68/AC69-1</f>
        <v>#DIV/0!</v>
      </c>
    </row>
  </sheetData>
  <mergeCells count="1">
    <mergeCell ref="O46:P46"/>
  </mergeCells>
  <conditionalFormatting sqref="Q12">
    <cfRule type="expression" dxfId="49" priority="6">
      <formula>Q12&gt;0</formula>
    </cfRule>
    <cfRule type="expression" dxfId="48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121</v>
      </c>
      <c r="K1" s="65" t="s">
        <v>61</v>
      </c>
      <c r="L1" s="22" t="s">
        <v>37</v>
      </c>
      <c r="M1" s="22" t="s">
        <v>38</v>
      </c>
      <c r="U1" s="194"/>
      <c r="W1" s="199" t="s">
        <v>151</v>
      </c>
      <c r="X1" s="199" t="s">
        <v>152</v>
      </c>
      <c r="Y1" s="199" t="s">
        <v>153</v>
      </c>
      <c r="Z1" s="199" t="s">
        <v>154</v>
      </c>
      <c r="AA1" s="199" t="s">
        <v>155</v>
      </c>
      <c r="AB1" s="199" t="s">
        <v>156</v>
      </c>
      <c r="AC1" s="199" t="s">
        <v>157</v>
      </c>
      <c r="AD1" s="23" t="s">
        <v>229</v>
      </c>
      <c r="AE1" s="23" t="s">
        <v>231</v>
      </c>
    </row>
    <row r="2" spans="1:31" x14ac:dyDescent="0.25">
      <c r="A2" s="6" t="s">
        <v>34</v>
      </c>
      <c r="B2" s="109">
        <v>42166</v>
      </c>
      <c r="C2" s="7">
        <v>5</v>
      </c>
      <c r="D2" s="63">
        <v>26.04</v>
      </c>
      <c r="E2" s="63"/>
      <c r="F2" s="63">
        <f>C2*D2</f>
        <v>130.19999999999999</v>
      </c>
      <c r="G2" s="96">
        <v>42186</v>
      </c>
      <c r="H2" s="8">
        <v>185</v>
      </c>
      <c r="I2" s="21">
        <v>19.75</v>
      </c>
      <c r="J2" s="21">
        <v>7.0000000000000007E-2</v>
      </c>
      <c r="K2" s="21">
        <f t="shared" ref="K2:K8" si="0">H2*I2-J2</f>
        <v>3653.68</v>
      </c>
      <c r="L2" t="s">
        <v>84</v>
      </c>
      <c r="O2" s="17" t="s">
        <v>57</v>
      </c>
      <c r="Q2">
        <f>C45-H45</f>
        <v>4320</v>
      </c>
      <c r="T2" s="23" t="s">
        <v>101</v>
      </c>
      <c r="U2" s="194"/>
      <c r="V2" s="23"/>
      <c r="W2" s="217">
        <v>42277</v>
      </c>
      <c r="X2" s="218">
        <v>14.73</v>
      </c>
      <c r="Y2" s="218">
        <v>15.33</v>
      </c>
      <c r="Z2" s="15">
        <v>14.7</v>
      </c>
      <c r="AA2" s="15">
        <v>14.98</v>
      </c>
      <c r="AB2" s="144">
        <v>27955100</v>
      </c>
      <c r="AC2" s="15">
        <v>14.98</v>
      </c>
      <c r="AD2">
        <f>Y2-Z2</f>
        <v>0.63000000000000078</v>
      </c>
      <c r="AE2" s="205">
        <f>AC2/AC3-1</f>
        <v>4.1724617524339314E-2</v>
      </c>
    </row>
    <row r="3" spans="1:31" x14ac:dyDescent="0.25">
      <c r="A3" s="30" t="s">
        <v>75</v>
      </c>
      <c r="B3" s="109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96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(F45-K45)/Q2</f>
        <v>17.530293981481485</v>
      </c>
      <c r="T3" t="s">
        <v>85</v>
      </c>
      <c r="W3" s="200">
        <v>42276</v>
      </c>
      <c r="X3" s="15">
        <v>14.26</v>
      </c>
      <c r="Y3" s="15">
        <v>14.69</v>
      </c>
      <c r="Z3" s="15">
        <v>14.15</v>
      </c>
      <c r="AA3" s="15">
        <v>14.38</v>
      </c>
      <c r="AB3" s="144">
        <v>25278700</v>
      </c>
      <c r="AC3" s="15">
        <v>14.38</v>
      </c>
      <c r="AD3">
        <f t="shared" ref="AD3:AD66" si="2">Y3-Z3</f>
        <v>0.53999999999999915</v>
      </c>
      <c r="AE3" s="205">
        <f t="shared" ref="AE3:AE66" si="3">AC3/AC4-1</f>
        <v>2.2759601706970223E-2</v>
      </c>
    </row>
    <row r="4" spans="1:31" x14ac:dyDescent="0.25">
      <c r="B4" s="109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96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1">
        <v>15.91</v>
      </c>
      <c r="T4" s="1">
        <v>42233</v>
      </c>
      <c r="U4" s="51" t="s">
        <v>211</v>
      </c>
      <c r="W4" s="200">
        <v>42275</v>
      </c>
      <c r="X4" s="15">
        <v>14.67</v>
      </c>
      <c r="Y4" s="15">
        <v>14.73</v>
      </c>
      <c r="Z4" s="15">
        <v>13.92</v>
      </c>
      <c r="AA4" s="15">
        <v>14.06</v>
      </c>
      <c r="AB4" s="144">
        <v>30303700</v>
      </c>
      <c r="AC4" s="15">
        <v>14.06</v>
      </c>
      <c r="AD4">
        <f t="shared" si="2"/>
        <v>0.8100000000000005</v>
      </c>
      <c r="AE4" s="205">
        <f t="shared" si="3"/>
        <v>-5.7008718980549933E-2</v>
      </c>
    </row>
    <row r="5" spans="1:31" x14ac:dyDescent="0.25">
      <c r="B5" s="96">
        <v>42180</v>
      </c>
      <c r="C5" s="8">
        <v>100</v>
      </c>
      <c r="D5" s="21">
        <v>23.92</v>
      </c>
      <c r="E5" s="21"/>
      <c r="F5" s="21">
        <f t="shared" si="1"/>
        <v>2392</v>
      </c>
      <c r="G5" s="96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68731.199999999997</v>
      </c>
      <c r="W5" s="200">
        <v>42272</v>
      </c>
      <c r="X5" s="15">
        <v>15.34</v>
      </c>
      <c r="Y5" s="15">
        <v>15.59</v>
      </c>
      <c r="Z5" s="15">
        <v>14.65</v>
      </c>
      <c r="AA5" s="15">
        <v>14.91</v>
      </c>
      <c r="AB5" s="144">
        <v>28881800</v>
      </c>
      <c r="AC5" s="15">
        <v>14.91</v>
      </c>
      <c r="AD5">
        <f t="shared" si="2"/>
        <v>0.9399999999999995</v>
      </c>
      <c r="AE5" s="205">
        <f t="shared" si="3"/>
        <v>-2.8031290743155135E-2</v>
      </c>
    </row>
    <row r="6" spans="1:31" x14ac:dyDescent="0.25">
      <c r="B6" s="117">
        <v>42185</v>
      </c>
      <c r="C6" s="118">
        <v>50</v>
      </c>
      <c r="D6" s="119">
        <v>21.21</v>
      </c>
      <c r="E6" s="119"/>
      <c r="F6" s="119">
        <f t="shared" si="1"/>
        <v>1060.5</v>
      </c>
      <c r="G6" s="109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75730.87000000001</v>
      </c>
      <c r="W6" s="200">
        <v>42271</v>
      </c>
      <c r="X6" s="15">
        <v>14.8</v>
      </c>
      <c r="Y6" s="15">
        <v>15.52</v>
      </c>
      <c r="Z6" s="15">
        <v>14.6</v>
      </c>
      <c r="AA6" s="15">
        <v>15.34</v>
      </c>
      <c r="AB6" s="144">
        <v>32763300</v>
      </c>
      <c r="AC6" s="15">
        <v>15.34</v>
      </c>
      <c r="AD6">
        <f t="shared" si="2"/>
        <v>0.91999999999999993</v>
      </c>
      <c r="AE6" s="205">
        <f t="shared" si="3"/>
        <v>3.5786630654962792E-2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7">
        <v>42257</v>
      </c>
      <c r="H7" s="118">
        <v>850</v>
      </c>
      <c r="I7" s="119">
        <v>17.18</v>
      </c>
      <c r="J7" s="119">
        <v>0.27</v>
      </c>
      <c r="K7" s="119">
        <f t="shared" si="0"/>
        <v>14602.73</v>
      </c>
      <c r="O7" s="17" t="s">
        <v>65</v>
      </c>
      <c r="Q7" s="2">
        <f>Q5-Q6</f>
        <v>-6999.6700000000128</v>
      </c>
      <c r="R7" s="223" t="s">
        <v>245</v>
      </c>
      <c r="W7" s="200">
        <v>42270</v>
      </c>
      <c r="X7" s="15">
        <v>15.43</v>
      </c>
      <c r="Y7" s="15">
        <v>15.43</v>
      </c>
      <c r="Z7" s="15">
        <v>14.8</v>
      </c>
      <c r="AA7" s="15">
        <v>14.81</v>
      </c>
      <c r="AB7" s="144">
        <v>22534200</v>
      </c>
      <c r="AC7" s="15">
        <v>14.81</v>
      </c>
      <c r="AD7">
        <f t="shared" si="2"/>
        <v>0.62999999999999901</v>
      </c>
      <c r="AE7" s="205">
        <f t="shared" si="3"/>
        <v>-3.8935756002595689E-2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251">
        <v>42283</v>
      </c>
      <c r="H8" s="237">
        <v>1580</v>
      </c>
      <c r="I8" s="238">
        <v>15.83</v>
      </c>
      <c r="J8" s="238">
        <v>0.46</v>
      </c>
      <c r="K8" s="238">
        <f t="shared" si="0"/>
        <v>25010.940000000002</v>
      </c>
      <c r="W8" s="200">
        <v>42269</v>
      </c>
      <c r="X8" s="15">
        <v>15.35</v>
      </c>
      <c r="Y8" s="15">
        <v>15.82</v>
      </c>
      <c r="Z8" s="15">
        <v>15.17</v>
      </c>
      <c r="AA8" s="15">
        <v>15.41</v>
      </c>
      <c r="AB8" s="144">
        <v>22309900</v>
      </c>
      <c r="AC8" s="15">
        <v>15.41</v>
      </c>
      <c r="AD8">
        <f t="shared" si="2"/>
        <v>0.65000000000000036</v>
      </c>
      <c r="AE8" s="205">
        <f t="shared" si="3"/>
        <v>-2.1587301587301599E-2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00">
        <v>42268</v>
      </c>
      <c r="X9" s="15">
        <v>15.62</v>
      </c>
      <c r="Y9" s="15">
        <v>15.98</v>
      </c>
      <c r="Z9" s="15">
        <v>15.46</v>
      </c>
      <c r="AA9" s="15">
        <v>15.75</v>
      </c>
      <c r="AB9" s="144">
        <v>19018100</v>
      </c>
      <c r="AC9" s="15">
        <v>15.75</v>
      </c>
      <c r="AD9">
        <f t="shared" si="2"/>
        <v>0.51999999999999957</v>
      </c>
      <c r="AE9" s="205">
        <f t="shared" si="3"/>
        <v>1.6129032258064502E-2</v>
      </c>
    </row>
    <row r="10" spans="1:31" x14ac:dyDescent="0.25">
      <c r="B10" s="117">
        <v>42199</v>
      </c>
      <c r="C10" s="118">
        <v>100</v>
      </c>
      <c r="D10" s="119">
        <v>17.25</v>
      </c>
      <c r="E10" s="119"/>
      <c r="F10" s="119">
        <f t="shared" si="1"/>
        <v>1725</v>
      </c>
      <c r="T10" s="17" t="s">
        <v>100</v>
      </c>
      <c r="W10" s="200">
        <v>42265</v>
      </c>
      <c r="X10" s="15">
        <v>16.079999999999998</v>
      </c>
      <c r="Y10" s="15">
        <v>16.190000000000001</v>
      </c>
      <c r="Z10" s="15">
        <v>15.36</v>
      </c>
      <c r="AA10" s="15">
        <v>15.5</v>
      </c>
      <c r="AB10" s="144">
        <v>36574900</v>
      </c>
      <c r="AC10" s="15">
        <v>15.5</v>
      </c>
      <c r="AD10">
        <f t="shared" si="2"/>
        <v>0.83000000000000185</v>
      </c>
      <c r="AE10" s="205">
        <f t="shared" si="3"/>
        <v>-5.5453991468616737E-2</v>
      </c>
    </row>
    <row r="11" spans="1:31" x14ac:dyDescent="0.25">
      <c r="B11" s="117">
        <v>42205</v>
      </c>
      <c r="C11" s="118">
        <v>20</v>
      </c>
      <c r="D11" s="119">
        <v>18.850000000000001</v>
      </c>
      <c r="E11" s="119"/>
      <c r="F11" s="119">
        <f t="shared" si="1"/>
        <v>377</v>
      </c>
      <c r="T11" s="1">
        <v>42255</v>
      </c>
      <c r="U11" s="51" t="s">
        <v>123</v>
      </c>
      <c r="W11" s="200">
        <v>42264</v>
      </c>
      <c r="X11" s="15">
        <v>16.68</v>
      </c>
      <c r="Y11" s="15">
        <v>16.809999999999999</v>
      </c>
      <c r="Z11" s="15">
        <v>16.309999999999999</v>
      </c>
      <c r="AA11" s="15">
        <v>16.41</v>
      </c>
      <c r="AB11" s="144">
        <v>22355500</v>
      </c>
      <c r="AC11" s="15">
        <v>16.41</v>
      </c>
      <c r="AD11">
        <f t="shared" si="2"/>
        <v>0.5</v>
      </c>
      <c r="AE11" s="205">
        <f t="shared" si="3"/>
        <v>-1.6187050359712241E-2</v>
      </c>
    </row>
    <row r="12" spans="1:31" x14ac:dyDescent="0.25">
      <c r="B12" s="117">
        <v>42208</v>
      </c>
      <c r="C12" s="118">
        <v>80</v>
      </c>
      <c r="D12" s="119">
        <v>18.95</v>
      </c>
      <c r="E12" s="119"/>
      <c r="F12" s="119">
        <f t="shared" si="1"/>
        <v>1516</v>
      </c>
      <c r="W12" s="200">
        <v>42263</v>
      </c>
      <c r="X12" s="15">
        <v>16.46</v>
      </c>
      <c r="Y12" s="15">
        <v>16.7</v>
      </c>
      <c r="Z12" s="15">
        <v>16.309999999999999</v>
      </c>
      <c r="AA12" s="15">
        <v>16.68</v>
      </c>
      <c r="AB12" s="144">
        <v>22342600</v>
      </c>
      <c r="AC12" s="15">
        <v>16.68</v>
      </c>
      <c r="AD12">
        <f t="shared" si="2"/>
        <v>0.39000000000000057</v>
      </c>
      <c r="AE12" s="205">
        <f t="shared" si="3"/>
        <v>9.6852300242131761E-3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210</v>
      </c>
      <c r="W13" s="200">
        <v>42262</v>
      </c>
      <c r="X13" s="15">
        <v>16.86</v>
      </c>
      <c r="Y13" s="15">
        <v>16.86</v>
      </c>
      <c r="Z13" s="15">
        <v>16.46</v>
      </c>
      <c r="AA13" s="15">
        <v>16.52</v>
      </c>
      <c r="AB13" s="144">
        <v>20602600</v>
      </c>
      <c r="AC13" s="15">
        <v>16.52</v>
      </c>
      <c r="AD13">
        <f t="shared" si="2"/>
        <v>0.39999999999999858</v>
      </c>
      <c r="AE13" s="205">
        <f t="shared" si="3"/>
        <v>-1.0778443113772407E-2</v>
      </c>
    </row>
    <row r="14" spans="1:31" x14ac:dyDescent="0.25">
      <c r="B14" s="96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00">
        <v>42261</v>
      </c>
      <c r="X14" s="15">
        <v>16.899999999999999</v>
      </c>
      <c r="Y14" s="15">
        <v>16.920000000000002</v>
      </c>
      <c r="Z14" s="15">
        <v>16.36</v>
      </c>
      <c r="AA14" s="15">
        <v>16.7</v>
      </c>
      <c r="AB14" s="144">
        <v>15175000</v>
      </c>
      <c r="AC14" s="15">
        <v>16.7</v>
      </c>
      <c r="AD14">
        <f t="shared" si="2"/>
        <v>0.56000000000000227</v>
      </c>
      <c r="AE14" s="205">
        <f t="shared" si="3"/>
        <v>-5.9523809523810423E-3</v>
      </c>
    </row>
    <row r="15" spans="1:31" x14ac:dyDescent="0.25">
      <c r="B15" s="96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00">
        <v>42258</v>
      </c>
      <c r="X15" s="15">
        <v>17.02</v>
      </c>
      <c r="Y15" s="15">
        <v>17.170000000000002</v>
      </c>
      <c r="Z15" s="15">
        <v>16.71</v>
      </c>
      <c r="AA15" s="15">
        <v>16.8</v>
      </c>
      <c r="AB15" s="144">
        <v>22019600</v>
      </c>
      <c r="AC15" s="15">
        <v>16.8</v>
      </c>
      <c r="AD15">
        <f t="shared" si="2"/>
        <v>0.46000000000000085</v>
      </c>
      <c r="AE15" s="205">
        <f t="shared" si="3"/>
        <v>-2.3255813953488302E-2</v>
      </c>
    </row>
    <row r="16" spans="1:31" x14ac:dyDescent="0.25">
      <c r="B16" s="111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4">
        <v>42278</v>
      </c>
      <c r="U16" s="51" t="s">
        <v>246</v>
      </c>
      <c r="W16" s="200">
        <v>42257</v>
      </c>
      <c r="X16" s="15">
        <v>16.809999999999999</v>
      </c>
      <c r="Y16" s="15">
        <v>17.420000000000002</v>
      </c>
      <c r="Z16" s="15">
        <v>16.71</v>
      </c>
      <c r="AA16" s="15">
        <v>17.2</v>
      </c>
      <c r="AB16" s="144">
        <v>20766600</v>
      </c>
      <c r="AC16" s="15">
        <v>17.2</v>
      </c>
      <c r="AD16">
        <f t="shared" si="2"/>
        <v>0.71000000000000085</v>
      </c>
      <c r="AE16" s="205">
        <f t="shared" si="3"/>
        <v>1.4150943396226356E-2</v>
      </c>
    </row>
    <row r="17" spans="2:31" x14ac:dyDescent="0.25">
      <c r="B17" s="111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00">
        <v>42256</v>
      </c>
      <c r="X17" s="15">
        <v>17.899999999999999</v>
      </c>
      <c r="Y17" s="15">
        <v>17.97</v>
      </c>
      <c r="Z17" s="15">
        <v>16.84</v>
      </c>
      <c r="AA17" s="15">
        <v>16.96</v>
      </c>
      <c r="AB17" s="144">
        <v>32899200</v>
      </c>
      <c r="AC17" s="15">
        <v>16.96</v>
      </c>
      <c r="AD17">
        <f t="shared" si="2"/>
        <v>1.129999999999999</v>
      </c>
      <c r="AE17" s="205">
        <f t="shared" si="3"/>
        <v>-3.251568739304056E-2</v>
      </c>
    </row>
    <row r="18" spans="2:31" x14ac:dyDescent="0.25">
      <c r="B18" s="111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00">
        <v>42255</v>
      </c>
      <c r="X18" s="15">
        <v>17.55</v>
      </c>
      <c r="Y18" s="15">
        <v>17.75</v>
      </c>
      <c r="Z18" s="15">
        <v>17.05</v>
      </c>
      <c r="AA18" s="15">
        <v>17.53</v>
      </c>
      <c r="AB18" s="144">
        <v>26755500</v>
      </c>
      <c r="AC18" s="15">
        <v>17.53</v>
      </c>
      <c r="AD18">
        <f t="shared" si="2"/>
        <v>0.69999999999999929</v>
      </c>
      <c r="AE18" s="205">
        <f t="shared" si="3"/>
        <v>4.221165279429262E-2</v>
      </c>
    </row>
    <row r="19" spans="2:31" x14ac:dyDescent="0.25">
      <c r="B19" s="111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00">
        <v>42251</v>
      </c>
      <c r="X19" s="15">
        <v>16.3</v>
      </c>
      <c r="Y19" s="15">
        <v>17.3</v>
      </c>
      <c r="Z19" s="15">
        <v>16.260000000000002</v>
      </c>
      <c r="AA19" s="15">
        <v>16.82</v>
      </c>
      <c r="AB19" s="144">
        <v>32409400</v>
      </c>
      <c r="AC19" s="15">
        <v>16.82</v>
      </c>
      <c r="AD19">
        <f t="shared" si="2"/>
        <v>1.0399999999999991</v>
      </c>
      <c r="AE19" s="205">
        <f t="shared" si="3"/>
        <v>1.3863773357444265E-2</v>
      </c>
    </row>
    <row r="20" spans="2:31" x14ac:dyDescent="0.25">
      <c r="B20" s="251">
        <v>42228</v>
      </c>
      <c r="C20" s="237">
        <v>200</v>
      </c>
      <c r="D20" s="238">
        <v>18.190000000000001</v>
      </c>
      <c r="E20" s="238"/>
      <c r="F20" s="238">
        <f t="shared" si="1"/>
        <v>3638.0000000000005</v>
      </c>
      <c r="O20" s="2"/>
      <c r="P20" s="2"/>
      <c r="Q20" s="2"/>
      <c r="W20" s="200">
        <v>42250</v>
      </c>
      <c r="X20" s="15">
        <v>16.39</v>
      </c>
      <c r="Y20" s="15">
        <v>17.21</v>
      </c>
      <c r="Z20" s="15">
        <v>16.260000000000002</v>
      </c>
      <c r="AA20" s="15">
        <v>16.59</v>
      </c>
      <c r="AB20" s="144">
        <v>26331200</v>
      </c>
      <c r="AC20" s="15">
        <v>16.59</v>
      </c>
      <c r="AD20">
        <f t="shared" si="2"/>
        <v>0.94999999999999929</v>
      </c>
      <c r="AE20" s="205">
        <f t="shared" si="3"/>
        <v>1.8416206261510082E-2</v>
      </c>
    </row>
    <row r="21" spans="2:31" x14ac:dyDescent="0.25">
      <c r="B21" s="111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00">
        <v>42249</v>
      </c>
      <c r="X21" s="15">
        <v>16.09</v>
      </c>
      <c r="Y21" s="15">
        <v>16.309999999999999</v>
      </c>
      <c r="Z21" s="15">
        <v>15.74</v>
      </c>
      <c r="AA21" s="15">
        <v>16.29</v>
      </c>
      <c r="AB21" s="144">
        <v>23290300</v>
      </c>
      <c r="AC21" s="15">
        <v>16.29</v>
      </c>
      <c r="AD21">
        <f t="shared" si="2"/>
        <v>0.56999999999999851</v>
      </c>
      <c r="AE21" s="205">
        <f t="shared" si="3"/>
        <v>2.9709228824273071E-2</v>
      </c>
    </row>
    <row r="22" spans="2:31" x14ac:dyDescent="0.25">
      <c r="B22" s="111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00">
        <v>42248</v>
      </c>
      <c r="X22" s="15">
        <v>15.8</v>
      </c>
      <c r="Y22" s="15">
        <v>16.21</v>
      </c>
      <c r="Z22" s="15">
        <v>15.68</v>
      </c>
      <c r="AA22" s="15">
        <v>15.82</v>
      </c>
      <c r="AB22" s="144">
        <v>27749000</v>
      </c>
      <c r="AC22" s="15">
        <v>15.82</v>
      </c>
      <c r="AD22">
        <f t="shared" si="2"/>
        <v>0.53000000000000114</v>
      </c>
      <c r="AE22" s="205">
        <f t="shared" si="3"/>
        <v>-3.5953686776355909E-2</v>
      </c>
    </row>
    <row r="23" spans="2:31" x14ac:dyDescent="0.25">
      <c r="B23" s="111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00">
        <v>42247</v>
      </c>
      <c r="X23" s="15">
        <v>15.91</v>
      </c>
      <c r="Y23" s="15">
        <v>16.68</v>
      </c>
      <c r="Z23" s="15">
        <v>15.46</v>
      </c>
      <c r="AA23" s="15">
        <v>16.41</v>
      </c>
      <c r="AB23" s="144">
        <v>32591200</v>
      </c>
      <c r="AC23" s="15">
        <v>16.41</v>
      </c>
      <c r="AD23">
        <f t="shared" si="2"/>
        <v>1.2199999999999989</v>
      </c>
      <c r="AE23" s="205">
        <f t="shared" si="3"/>
        <v>2.8195488721804551E-2</v>
      </c>
    </row>
    <row r="24" spans="2:31" x14ac:dyDescent="0.25">
      <c r="B24" s="111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00">
        <v>42244</v>
      </c>
      <c r="X24" s="15">
        <v>16.25</v>
      </c>
      <c r="Y24" s="15">
        <v>16.54</v>
      </c>
      <c r="Z24" s="15">
        <v>15.61</v>
      </c>
      <c r="AA24" s="15">
        <v>15.96</v>
      </c>
      <c r="AB24" s="144">
        <v>33906500</v>
      </c>
      <c r="AC24" s="15">
        <v>15.96</v>
      </c>
      <c r="AD24">
        <f t="shared" si="2"/>
        <v>0.92999999999999972</v>
      </c>
      <c r="AE24" s="205">
        <f t="shared" si="3"/>
        <v>1.8506700701978351E-2</v>
      </c>
    </row>
    <row r="25" spans="2:31" x14ac:dyDescent="0.25">
      <c r="B25" s="111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00">
        <v>42243</v>
      </c>
      <c r="X25" s="15">
        <v>14.63</v>
      </c>
      <c r="Y25" s="15">
        <v>15.93</v>
      </c>
      <c r="Z25" s="15">
        <v>14.63</v>
      </c>
      <c r="AA25" s="15">
        <v>15.67</v>
      </c>
      <c r="AB25" s="144">
        <v>42579200</v>
      </c>
      <c r="AC25" s="15">
        <v>15.67</v>
      </c>
      <c r="AD25">
        <f t="shared" si="2"/>
        <v>1.2999999999999989</v>
      </c>
      <c r="AE25" s="205">
        <f t="shared" si="3"/>
        <v>8.6685159500693443E-2</v>
      </c>
    </row>
    <row r="26" spans="2:31" x14ac:dyDescent="0.25">
      <c r="B26" s="117">
        <v>42235</v>
      </c>
      <c r="C26" s="118">
        <v>100</v>
      </c>
      <c r="D26" s="119">
        <v>17.350000000000001</v>
      </c>
      <c r="E26" s="119"/>
      <c r="F26" s="119">
        <f t="shared" si="4"/>
        <v>1735.0000000000002</v>
      </c>
      <c r="O26" s="2"/>
      <c r="P26" s="2"/>
      <c r="Q26" s="2"/>
      <c r="W26" s="200">
        <v>42242</v>
      </c>
      <c r="X26" s="15">
        <v>14.61</v>
      </c>
      <c r="Y26" s="15">
        <v>14.75</v>
      </c>
      <c r="Z26" s="15">
        <v>14.11</v>
      </c>
      <c r="AA26" s="15">
        <v>14.42</v>
      </c>
      <c r="AB26" s="144">
        <v>43167100</v>
      </c>
      <c r="AC26" s="15">
        <v>14.42</v>
      </c>
      <c r="AD26">
        <f t="shared" si="2"/>
        <v>0.64000000000000057</v>
      </c>
      <c r="AE26" s="205">
        <f t="shared" si="3"/>
        <v>1.0511562718990897E-2</v>
      </c>
    </row>
    <row r="27" spans="2:31" x14ac:dyDescent="0.25">
      <c r="B27" s="109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00">
        <v>42241</v>
      </c>
      <c r="X27" s="15">
        <v>15.18</v>
      </c>
      <c r="Y27" s="15">
        <v>15.34</v>
      </c>
      <c r="Z27" s="15">
        <v>14.26</v>
      </c>
      <c r="AA27" s="15">
        <v>14.27</v>
      </c>
      <c r="AB27" s="144">
        <v>38519000</v>
      </c>
      <c r="AC27" s="15">
        <v>14.27</v>
      </c>
      <c r="AD27">
        <f t="shared" si="2"/>
        <v>1.08</v>
      </c>
      <c r="AE27" s="205">
        <f t="shared" si="3"/>
        <v>-1.1772853185595511E-2</v>
      </c>
    </row>
    <row r="28" spans="2:31" x14ac:dyDescent="0.25">
      <c r="B28" s="109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00">
        <v>42240</v>
      </c>
      <c r="X28" s="15">
        <v>13.81</v>
      </c>
      <c r="Y28" s="15">
        <v>14.44</v>
      </c>
      <c r="Z28" s="15">
        <v>13.5</v>
      </c>
      <c r="AA28" s="15">
        <v>14.44</v>
      </c>
      <c r="AB28" s="144">
        <v>54340600</v>
      </c>
      <c r="AC28" s="15">
        <v>14.44</v>
      </c>
      <c r="AD28">
        <f t="shared" si="2"/>
        <v>0.9399999999999995</v>
      </c>
      <c r="AE28" s="205">
        <f t="shared" si="3"/>
        <v>-6.1940812112869503E-3</v>
      </c>
    </row>
    <row r="29" spans="2:31" x14ac:dyDescent="0.25">
      <c r="B29" s="109">
        <v>42235</v>
      </c>
      <c r="C29" s="7">
        <v>100</v>
      </c>
      <c r="D29" s="63">
        <v>17</v>
      </c>
      <c r="E29" s="63"/>
      <c r="F29" s="63">
        <f t="shared" si="4"/>
        <v>1700</v>
      </c>
      <c r="W29" s="200">
        <v>42237</v>
      </c>
      <c r="X29" s="15">
        <v>14.39</v>
      </c>
      <c r="Y29" s="15">
        <v>15.25</v>
      </c>
      <c r="Z29" s="15">
        <v>14.24</v>
      </c>
      <c r="AA29" s="15">
        <v>14.53</v>
      </c>
      <c r="AB29" s="144">
        <v>43593600</v>
      </c>
      <c r="AC29" s="15">
        <v>14.53</v>
      </c>
      <c r="AD29">
        <f t="shared" si="2"/>
        <v>1.0099999999999998</v>
      </c>
      <c r="AE29" s="205">
        <f t="shared" si="3"/>
        <v>-1.424694708276808E-2</v>
      </c>
    </row>
    <row r="30" spans="2:31" x14ac:dyDescent="0.25">
      <c r="B30" s="109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00">
        <v>42236</v>
      </c>
      <c r="X30" s="15">
        <v>15.35</v>
      </c>
      <c r="Y30" s="15">
        <v>15.37</v>
      </c>
      <c r="Z30" s="15">
        <v>14.66</v>
      </c>
      <c r="AA30" s="15">
        <v>14.74</v>
      </c>
      <c r="AB30" s="144">
        <v>54768300</v>
      </c>
      <c r="AC30" s="15">
        <v>14.74</v>
      </c>
      <c r="AD30">
        <f t="shared" si="2"/>
        <v>0.70999999999999908</v>
      </c>
      <c r="AE30" s="205">
        <f t="shared" si="3"/>
        <v>-7.2955974842767279E-2</v>
      </c>
    </row>
    <row r="31" spans="2:31" x14ac:dyDescent="0.25">
      <c r="B31" s="109">
        <v>42236</v>
      </c>
      <c r="C31" s="7">
        <v>200</v>
      </c>
      <c r="D31" s="63">
        <v>16.21</v>
      </c>
      <c r="E31" s="63"/>
      <c r="F31" s="63">
        <f t="shared" ref="F31:F43" si="5">C31*D31</f>
        <v>3242</v>
      </c>
      <c r="W31" s="200">
        <v>42235</v>
      </c>
      <c r="X31" s="15">
        <v>16.239999999999998</v>
      </c>
      <c r="Y31" s="15">
        <v>16.350000000000001</v>
      </c>
      <c r="Z31" s="15">
        <v>15.88</v>
      </c>
      <c r="AA31" s="15">
        <v>15.9</v>
      </c>
      <c r="AB31" s="144">
        <v>36808900</v>
      </c>
      <c r="AC31" s="15">
        <v>15.9</v>
      </c>
      <c r="AD31">
        <f t="shared" si="2"/>
        <v>0.47000000000000064</v>
      </c>
      <c r="AE31" s="205">
        <f t="shared" si="3"/>
        <v>-2.93040293040292E-2</v>
      </c>
    </row>
    <row r="32" spans="2:31" x14ac:dyDescent="0.25">
      <c r="B32" s="111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00">
        <v>42234</v>
      </c>
      <c r="X32" s="15">
        <v>17</v>
      </c>
      <c r="Y32" s="15">
        <v>17</v>
      </c>
      <c r="Z32" s="15">
        <v>16.27</v>
      </c>
      <c r="AA32" s="15">
        <v>16.38</v>
      </c>
      <c r="AB32" s="144">
        <v>31854100</v>
      </c>
      <c r="AC32" s="15">
        <v>16.38</v>
      </c>
      <c r="AD32">
        <f t="shared" si="2"/>
        <v>0.73000000000000043</v>
      </c>
      <c r="AE32" s="205">
        <f t="shared" si="3"/>
        <v>-4.8780487804878092E-2</v>
      </c>
    </row>
    <row r="33" spans="1:31" x14ac:dyDescent="0.25">
      <c r="B33" s="117">
        <v>42237</v>
      </c>
      <c r="C33" s="118">
        <v>200</v>
      </c>
      <c r="D33" s="119">
        <v>16.32</v>
      </c>
      <c r="E33" s="119"/>
      <c r="F33" s="119">
        <f t="shared" si="5"/>
        <v>3264</v>
      </c>
      <c r="W33" s="200">
        <v>42233</v>
      </c>
      <c r="X33" s="15">
        <v>16.47</v>
      </c>
      <c r="Y33" s="15">
        <v>17.260000000000002</v>
      </c>
      <c r="Z33" s="15">
        <v>16.12</v>
      </c>
      <c r="AA33" s="15">
        <v>17.22</v>
      </c>
      <c r="AB33" s="144">
        <v>32978300</v>
      </c>
      <c r="AC33" s="15">
        <v>17.22</v>
      </c>
      <c r="AD33">
        <f t="shared" si="2"/>
        <v>1.1400000000000006</v>
      </c>
      <c r="AE33" s="205">
        <f t="shared" si="3"/>
        <v>1.5929203539823078E-2</v>
      </c>
    </row>
    <row r="34" spans="1:31" x14ac:dyDescent="0.25">
      <c r="B34" s="117">
        <v>42237</v>
      </c>
      <c r="C34" s="118">
        <v>100</v>
      </c>
      <c r="D34" s="119">
        <v>16.420000000000002</v>
      </c>
      <c r="E34" s="119"/>
      <c r="F34" s="119">
        <f t="shared" si="5"/>
        <v>1642.0000000000002</v>
      </c>
      <c r="W34" s="200">
        <v>42230</v>
      </c>
      <c r="X34" s="15">
        <v>17.760000000000002</v>
      </c>
      <c r="Y34" s="15">
        <v>17.989999999999998</v>
      </c>
      <c r="Z34" s="15">
        <v>16.82</v>
      </c>
      <c r="AA34" s="15">
        <v>16.95</v>
      </c>
      <c r="AB34" s="144">
        <v>36787700</v>
      </c>
      <c r="AC34" s="15">
        <v>16.95</v>
      </c>
      <c r="AD34">
        <f t="shared" si="2"/>
        <v>1.1699999999999982</v>
      </c>
      <c r="AE34" s="205">
        <f t="shared" si="3"/>
        <v>-4.2372881355932202E-2</v>
      </c>
    </row>
    <row r="35" spans="1:31" x14ac:dyDescent="0.25">
      <c r="B35" s="117">
        <v>42240</v>
      </c>
      <c r="C35" s="118">
        <v>200</v>
      </c>
      <c r="D35" s="119">
        <v>16.27</v>
      </c>
      <c r="E35" s="119"/>
      <c r="F35" s="119">
        <f t="shared" si="5"/>
        <v>3254</v>
      </c>
      <c r="W35" s="200">
        <v>42229</v>
      </c>
      <c r="X35" s="15">
        <v>18.23</v>
      </c>
      <c r="Y35" s="15">
        <v>18.38</v>
      </c>
      <c r="Z35" s="15">
        <v>17.670000000000002</v>
      </c>
      <c r="AA35" s="15">
        <v>17.7</v>
      </c>
      <c r="AB35" s="144">
        <v>15454800</v>
      </c>
      <c r="AC35" s="15">
        <v>17.7</v>
      </c>
      <c r="AD35">
        <f t="shared" si="2"/>
        <v>0.7099999999999973</v>
      </c>
      <c r="AE35" s="205">
        <f t="shared" si="3"/>
        <v>-2.6937877954920419E-2</v>
      </c>
    </row>
    <row r="36" spans="1:31" x14ac:dyDescent="0.25">
      <c r="B36" s="111">
        <v>42240</v>
      </c>
      <c r="C36" s="4">
        <v>200</v>
      </c>
      <c r="D36" s="3">
        <v>16.2</v>
      </c>
      <c r="E36" s="3"/>
      <c r="F36" s="3">
        <f t="shared" si="5"/>
        <v>3240</v>
      </c>
      <c r="W36" s="200">
        <v>42228</v>
      </c>
      <c r="X36" s="15">
        <v>17.649999999999999</v>
      </c>
      <c r="Y36" s="15">
        <v>18.329999999999998</v>
      </c>
      <c r="Z36" s="15">
        <v>17.52</v>
      </c>
      <c r="AA36" s="15">
        <v>18.190000000000001</v>
      </c>
      <c r="AB36" s="144">
        <v>20428400</v>
      </c>
      <c r="AC36" s="15">
        <v>18.190000000000001</v>
      </c>
      <c r="AD36">
        <f t="shared" si="2"/>
        <v>0.80999999999999872</v>
      </c>
      <c r="AE36" s="205">
        <f t="shared" si="3"/>
        <v>1.7337807606264022E-2</v>
      </c>
    </row>
    <row r="37" spans="1:31" x14ac:dyDescent="0.25">
      <c r="B37" s="111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00">
        <v>42227</v>
      </c>
      <c r="X37" s="15">
        <v>18.63</v>
      </c>
      <c r="Y37" s="15">
        <v>18.63</v>
      </c>
      <c r="Z37" s="15">
        <v>17.68</v>
      </c>
      <c r="AA37" s="15">
        <v>17.88</v>
      </c>
      <c r="AB37" s="144">
        <v>22895300</v>
      </c>
      <c r="AC37" s="15">
        <v>17.88</v>
      </c>
      <c r="AD37">
        <f t="shared" si="2"/>
        <v>0.94999999999999929</v>
      </c>
      <c r="AE37" s="205">
        <f t="shared" si="3"/>
        <v>-4.9946865037194588E-2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200">
        <v>42226</v>
      </c>
      <c r="X38" s="15">
        <v>18.579999999999998</v>
      </c>
      <c r="Y38" s="15">
        <v>18.96</v>
      </c>
      <c r="Z38" s="15">
        <v>18.32</v>
      </c>
      <c r="AA38" s="15">
        <v>18.82</v>
      </c>
      <c r="AB38" s="144">
        <v>25044100</v>
      </c>
      <c r="AC38" s="15">
        <v>18.82</v>
      </c>
      <c r="AD38">
        <f t="shared" si="2"/>
        <v>0.64000000000000057</v>
      </c>
      <c r="AE38" s="205">
        <f t="shared" si="3"/>
        <v>2.0607375271149531E-2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200">
        <v>42223</v>
      </c>
      <c r="X39" s="15">
        <v>18.45</v>
      </c>
      <c r="Y39" s="15">
        <v>18.53</v>
      </c>
      <c r="Z39" s="15">
        <v>18</v>
      </c>
      <c r="AA39" s="15">
        <v>18.440000000000001</v>
      </c>
      <c r="AB39" s="144">
        <v>23705900</v>
      </c>
      <c r="AC39" s="15">
        <v>18.440000000000001</v>
      </c>
      <c r="AD39">
        <f t="shared" si="2"/>
        <v>0.53000000000000114</v>
      </c>
      <c r="AE39" s="205">
        <f t="shared" si="3"/>
        <v>-1.4957264957264793E-2</v>
      </c>
    </row>
    <row r="40" spans="1:31" x14ac:dyDescent="0.25">
      <c r="B40" s="251">
        <v>42270</v>
      </c>
      <c r="C40" s="237">
        <v>1000</v>
      </c>
      <c r="D40" s="238">
        <v>15.6</v>
      </c>
      <c r="E40" s="237"/>
      <c r="F40" s="238">
        <f t="shared" si="5"/>
        <v>15600</v>
      </c>
      <c r="W40" s="200">
        <v>42222</v>
      </c>
      <c r="X40" s="15">
        <v>18.93</v>
      </c>
      <c r="Y40" s="15">
        <v>18.96</v>
      </c>
      <c r="Z40" s="15">
        <v>18.45</v>
      </c>
      <c r="AA40" s="15">
        <v>18.72</v>
      </c>
      <c r="AB40" s="144">
        <v>29928600</v>
      </c>
      <c r="AC40" s="15">
        <v>18.72</v>
      </c>
      <c r="AD40">
        <f t="shared" si="2"/>
        <v>0.51000000000000156</v>
      </c>
      <c r="AE40" s="205">
        <f t="shared" si="3"/>
        <v>-1.0047593865679549E-2</v>
      </c>
    </row>
    <row r="41" spans="1:31" x14ac:dyDescent="0.25">
      <c r="B41" s="251">
        <v>42270</v>
      </c>
      <c r="C41" s="237">
        <v>180</v>
      </c>
      <c r="D41" s="238">
        <v>15.4</v>
      </c>
      <c r="E41" s="237"/>
      <c r="F41" s="238">
        <f t="shared" si="5"/>
        <v>2772</v>
      </c>
      <c r="W41" s="200">
        <v>42221</v>
      </c>
      <c r="X41" s="15">
        <v>19.18</v>
      </c>
      <c r="Y41" s="15">
        <v>19.47</v>
      </c>
      <c r="Z41" s="15">
        <v>18.88</v>
      </c>
      <c r="AA41" s="15">
        <v>18.91</v>
      </c>
      <c r="AB41" s="144">
        <v>23331200</v>
      </c>
      <c r="AC41" s="15">
        <v>18.91</v>
      </c>
      <c r="AD41">
        <f t="shared" si="2"/>
        <v>0.58999999999999986</v>
      </c>
      <c r="AE41" s="205">
        <f t="shared" si="3"/>
        <v>-5.2603892688060094E-3</v>
      </c>
    </row>
    <row r="42" spans="1:31" x14ac:dyDescent="0.25">
      <c r="B42" s="251">
        <v>42275</v>
      </c>
      <c r="C42" s="237">
        <v>200</v>
      </c>
      <c r="D42" s="238">
        <v>15</v>
      </c>
      <c r="E42" s="237"/>
      <c r="F42" s="238">
        <f t="shared" si="5"/>
        <v>3000</v>
      </c>
      <c r="W42" s="200">
        <v>42220</v>
      </c>
      <c r="X42" s="15">
        <v>19.170000000000002</v>
      </c>
      <c r="Y42" s="15">
        <v>19.190000000000001</v>
      </c>
      <c r="Z42" s="15">
        <v>18.600000000000001</v>
      </c>
      <c r="AA42" s="15">
        <v>19.010000000000002</v>
      </c>
      <c r="AB42" s="144">
        <v>19795300</v>
      </c>
      <c r="AC42" s="15">
        <v>19.010000000000002</v>
      </c>
      <c r="AD42">
        <f t="shared" si="2"/>
        <v>0.58999999999999986</v>
      </c>
      <c r="AE42" s="205">
        <f t="shared" si="3"/>
        <v>5.2631578947370805E-4</v>
      </c>
    </row>
    <row r="43" spans="1:31" x14ac:dyDescent="0.25">
      <c r="B43" s="111">
        <v>42277</v>
      </c>
      <c r="C43" s="4">
        <v>200</v>
      </c>
      <c r="D43" s="3">
        <v>14.75</v>
      </c>
      <c r="E43" s="3"/>
      <c r="F43" s="3">
        <f t="shared" si="5"/>
        <v>2950</v>
      </c>
      <c r="W43" s="200">
        <v>42219</v>
      </c>
      <c r="X43" s="15">
        <v>18.61</v>
      </c>
      <c r="Y43" s="15">
        <v>19.39</v>
      </c>
      <c r="Z43" s="15">
        <v>18.59</v>
      </c>
      <c r="AA43" s="15">
        <v>19</v>
      </c>
      <c r="AB43" s="144">
        <v>32943300</v>
      </c>
      <c r="AC43" s="15">
        <v>19</v>
      </c>
      <c r="AD43">
        <f t="shared" si="2"/>
        <v>0.80000000000000071</v>
      </c>
      <c r="AE43" s="205">
        <f t="shared" si="3"/>
        <v>2.6472177201512626E-2</v>
      </c>
    </row>
    <row r="44" spans="1:31" ht="20.25" thickBot="1" x14ac:dyDescent="0.35">
      <c r="B44" s="111"/>
      <c r="C44" s="4"/>
      <c r="D44" s="3"/>
      <c r="E44" s="3"/>
      <c r="F44" s="3"/>
      <c r="O44" s="266" t="s">
        <v>83</v>
      </c>
      <c r="P44" s="266"/>
      <c r="T44" s="140" t="s">
        <v>150</v>
      </c>
      <c r="W44" s="200">
        <v>42216</v>
      </c>
      <c r="X44" s="15">
        <v>20.02</v>
      </c>
      <c r="Y44" s="15">
        <v>20.03</v>
      </c>
      <c r="Z44" s="15">
        <v>18.47</v>
      </c>
      <c r="AA44" s="15">
        <v>18.510000000000002</v>
      </c>
      <c r="AB44" s="144">
        <v>54669800</v>
      </c>
      <c r="AC44" s="15">
        <v>18.510000000000002</v>
      </c>
      <c r="AD44">
        <f t="shared" si="2"/>
        <v>1.5600000000000023</v>
      </c>
      <c r="AE44" s="205">
        <f t="shared" si="3"/>
        <v>-6.9849246231155626E-2</v>
      </c>
    </row>
    <row r="45" spans="1:31" ht="15.75" thickTop="1" x14ac:dyDescent="0.25">
      <c r="A45" s="29" t="s">
        <v>87</v>
      </c>
      <c r="B45" s="18"/>
      <c r="C45" s="18">
        <f>SUM(C2:C44)</f>
        <v>7845</v>
      </c>
      <c r="D45" s="18"/>
      <c r="E45" s="18"/>
      <c r="F45" s="19">
        <f>SUM(F2:F44)</f>
        <v>135416.85</v>
      </c>
      <c r="G45" s="18"/>
      <c r="H45" s="18">
        <f>SUM(H2:H13)</f>
        <v>3525</v>
      </c>
      <c r="I45" s="19"/>
      <c r="J45" s="19"/>
      <c r="K45" s="19">
        <f>SUM(K2:K13)</f>
        <v>59685.979999999996</v>
      </c>
      <c r="L45" s="18"/>
      <c r="M45" s="18"/>
      <c r="O45" s="132">
        <v>1.1000000000000001</v>
      </c>
      <c r="P45" s="132">
        <f>O45*$Q$4</f>
        <v>17.501000000000001</v>
      </c>
      <c r="T45" s="195" t="s">
        <v>132</v>
      </c>
      <c r="U45" s="196">
        <v>17.2</v>
      </c>
      <c r="W45" s="200">
        <v>42215</v>
      </c>
      <c r="X45" s="15">
        <v>19.75</v>
      </c>
      <c r="Y45" s="15">
        <v>20.100000000000001</v>
      </c>
      <c r="Z45" s="15">
        <v>19.46</v>
      </c>
      <c r="AA45" s="15">
        <v>19.899999999999999</v>
      </c>
      <c r="AB45" s="144">
        <v>31199500</v>
      </c>
      <c r="AC45" s="15">
        <v>19.899999999999999</v>
      </c>
      <c r="AD45">
        <f t="shared" si="2"/>
        <v>0.64000000000000057</v>
      </c>
      <c r="AE45" s="205">
        <f t="shared" si="3"/>
        <v>1.5098137896325525E-3</v>
      </c>
    </row>
    <row r="46" spans="1:31" x14ac:dyDescent="0.25">
      <c r="O46" s="132">
        <v>1.0900000000000001</v>
      </c>
      <c r="P46" s="132">
        <f t="shared" ref="P46:P65" si="6">O46*$Q$4</f>
        <v>17.341900000000003</v>
      </c>
      <c r="T46" s="142" t="s">
        <v>133</v>
      </c>
      <c r="U46" s="197">
        <v>17.02</v>
      </c>
      <c r="W46" s="200">
        <v>42214</v>
      </c>
      <c r="X46" s="15">
        <v>19.98</v>
      </c>
      <c r="Y46" s="15">
        <v>20.57</v>
      </c>
      <c r="Z46" s="15">
        <v>19.670000000000002</v>
      </c>
      <c r="AA46" s="15">
        <v>19.87</v>
      </c>
      <c r="AB46" s="144">
        <v>41208600</v>
      </c>
      <c r="AC46" s="15">
        <v>19.87</v>
      </c>
      <c r="AD46">
        <f t="shared" si="2"/>
        <v>0.89999999999999858</v>
      </c>
      <c r="AE46" s="205">
        <f t="shared" si="3"/>
        <v>6.0759493670885512E-3</v>
      </c>
    </row>
    <row r="47" spans="1:31" x14ac:dyDescent="0.25">
      <c r="O47" s="132">
        <v>1.08</v>
      </c>
      <c r="P47" s="132">
        <f t="shared" si="6"/>
        <v>17.1828</v>
      </c>
      <c r="T47" s="142" t="s">
        <v>134</v>
      </c>
      <c r="U47" s="197" t="s">
        <v>204</v>
      </c>
      <c r="W47" s="200">
        <v>42213</v>
      </c>
      <c r="X47" s="15">
        <v>18.350000000000001</v>
      </c>
      <c r="Y47" s="15">
        <v>20.079999999999998</v>
      </c>
      <c r="Z47" s="15">
        <v>18.2</v>
      </c>
      <c r="AA47" s="15">
        <v>19.75</v>
      </c>
      <c r="AB47" s="144">
        <v>51444400</v>
      </c>
      <c r="AC47" s="15">
        <v>19.75</v>
      </c>
      <c r="AD47">
        <f t="shared" si="2"/>
        <v>1.879999999999999</v>
      </c>
      <c r="AE47" s="205">
        <f t="shared" si="3"/>
        <v>8.9955849889624684E-2</v>
      </c>
    </row>
    <row r="48" spans="1:31" x14ac:dyDescent="0.25">
      <c r="O48" s="132">
        <v>1.07</v>
      </c>
      <c r="P48" s="132">
        <f t="shared" si="6"/>
        <v>17.023700000000002</v>
      </c>
      <c r="T48" s="142" t="s">
        <v>135</v>
      </c>
      <c r="U48" s="197" t="s">
        <v>205</v>
      </c>
      <c r="W48" s="200">
        <v>42212</v>
      </c>
      <c r="X48" s="15">
        <v>18.100000000000001</v>
      </c>
      <c r="Y48" s="15">
        <v>18.670000000000002</v>
      </c>
      <c r="Z48" s="15">
        <v>17.57</v>
      </c>
      <c r="AA48" s="15">
        <v>18.12</v>
      </c>
      <c r="AB48" s="144">
        <v>27548600</v>
      </c>
      <c r="AC48" s="15">
        <v>18.12</v>
      </c>
      <c r="AD48">
        <f t="shared" si="2"/>
        <v>1.1000000000000014</v>
      </c>
      <c r="AE48" s="205">
        <f t="shared" si="3"/>
        <v>-1.199563794983638E-2</v>
      </c>
    </row>
    <row r="49" spans="15:31" x14ac:dyDescent="0.25">
      <c r="O49" s="132">
        <v>1.06</v>
      </c>
      <c r="P49" s="132">
        <f t="shared" si="6"/>
        <v>16.864599999999999</v>
      </c>
      <c r="T49" s="142" t="s">
        <v>136</v>
      </c>
      <c r="U49" s="197">
        <v>26.82</v>
      </c>
      <c r="W49" s="200">
        <v>42209</v>
      </c>
      <c r="X49" s="15">
        <v>18.600000000000001</v>
      </c>
      <c r="Y49" s="15">
        <v>18.7</v>
      </c>
      <c r="Z49" s="15">
        <v>18.07</v>
      </c>
      <c r="AA49" s="15">
        <v>18.34</v>
      </c>
      <c r="AB49" s="144">
        <v>21450800</v>
      </c>
      <c r="AC49" s="15">
        <v>18.34</v>
      </c>
      <c r="AD49">
        <f t="shared" si="2"/>
        <v>0.62999999999999901</v>
      </c>
      <c r="AE49" s="205">
        <f t="shared" si="3"/>
        <v>-1.9251336898395643E-2</v>
      </c>
    </row>
    <row r="50" spans="15:31" x14ac:dyDescent="0.25">
      <c r="O50" s="132">
        <v>1.05</v>
      </c>
      <c r="P50" s="132">
        <f t="shared" si="6"/>
        <v>16.705500000000001</v>
      </c>
      <c r="T50" s="142" t="s">
        <v>137</v>
      </c>
      <c r="U50" s="197">
        <v>1.95336</v>
      </c>
      <c r="W50" s="200">
        <v>42208</v>
      </c>
      <c r="X50" s="15">
        <v>18.329999999999998</v>
      </c>
      <c r="Y50" s="15">
        <v>18.93</v>
      </c>
      <c r="Z50" s="15">
        <v>18.3</v>
      </c>
      <c r="AA50" s="15">
        <v>18.7</v>
      </c>
      <c r="AB50" s="144">
        <v>32782600</v>
      </c>
      <c r="AC50" s="15">
        <v>18.7</v>
      </c>
      <c r="AD50">
        <f t="shared" si="2"/>
        <v>0.62999999999999901</v>
      </c>
      <c r="AE50" s="205">
        <f t="shared" si="3"/>
        <v>3.8888888888888751E-2</v>
      </c>
    </row>
    <row r="51" spans="15:31" x14ac:dyDescent="0.25">
      <c r="O51" s="132">
        <v>1.04</v>
      </c>
      <c r="P51" s="132">
        <f t="shared" si="6"/>
        <v>16.546400000000002</v>
      </c>
      <c r="T51" s="142" t="s">
        <v>163</v>
      </c>
      <c r="U51" s="197" t="s">
        <v>206</v>
      </c>
      <c r="W51" s="200">
        <v>42207</v>
      </c>
      <c r="X51" s="15">
        <v>18.53</v>
      </c>
      <c r="Y51" s="15">
        <v>18.63</v>
      </c>
      <c r="Z51" s="15">
        <v>17.850000000000001</v>
      </c>
      <c r="AA51" s="15">
        <v>18</v>
      </c>
      <c r="AB51" s="144">
        <v>43396900</v>
      </c>
      <c r="AC51" s="15">
        <v>18</v>
      </c>
      <c r="AD51">
        <f t="shared" si="2"/>
        <v>0.77999999999999758</v>
      </c>
      <c r="AE51" s="205">
        <f t="shared" si="3"/>
        <v>-4.6610169491525411E-2</v>
      </c>
    </row>
    <row r="52" spans="15:31" x14ac:dyDescent="0.25">
      <c r="O52" s="132">
        <v>1.03</v>
      </c>
      <c r="P52" s="132">
        <f t="shared" si="6"/>
        <v>16.3873</v>
      </c>
      <c r="T52" s="142"/>
      <c r="U52" s="197"/>
      <c r="W52" s="200">
        <v>42206</v>
      </c>
      <c r="X52" s="15">
        <v>18.84</v>
      </c>
      <c r="Y52" s="15">
        <v>19.11</v>
      </c>
      <c r="Z52" s="15">
        <v>18.510000000000002</v>
      </c>
      <c r="AA52" s="15">
        <v>18.88</v>
      </c>
      <c r="AB52" s="144">
        <v>29278100</v>
      </c>
      <c r="AC52" s="15">
        <v>18.88</v>
      </c>
      <c r="AD52">
        <f t="shared" si="2"/>
        <v>0.59999999999999787</v>
      </c>
      <c r="AE52" s="205">
        <f t="shared" si="3"/>
        <v>-5.2938062466922897E-4</v>
      </c>
    </row>
    <row r="53" spans="15:31" x14ac:dyDescent="0.25">
      <c r="O53" s="132">
        <v>1.02</v>
      </c>
      <c r="P53" s="132">
        <f t="shared" si="6"/>
        <v>16.228200000000001</v>
      </c>
      <c r="T53" s="142" t="s">
        <v>139</v>
      </c>
      <c r="U53" s="197" t="s">
        <v>207</v>
      </c>
      <c r="W53" s="200">
        <v>42205</v>
      </c>
      <c r="X53" s="15">
        <v>20.079999999999998</v>
      </c>
      <c r="Y53" s="15">
        <v>20.079999999999998</v>
      </c>
      <c r="Z53" s="15">
        <v>18.77</v>
      </c>
      <c r="AA53" s="15">
        <v>18.89</v>
      </c>
      <c r="AB53" s="144">
        <v>41709800</v>
      </c>
      <c r="AC53" s="15">
        <v>18.89</v>
      </c>
      <c r="AD53">
        <f t="shared" si="2"/>
        <v>1.3099999999999987</v>
      </c>
      <c r="AE53" s="205">
        <f t="shared" si="3"/>
        <v>-6.1133200795228659E-2</v>
      </c>
    </row>
    <row r="54" spans="15:31" x14ac:dyDescent="0.25">
      <c r="O54" s="132">
        <v>1.01</v>
      </c>
      <c r="P54" s="132">
        <f t="shared" si="6"/>
        <v>16.069099999999999</v>
      </c>
      <c r="T54" s="142" t="s">
        <v>140</v>
      </c>
      <c r="U54" s="197" t="s">
        <v>208</v>
      </c>
      <c r="W54" s="200">
        <v>42202</v>
      </c>
      <c r="X54" s="15">
        <v>19.53</v>
      </c>
      <c r="Y54" s="15">
        <v>20.239999999999998</v>
      </c>
      <c r="Z54" s="15">
        <v>19.37</v>
      </c>
      <c r="AA54" s="15">
        <v>20.12</v>
      </c>
      <c r="AB54" s="144">
        <v>33860800</v>
      </c>
      <c r="AC54" s="15">
        <v>20.12</v>
      </c>
      <c r="AD54">
        <f t="shared" si="2"/>
        <v>0.86999999999999744</v>
      </c>
      <c r="AE54" s="205">
        <f t="shared" si="3"/>
        <v>2.6007139214686559E-2</v>
      </c>
    </row>
    <row r="55" spans="15:31" x14ac:dyDescent="0.25">
      <c r="O55" s="132">
        <v>1</v>
      </c>
      <c r="P55" s="132">
        <f t="shared" si="6"/>
        <v>15.91</v>
      </c>
      <c r="T55" s="142" t="s">
        <v>141</v>
      </c>
      <c r="U55" s="198">
        <v>22107586</v>
      </c>
      <c r="W55" s="200">
        <v>42201</v>
      </c>
      <c r="X55" s="15">
        <v>19.25</v>
      </c>
      <c r="Y55" s="15">
        <v>19.739999999999998</v>
      </c>
      <c r="Z55" s="15">
        <v>19.09</v>
      </c>
      <c r="AA55" s="15">
        <v>19.61</v>
      </c>
      <c r="AB55" s="144">
        <v>34662200</v>
      </c>
      <c r="AC55" s="15">
        <v>19.61</v>
      </c>
      <c r="AD55">
        <f t="shared" si="2"/>
        <v>0.64999999999999858</v>
      </c>
      <c r="AE55" s="205">
        <f t="shared" si="3"/>
        <v>3.8115404976177825E-2</v>
      </c>
    </row>
    <row r="56" spans="15:31" x14ac:dyDescent="0.25">
      <c r="O56" s="132">
        <v>0.99</v>
      </c>
      <c r="P56" s="132">
        <f t="shared" si="6"/>
        <v>15.7509</v>
      </c>
      <c r="T56" s="142" t="s">
        <v>146</v>
      </c>
      <c r="U56" s="198">
        <v>35306200</v>
      </c>
      <c r="W56" s="200">
        <v>42200</v>
      </c>
      <c r="X56" s="15">
        <v>19.489999999999998</v>
      </c>
      <c r="Y56" s="15">
        <v>19.649999999999999</v>
      </c>
      <c r="Z56" s="15">
        <v>18.77</v>
      </c>
      <c r="AA56" s="15">
        <v>18.89</v>
      </c>
      <c r="AB56" s="144">
        <v>41821800</v>
      </c>
      <c r="AC56" s="15">
        <v>18.89</v>
      </c>
      <c r="AD56">
        <f t="shared" si="2"/>
        <v>0.87999999999999901</v>
      </c>
      <c r="AE56" s="205">
        <f t="shared" si="3"/>
        <v>-3.6715961244263129E-2</v>
      </c>
    </row>
    <row r="57" spans="15:31" x14ac:dyDescent="0.25">
      <c r="O57" s="132">
        <v>0.98</v>
      </c>
      <c r="P57" s="132">
        <f t="shared" si="6"/>
        <v>15.591799999999999</v>
      </c>
      <c r="T57" s="142" t="s">
        <v>142</v>
      </c>
      <c r="U57" s="197" t="s">
        <v>209</v>
      </c>
      <c r="W57" s="200">
        <v>42199</v>
      </c>
      <c r="X57" s="15">
        <v>19.760000000000002</v>
      </c>
      <c r="Y57" s="15">
        <v>19.84</v>
      </c>
      <c r="Z57" s="15">
        <v>19</v>
      </c>
      <c r="AA57" s="15">
        <v>19.61</v>
      </c>
      <c r="AB57" s="144">
        <v>103728600</v>
      </c>
      <c r="AC57" s="15">
        <v>19.61</v>
      </c>
      <c r="AD57">
        <f t="shared" si="2"/>
        <v>0.83999999999999986</v>
      </c>
      <c r="AE57" s="205">
        <f t="shared" si="3"/>
        <v>0.11357183418512218</v>
      </c>
    </row>
    <row r="58" spans="15:31" x14ac:dyDescent="0.25">
      <c r="O58" s="132">
        <v>0.97</v>
      </c>
      <c r="P58" s="132">
        <f t="shared" si="6"/>
        <v>15.432700000000001</v>
      </c>
      <c r="T58" s="142" t="s">
        <v>147</v>
      </c>
      <c r="U58" s="197">
        <v>5.59</v>
      </c>
      <c r="W58" s="200">
        <v>42198</v>
      </c>
      <c r="X58" s="15">
        <v>17.829999999999998</v>
      </c>
      <c r="Y58" s="15">
        <v>17.850000000000001</v>
      </c>
      <c r="Z58" s="15">
        <v>17.39</v>
      </c>
      <c r="AA58" s="15">
        <v>17.61</v>
      </c>
      <c r="AB58" s="144">
        <v>35439600</v>
      </c>
      <c r="AC58" s="15">
        <v>17.61</v>
      </c>
      <c r="AD58">
        <f t="shared" si="2"/>
        <v>0.46000000000000085</v>
      </c>
      <c r="AE58" s="205">
        <f t="shared" si="3"/>
        <v>2.2766078542970636E-3</v>
      </c>
    </row>
    <row r="59" spans="15:31" x14ac:dyDescent="0.25">
      <c r="O59" s="132">
        <v>0.96</v>
      </c>
      <c r="P59" s="132">
        <f t="shared" si="6"/>
        <v>15.2736</v>
      </c>
      <c r="T59" s="142" t="s">
        <v>148</v>
      </c>
      <c r="U59" s="197">
        <v>3</v>
      </c>
      <c r="W59" s="200">
        <v>42195</v>
      </c>
      <c r="X59" s="15">
        <v>17.329999999999998</v>
      </c>
      <c r="Y59" s="15">
        <v>17.649999999999999</v>
      </c>
      <c r="Z59" s="15">
        <v>17.3</v>
      </c>
      <c r="AA59" s="15">
        <v>17.57</v>
      </c>
      <c r="AB59" s="144">
        <v>24269000</v>
      </c>
      <c r="AC59" s="15">
        <v>17.57</v>
      </c>
      <c r="AD59">
        <f t="shared" si="2"/>
        <v>0.34999999999999787</v>
      </c>
      <c r="AE59" s="205">
        <f t="shared" si="3"/>
        <v>2.4489795918367419E-2</v>
      </c>
    </row>
    <row r="60" spans="15:31" x14ac:dyDescent="0.25">
      <c r="O60" s="132">
        <v>0.95</v>
      </c>
      <c r="P60" s="132">
        <f t="shared" si="6"/>
        <v>15.1145</v>
      </c>
      <c r="T60" s="142" t="s">
        <v>143</v>
      </c>
      <c r="U60" s="197" t="s">
        <v>166</v>
      </c>
      <c r="W60" s="200">
        <v>42194</v>
      </c>
      <c r="X60" s="15">
        <v>17.87</v>
      </c>
      <c r="Y60" s="15">
        <v>18.010000000000002</v>
      </c>
      <c r="Z60" s="15">
        <v>17.14</v>
      </c>
      <c r="AA60" s="15">
        <v>17.149999999999999</v>
      </c>
      <c r="AB60" s="144">
        <v>46175400</v>
      </c>
      <c r="AC60" s="15">
        <v>17.149999999999999</v>
      </c>
      <c r="AD60">
        <f t="shared" si="2"/>
        <v>0.87000000000000099</v>
      </c>
      <c r="AE60" s="205">
        <f t="shared" si="3"/>
        <v>-2.7226318774815628E-2</v>
      </c>
    </row>
    <row r="61" spans="15:31" x14ac:dyDescent="0.25">
      <c r="O61" s="132">
        <v>0.94</v>
      </c>
      <c r="P61" s="132">
        <f t="shared" si="6"/>
        <v>14.955399999999999</v>
      </c>
      <c r="W61" s="200">
        <v>42193</v>
      </c>
      <c r="X61" s="15">
        <v>17.96</v>
      </c>
      <c r="Y61" s="15">
        <v>17.98</v>
      </c>
      <c r="Z61" s="15">
        <v>17.489999999999998</v>
      </c>
      <c r="AA61" s="15">
        <v>17.63</v>
      </c>
      <c r="AB61" s="144">
        <v>30863400</v>
      </c>
      <c r="AC61" s="15">
        <v>17.63</v>
      </c>
      <c r="AD61">
        <f t="shared" si="2"/>
        <v>0.49000000000000199</v>
      </c>
      <c r="AE61" s="205">
        <f t="shared" si="3"/>
        <v>-3.1318681318681318E-2</v>
      </c>
    </row>
    <row r="62" spans="15:31" x14ac:dyDescent="0.25">
      <c r="O62" s="132">
        <v>0.93</v>
      </c>
      <c r="P62" s="132">
        <f t="shared" si="6"/>
        <v>14.7963</v>
      </c>
      <c r="W62" s="200">
        <v>42192</v>
      </c>
      <c r="X62" s="15">
        <v>18.13</v>
      </c>
      <c r="Y62" s="15">
        <v>18.36</v>
      </c>
      <c r="Z62" s="15">
        <v>17.37</v>
      </c>
      <c r="AA62" s="15">
        <v>18.2</v>
      </c>
      <c r="AB62" s="144">
        <v>46287400</v>
      </c>
      <c r="AC62" s="15">
        <v>18.2</v>
      </c>
      <c r="AD62">
        <f t="shared" si="2"/>
        <v>0.98999999999999844</v>
      </c>
      <c r="AE62" s="205">
        <f t="shared" si="3"/>
        <v>-6.5502183406114245E-3</v>
      </c>
    </row>
    <row r="63" spans="15:31" x14ac:dyDescent="0.25">
      <c r="O63" s="132">
        <v>0.92</v>
      </c>
      <c r="P63" s="132">
        <f t="shared" si="6"/>
        <v>14.6372</v>
      </c>
      <c r="W63" s="200">
        <v>42191</v>
      </c>
      <c r="X63" s="15">
        <v>18.84</v>
      </c>
      <c r="Y63" s="15">
        <v>18.98</v>
      </c>
      <c r="Z63" s="15">
        <v>18.23</v>
      </c>
      <c r="AA63" s="15">
        <v>18.32</v>
      </c>
      <c r="AB63" s="144">
        <v>37817100</v>
      </c>
      <c r="AC63" s="15">
        <v>18.32</v>
      </c>
      <c r="AD63">
        <f t="shared" si="2"/>
        <v>0.75</v>
      </c>
      <c r="AE63" s="205">
        <f t="shared" si="3"/>
        <v>-3.9328788673308912E-2</v>
      </c>
    </row>
    <row r="64" spans="15:31" x14ac:dyDescent="0.25">
      <c r="O64" s="132">
        <v>0.91</v>
      </c>
      <c r="P64" s="132">
        <f t="shared" si="6"/>
        <v>14.478100000000001</v>
      </c>
      <c r="W64" s="200">
        <v>42187</v>
      </c>
      <c r="X64" s="15">
        <v>18.829999999999998</v>
      </c>
      <c r="Y64" s="15">
        <v>19.38</v>
      </c>
      <c r="Z64" s="15">
        <v>18.809999999999999</v>
      </c>
      <c r="AA64" s="15">
        <v>19.07</v>
      </c>
      <c r="AB64" s="144">
        <v>26125400</v>
      </c>
      <c r="AC64" s="15">
        <v>19.07</v>
      </c>
      <c r="AD64">
        <f t="shared" si="2"/>
        <v>0.57000000000000028</v>
      </c>
      <c r="AE64" s="205">
        <f t="shared" si="3"/>
        <v>1.544195953141636E-2</v>
      </c>
    </row>
    <row r="65" spans="15:31" x14ac:dyDescent="0.25">
      <c r="O65" s="132">
        <v>0.9</v>
      </c>
      <c r="P65" s="132">
        <f t="shared" si="6"/>
        <v>14.319000000000001</v>
      </c>
      <c r="W65" s="200">
        <v>42186</v>
      </c>
      <c r="X65" s="15">
        <v>19.05</v>
      </c>
      <c r="Y65" s="15">
        <v>19.100000000000001</v>
      </c>
      <c r="Z65" s="15">
        <v>18.63</v>
      </c>
      <c r="AA65" s="15">
        <v>18.78</v>
      </c>
      <c r="AB65" s="144">
        <v>25007100</v>
      </c>
      <c r="AC65" s="15">
        <v>18.78</v>
      </c>
      <c r="AD65">
        <f t="shared" si="2"/>
        <v>0.47000000000000242</v>
      </c>
      <c r="AE65" s="205">
        <f t="shared" si="3"/>
        <v>-3.1847133757960666E-3</v>
      </c>
    </row>
    <row r="66" spans="15:31" x14ac:dyDescent="0.25">
      <c r="W66" s="200">
        <v>42185</v>
      </c>
      <c r="X66" s="15">
        <v>18.89</v>
      </c>
      <c r="Y66" s="15">
        <v>19.100000000000001</v>
      </c>
      <c r="Z66" s="15">
        <v>18.55</v>
      </c>
      <c r="AA66" s="15">
        <v>18.84</v>
      </c>
      <c r="AB66" s="144">
        <v>33708900</v>
      </c>
      <c r="AC66" s="15">
        <v>18.84</v>
      </c>
      <c r="AD66">
        <f t="shared" si="2"/>
        <v>0.55000000000000071</v>
      </c>
      <c r="AE66" s="205">
        <f t="shared" si="3"/>
        <v>5.8729311265348638E-3</v>
      </c>
    </row>
    <row r="67" spans="15:31" x14ac:dyDescent="0.25">
      <c r="W67" s="200">
        <v>42184</v>
      </c>
      <c r="X67" s="15">
        <v>19.34</v>
      </c>
      <c r="Y67" s="15">
        <v>19.600000000000001</v>
      </c>
      <c r="Z67" s="15">
        <v>18.600000000000001</v>
      </c>
      <c r="AA67" s="15">
        <v>18.73</v>
      </c>
      <c r="AB67" s="144">
        <v>49075200</v>
      </c>
      <c r="AC67" s="15">
        <v>18.73</v>
      </c>
      <c r="AD67">
        <f>Y67-Z67</f>
        <v>1</v>
      </c>
      <c r="AE67" s="205" t="e">
        <f>AC67/AC68-1</f>
        <v>#DIV/0!</v>
      </c>
    </row>
    <row r="68" spans="15:31" x14ac:dyDescent="0.25">
      <c r="W68" s="15" t="s">
        <v>159</v>
      </c>
      <c r="X68" s="15"/>
      <c r="Y68" s="15"/>
      <c r="Z68" s="15"/>
      <c r="AA68" s="15"/>
      <c r="AB68" s="15"/>
      <c r="AC68" s="15"/>
      <c r="AD68">
        <f>Y68-Z68</f>
        <v>0</v>
      </c>
      <c r="AE68" s="205" t="e">
        <f>AC68/AC69-1</f>
        <v>#DIV/0!</v>
      </c>
    </row>
  </sheetData>
  <mergeCells count="1">
    <mergeCell ref="O44:P44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7"/>
    <col min="18" max="18" width="12" style="51" customWidth="1"/>
    <col min="19" max="19" width="18.5703125" style="135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110</v>
      </c>
      <c r="F1" s="17" t="s">
        <v>60</v>
      </c>
      <c r="G1" s="17" t="s">
        <v>3</v>
      </c>
      <c r="H1" s="114" t="s">
        <v>6</v>
      </c>
      <c r="I1" s="17" t="s">
        <v>7</v>
      </c>
      <c r="J1" s="17" t="s">
        <v>109</v>
      </c>
      <c r="K1" s="17" t="s">
        <v>61</v>
      </c>
      <c r="L1" s="17" t="s">
        <v>82</v>
      </c>
      <c r="M1" s="17" t="s">
        <v>38</v>
      </c>
      <c r="R1" s="50"/>
      <c r="S1" s="133" t="s">
        <v>72</v>
      </c>
      <c r="V1" s="142" t="s">
        <v>151</v>
      </c>
      <c r="W1" s="151" t="s">
        <v>152</v>
      </c>
      <c r="X1" s="151" t="s">
        <v>153</v>
      </c>
      <c r="Y1" s="151" t="s">
        <v>154</v>
      </c>
      <c r="Z1" s="151" t="s">
        <v>155</v>
      </c>
      <c r="AA1" s="142" t="s">
        <v>156</v>
      </c>
      <c r="AB1" s="142" t="s">
        <v>157</v>
      </c>
      <c r="AC1" s="17" t="s">
        <v>229</v>
      </c>
      <c r="AD1" s="17" t="s">
        <v>231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87">
        <v>42247</v>
      </c>
      <c r="H2" s="115">
        <v>100</v>
      </c>
      <c r="I2" s="94">
        <v>27.15</v>
      </c>
      <c r="J2" s="94">
        <v>0.05</v>
      </c>
      <c r="K2" s="95">
        <f>H2*I2-J2</f>
        <v>2714.95</v>
      </c>
      <c r="L2" s="1">
        <v>42248</v>
      </c>
      <c r="M2" s="113">
        <v>156</v>
      </c>
      <c r="O2" s="17" t="s">
        <v>57</v>
      </c>
      <c r="Q2">
        <f>C17-H17</f>
        <v>60</v>
      </c>
      <c r="S2" s="163" t="s">
        <v>73</v>
      </c>
      <c r="T2" s="24" t="s">
        <v>71</v>
      </c>
      <c r="U2" s="24"/>
      <c r="V2" s="148">
        <v>42277</v>
      </c>
      <c r="W2" s="152">
        <v>29.56</v>
      </c>
      <c r="X2" s="152">
        <v>30.32</v>
      </c>
      <c r="Y2" s="152">
        <v>29.54</v>
      </c>
      <c r="Z2" s="152">
        <v>30.14</v>
      </c>
      <c r="AA2" s="150">
        <v>40840800</v>
      </c>
      <c r="AB2" s="149">
        <v>30.14</v>
      </c>
      <c r="AC2" s="2">
        <f>X2-Y2</f>
        <v>0.78000000000000114</v>
      </c>
      <c r="AD2" s="205">
        <f>AB2/AB3-1</f>
        <v>3.0779753761970063E-2</v>
      </c>
    </row>
    <row r="3" spans="1:30" x14ac:dyDescent="0.25">
      <c r="A3" s="30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10">
        <v>230</v>
      </c>
      <c r="I3" s="8">
        <v>29.47</v>
      </c>
      <c r="J3" s="8">
        <v>0.12</v>
      </c>
      <c r="K3" s="95">
        <f>H3*I3-J3</f>
        <v>6777.98</v>
      </c>
      <c r="O3" s="17" t="s">
        <v>58</v>
      </c>
      <c r="Q3" s="2">
        <f>(F17-K17-M17)/Q2</f>
        <v>22.905833333333309</v>
      </c>
      <c r="S3" s="164">
        <v>42221</v>
      </c>
      <c r="T3" s="24" t="s">
        <v>74</v>
      </c>
      <c r="U3" s="24"/>
      <c r="V3" s="148">
        <v>42276</v>
      </c>
      <c r="W3" s="152">
        <v>28.83</v>
      </c>
      <c r="X3" s="152">
        <v>29.35</v>
      </c>
      <c r="Y3" s="152">
        <v>28.76</v>
      </c>
      <c r="Z3" s="152">
        <v>29.24</v>
      </c>
      <c r="AA3" s="150">
        <v>33790600</v>
      </c>
      <c r="AB3" s="149">
        <v>29.24</v>
      </c>
      <c r="AC3" s="2">
        <f t="shared" ref="AC3:AC66" si="1">X3-Y3</f>
        <v>0.58999999999999986</v>
      </c>
      <c r="AD3" s="205">
        <f t="shared" ref="AD3:AD66" si="2">AB3/AB4-1</f>
        <v>1.6689847009735637E-2</v>
      </c>
    </row>
    <row r="4" spans="1:30" x14ac:dyDescent="0.25">
      <c r="B4" s="1">
        <v>42186</v>
      </c>
      <c r="C4" s="8">
        <v>140</v>
      </c>
      <c r="D4" s="21">
        <v>31.1</v>
      </c>
      <c r="E4" s="21"/>
      <c r="F4" s="21">
        <f t="shared" si="0"/>
        <v>4354</v>
      </c>
      <c r="G4" s="1">
        <v>42263</v>
      </c>
      <c r="H4" s="110">
        <v>180</v>
      </c>
      <c r="I4" s="8">
        <v>29.49</v>
      </c>
      <c r="J4" s="21">
        <v>0.09</v>
      </c>
      <c r="K4" s="94">
        <f>H4*I4-J4</f>
        <v>5308.11</v>
      </c>
      <c r="O4" s="17" t="s">
        <v>66</v>
      </c>
      <c r="Q4" s="81">
        <v>30.51</v>
      </c>
      <c r="V4" s="148">
        <v>42275</v>
      </c>
      <c r="W4" s="152">
        <v>28.68</v>
      </c>
      <c r="X4" s="152">
        <v>29.36</v>
      </c>
      <c r="Y4" s="152">
        <v>28.64</v>
      </c>
      <c r="Z4" s="152">
        <v>28.76</v>
      </c>
      <c r="AA4" s="150">
        <v>41796100</v>
      </c>
      <c r="AB4" s="149">
        <v>28.76</v>
      </c>
      <c r="AC4" s="2">
        <f t="shared" si="1"/>
        <v>0.71999999999999886</v>
      </c>
      <c r="AD4" s="205">
        <f t="shared" si="2"/>
        <v>-1.7355085039916229E-3</v>
      </c>
    </row>
    <row r="5" spans="1:30" x14ac:dyDescent="0.25">
      <c r="B5" s="1">
        <v>42186</v>
      </c>
      <c r="C5" s="8">
        <v>200</v>
      </c>
      <c r="D5" s="21">
        <v>30.9</v>
      </c>
      <c r="E5" s="21"/>
      <c r="F5" s="21">
        <f t="shared" si="0"/>
        <v>6180</v>
      </c>
      <c r="G5" s="1">
        <v>42282</v>
      </c>
      <c r="H5" s="110">
        <v>710</v>
      </c>
      <c r="I5" s="8">
        <v>30.05</v>
      </c>
      <c r="J5" s="21">
        <v>0.39</v>
      </c>
      <c r="K5" s="94">
        <f>H5*I5-J5</f>
        <v>21335.11</v>
      </c>
      <c r="O5" s="17" t="s">
        <v>67</v>
      </c>
      <c r="Q5" s="3">
        <f>Q4*Q2</f>
        <v>1830.6000000000001</v>
      </c>
      <c r="S5" s="134">
        <v>42242</v>
      </c>
      <c r="V5" s="148">
        <v>42272</v>
      </c>
      <c r="W5" s="152">
        <v>28.94</v>
      </c>
      <c r="X5" s="152">
        <v>29.12</v>
      </c>
      <c r="Y5" s="152">
        <v>28.63</v>
      </c>
      <c r="Z5" s="152">
        <v>28.81</v>
      </c>
      <c r="AA5" s="150">
        <v>29042100</v>
      </c>
      <c r="AB5" s="149">
        <v>28.81</v>
      </c>
      <c r="AC5" s="2">
        <f t="shared" si="1"/>
        <v>0.49000000000000199</v>
      </c>
      <c r="AD5" s="205">
        <f t="shared" si="2"/>
        <v>1.1587078651685401E-2</v>
      </c>
    </row>
    <row r="6" spans="1:30" x14ac:dyDescent="0.25">
      <c r="B6" s="1">
        <v>42194</v>
      </c>
      <c r="C6" s="8">
        <v>100</v>
      </c>
      <c r="D6" s="21">
        <v>29.8</v>
      </c>
      <c r="E6" s="21"/>
      <c r="F6" s="21">
        <f t="shared" si="0"/>
        <v>2980</v>
      </c>
      <c r="O6" s="17" t="s">
        <v>64</v>
      </c>
      <c r="Q6" s="2">
        <f>Q3*Q2</f>
        <v>1374.3499999999985</v>
      </c>
      <c r="S6" s="134">
        <v>42255</v>
      </c>
      <c r="T6" t="s">
        <v>126</v>
      </c>
      <c r="V6" s="148">
        <v>42271</v>
      </c>
      <c r="W6" s="152">
        <v>28.38</v>
      </c>
      <c r="X6" s="152">
        <v>28.67</v>
      </c>
      <c r="Y6" s="152">
        <v>27.87</v>
      </c>
      <c r="Z6" s="152">
        <v>28.48</v>
      </c>
      <c r="AA6" s="150">
        <v>32437500</v>
      </c>
      <c r="AB6" s="149">
        <v>28.48</v>
      </c>
      <c r="AC6" s="2">
        <f t="shared" si="1"/>
        <v>0.80000000000000071</v>
      </c>
      <c r="AD6" s="205">
        <f t="shared" si="2"/>
        <v>-9.0466249130131127E-3</v>
      </c>
    </row>
    <row r="7" spans="1:30" ht="15.75" x14ac:dyDescent="0.25">
      <c r="B7" s="1">
        <v>42207</v>
      </c>
      <c r="C7" s="8">
        <v>50</v>
      </c>
      <c r="D7" s="21">
        <v>29.32</v>
      </c>
      <c r="E7" s="21"/>
      <c r="F7" s="21">
        <f t="shared" si="0"/>
        <v>1466</v>
      </c>
      <c r="O7" s="17" t="s">
        <v>65</v>
      </c>
      <c r="Q7" s="2">
        <f>Q5-Q6</f>
        <v>456.25000000000159</v>
      </c>
      <c r="R7" s="223" t="s">
        <v>245</v>
      </c>
      <c r="V7" s="148">
        <v>42270</v>
      </c>
      <c r="W7" s="152">
        <v>29.02</v>
      </c>
      <c r="X7" s="152">
        <v>29.09</v>
      </c>
      <c r="Y7" s="152">
        <v>28.59</v>
      </c>
      <c r="Z7" s="152">
        <v>28.74</v>
      </c>
      <c r="AA7" s="150">
        <v>25770000</v>
      </c>
      <c r="AB7" s="149">
        <v>28.74</v>
      </c>
      <c r="AC7" s="2">
        <f t="shared" si="1"/>
        <v>0.5</v>
      </c>
      <c r="AD7" s="205">
        <f t="shared" si="2"/>
        <v>2.4415765608649664E-3</v>
      </c>
    </row>
    <row r="8" spans="1:30" x14ac:dyDescent="0.25">
      <c r="B8" s="1">
        <v>42209</v>
      </c>
      <c r="C8" s="8">
        <v>50</v>
      </c>
      <c r="D8" s="21">
        <v>28.6</v>
      </c>
      <c r="E8" s="21"/>
      <c r="F8" s="21">
        <f t="shared" si="0"/>
        <v>1430</v>
      </c>
      <c r="S8" s="188">
        <v>42290</v>
      </c>
      <c r="T8" t="s">
        <v>239</v>
      </c>
      <c r="V8" s="148">
        <v>42269</v>
      </c>
      <c r="W8" s="152">
        <v>28.67</v>
      </c>
      <c r="X8" s="152">
        <v>28.9</v>
      </c>
      <c r="Y8" s="152">
        <v>28.48</v>
      </c>
      <c r="Z8" s="152">
        <v>28.67</v>
      </c>
      <c r="AA8" s="150">
        <v>26593200</v>
      </c>
      <c r="AB8" s="149">
        <v>28.67</v>
      </c>
      <c r="AC8" s="2">
        <f t="shared" si="1"/>
        <v>0.41999999999999815</v>
      </c>
      <c r="AD8" s="205">
        <f t="shared" si="2"/>
        <v>-1.6803840877914866E-2</v>
      </c>
    </row>
    <row r="9" spans="1:30" x14ac:dyDescent="0.25">
      <c r="B9" s="1">
        <v>42214</v>
      </c>
      <c r="C9" s="8">
        <v>50</v>
      </c>
      <c r="D9" s="21">
        <v>28.19</v>
      </c>
      <c r="E9" s="21"/>
      <c r="F9" s="21">
        <f t="shared" si="0"/>
        <v>1409.5</v>
      </c>
      <c r="V9" s="148">
        <v>42268</v>
      </c>
      <c r="W9" s="152">
        <v>29.09</v>
      </c>
      <c r="X9" s="152">
        <v>29.34</v>
      </c>
      <c r="Y9" s="152">
        <v>28.94</v>
      </c>
      <c r="Z9" s="152">
        <v>29.16</v>
      </c>
      <c r="AA9" s="150">
        <v>24179500</v>
      </c>
      <c r="AB9" s="149">
        <v>29.16</v>
      </c>
      <c r="AC9" s="2">
        <f t="shared" si="1"/>
        <v>0.39999999999999858</v>
      </c>
      <c r="AD9" s="205">
        <f t="shared" si="2"/>
        <v>4.8242591316334238E-3</v>
      </c>
    </row>
    <row r="10" spans="1:30" x14ac:dyDescent="0.25">
      <c r="B10" s="1">
        <v>42240</v>
      </c>
      <c r="C10" s="8">
        <v>100</v>
      </c>
      <c r="D10" s="21">
        <v>28.4</v>
      </c>
      <c r="E10" s="21"/>
      <c r="F10" s="21">
        <f t="shared" si="0"/>
        <v>2840</v>
      </c>
      <c r="V10" s="148">
        <v>42265</v>
      </c>
      <c r="W10" s="152">
        <v>29.22</v>
      </c>
      <c r="X10" s="152">
        <v>29.42</v>
      </c>
      <c r="Y10" s="152">
        <v>28.81</v>
      </c>
      <c r="Z10" s="152">
        <v>29.02</v>
      </c>
      <c r="AA10" s="150">
        <v>60138700</v>
      </c>
      <c r="AB10" s="149">
        <v>29.02</v>
      </c>
      <c r="AC10" s="2">
        <f t="shared" si="1"/>
        <v>0.61000000000000298</v>
      </c>
      <c r="AD10" s="205">
        <f t="shared" si="2"/>
        <v>-2.322450353416361E-2</v>
      </c>
    </row>
    <row r="11" spans="1:30" x14ac:dyDescent="0.25">
      <c r="B11" s="1">
        <v>42240</v>
      </c>
      <c r="C11" s="8">
        <v>50</v>
      </c>
      <c r="D11" s="21">
        <v>28.3</v>
      </c>
      <c r="E11" s="21"/>
      <c r="F11" s="21">
        <f>C11*D11</f>
        <v>1415</v>
      </c>
      <c r="V11" s="148">
        <v>42264</v>
      </c>
      <c r="W11" s="152">
        <v>29.62</v>
      </c>
      <c r="X11" s="152">
        <v>30.2</v>
      </c>
      <c r="Y11" s="152">
        <v>29.55</v>
      </c>
      <c r="Z11" s="152">
        <v>29.71</v>
      </c>
      <c r="AA11" s="150">
        <v>29468900</v>
      </c>
      <c r="AB11" s="149">
        <v>29.71</v>
      </c>
      <c r="AC11" s="2">
        <f t="shared" si="1"/>
        <v>0.64999999999999858</v>
      </c>
      <c r="AD11" s="205">
        <f t="shared" si="2"/>
        <v>-2.0154517971111563E-3</v>
      </c>
    </row>
    <row r="12" spans="1:30" x14ac:dyDescent="0.25">
      <c r="B12" s="111">
        <v>42244</v>
      </c>
      <c r="C12" s="8">
        <v>100</v>
      </c>
      <c r="D12" s="21">
        <v>26.7</v>
      </c>
      <c r="E12" s="21"/>
      <c r="F12" s="21">
        <f t="shared" si="0"/>
        <v>2670</v>
      </c>
      <c r="V12" s="148">
        <v>42263</v>
      </c>
      <c r="W12" s="152">
        <v>29.62</v>
      </c>
      <c r="X12" s="152">
        <v>29.79</v>
      </c>
      <c r="Y12" s="152">
        <v>29.4</v>
      </c>
      <c r="Z12" s="152">
        <v>29.77</v>
      </c>
      <c r="AA12" s="150">
        <v>25932000</v>
      </c>
      <c r="AB12" s="149">
        <v>29.77</v>
      </c>
      <c r="AC12" s="2">
        <f t="shared" si="1"/>
        <v>0.39000000000000057</v>
      </c>
      <c r="AD12" s="205">
        <f t="shared" si="2"/>
        <v>1.345442314160783E-3</v>
      </c>
    </row>
    <row r="13" spans="1:30" x14ac:dyDescent="0.25">
      <c r="B13" s="1">
        <v>42270</v>
      </c>
      <c r="C13" s="8">
        <v>330</v>
      </c>
      <c r="D13" s="21">
        <v>29.15</v>
      </c>
      <c r="E13" s="8"/>
      <c r="F13" s="21">
        <f t="shared" si="0"/>
        <v>9619.5</v>
      </c>
      <c r="V13" s="148">
        <v>42262</v>
      </c>
      <c r="W13" s="152">
        <v>29.56</v>
      </c>
      <c r="X13" s="152">
        <v>29.94</v>
      </c>
      <c r="Y13" s="152">
        <v>29.48</v>
      </c>
      <c r="Z13" s="152">
        <v>29.73</v>
      </c>
      <c r="AA13" s="150">
        <v>29399900</v>
      </c>
      <c r="AB13" s="149">
        <v>29.73</v>
      </c>
      <c r="AC13" s="2">
        <f t="shared" si="1"/>
        <v>0.46000000000000085</v>
      </c>
      <c r="AD13" s="205">
        <f t="shared" si="2"/>
        <v>1.1568560734943834E-2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21">
        <f t="shared" si="0"/>
        <v>1397.5</v>
      </c>
      <c r="V14" s="148">
        <v>42261</v>
      </c>
      <c r="W14" s="152">
        <v>29.47</v>
      </c>
      <c r="X14" s="152">
        <v>29.53</v>
      </c>
      <c r="Y14" s="152">
        <v>29.09</v>
      </c>
      <c r="Z14" s="152">
        <v>29.39</v>
      </c>
      <c r="AA14" s="150">
        <v>24063700</v>
      </c>
      <c r="AB14" s="149">
        <v>29.39</v>
      </c>
      <c r="AC14" s="2">
        <f t="shared" si="1"/>
        <v>0.44000000000000128</v>
      </c>
      <c r="AD14" s="205">
        <f t="shared" si="2"/>
        <v>-2.7146250424159302E-3</v>
      </c>
    </row>
    <row r="15" spans="1:30" x14ac:dyDescent="0.25">
      <c r="V15" s="148">
        <v>42258</v>
      </c>
      <c r="W15" s="152">
        <v>29.08</v>
      </c>
      <c r="X15" s="152">
        <v>29.52</v>
      </c>
      <c r="Y15" s="152">
        <v>29.04</v>
      </c>
      <c r="Z15" s="152">
        <v>29.47</v>
      </c>
      <c r="AA15" s="150">
        <v>21611700</v>
      </c>
      <c r="AB15" s="149">
        <v>29.47</v>
      </c>
      <c r="AC15" s="2">
        <f t="shared" si="1"/>
        <v>0.48000000000000043</v>
      </c>
      <c r="AD15" s="205">
        <f t="shared" si="2"/>
        <v>6.8329347454731959E-3</v>
      </c>
    </row>
    <row r="16" spans="1:30" x14ac:dyDescent="0.25">
      <c r="V16" s="148">
        <v>42257</v>
      </c>
      <c r="W16" s="152">
        <v>29.18</v>
      </c>
      <c r="X16" s="152">
        <v>29.66</v>
      </c>
      <c r="Y16" s="152">
        <v>28.9</v>
      </c>
      <c r="Z16" s="152">
        <v>29.27</v>
      </c>
      <c r="AA16" s="150">
        <v>25121500</v>
      </c>
      <c r="AB16" s="149">
        <v>29.27</v>
      </c>
      <c r="AC16" s="2">
        <f t="shared" si="1"/>
        <v>0.76000000000000156</v>
      </c>
      <c r="AD16" s="205">
        <f t="shared" si="2"/>
        <v>1.0259917920656392E-3</v>
      </c>
    </row>
    <row r="17" spans="1:30" x14ac:dyDescent="0.25">
      <c r="A17" s="29" t="s">
        <v>87</v>
      </c>
      <c r="B17" s="18"/>
      <c r="C17" s="18">
        <f>SUM(C2:C16)</f>
        <v>1280</v>
      </c>
      <c r="D17" s="18"/>
      <c r="E17" s="18"/>
      <c r="F17" s="19">
        <f>SUM(F2:F16)</f>
        <v>37666.5</v>
      </c>
      <c r="G17" s="19"/>
      <c r="H17" s="116">
        <f>SUM(H2:H16)</f>
        <v>1220</v>
      </c>
      <c r="I17" s="19"/>
      <c r="J17" s="19"/>
      <c r="K17" s="19">
        <f>SUM(K2:K16)</f>
        <v>36136.15</v>
      </c>
      <c r="L17" s="19"/>
      <c r="M17" s="19">
        <f>SUM(M2:M16)</f>
        <v>156</v>
      </c>
      <c r="V17" s="148">
        <v>42256</v>
      </c>
      <c r="W17" s="152">
        <v>29.72</v>
      </c>
      <c r="X17" s="152">
        <v>30.12</v>
      </c>
      <c r="Y17" s="152">
        <v>29.17</v>
      </c>
      <c r="Z17" s="152">
        <v>29.24</v>
      </c>
      <c r="AA17" s="150">
        <v>30669900</v>
      </c>
      <c r="AB17" s="149">
        <v>29.24</v>
      </c>
      <c r="AC17" s="2">
        <f t="shared" si="1"/>
        <v>0.94999999999999929</v>
      </c>
      <c r="AD17" s="205">
        <f t="shared" si="2"/>
        <v>-8.8135593220339814E-3</v>
      </c>
    </row>
    <row r="18" spans="1:30" x14ac:dyDescent="0.25">
      <c r="G18" s="2"/>
      <c r="K18" s="2"/>
      <c r="V18" s="148">
        <v>42255</v>
      </c>
      <c r="W18" s="152">
        <v>28.98</v>
      </c>
      <c r="X18" s="152">
        <v>29.5</v>
      </c>
      <c r="Y18" s="152">
        <v>28.95</v>
      </c>
      <c r="Z18" s="152">
        <v>29.5</v>
      </c>
      <c r="AA18" s="150">
        <v>27636400</v>
      </c>
      <c r="AB18" s="149">
        <v>29.5</v>
      </c>
      <c r="AC18" s="2">
        <f t="shared" si="1"/>
        <v>0.55000000000000071</v>
      </c>
      <c r="AD18" s="205">
        <f t="shared" si="2"/>
        <v>3.4361851332398441E-2</v>
      </c>
    </row>
    <row r="19" spans="1:30" x14ac:dyDescent="0.25">
      <c r="E19" s="2"/>
      <c r="G19" s="2"/>
      <c r="I19" s="2"/>
      <c r="K19" s="2"/>
      <c r="V19" s="148">
        <v>42251</v>
      </c>
      <c r="W19" s="152">
        <v>28.57</v>
      </c>
      <c r="X19" s="152">
        <v>28.9</v>
      </c>
      <c r="Y19" s="152">
        <v>28.41</v>
      </c>
      <c r="Z19" s="152">
        <v>28.52</v>
      </c>
      <c r="AA19" s="150">
        <v>29116500</v>
      </c>
      <c r="AB19" s="149">
        <v>28.52</v>
      </c>
      <c r="AC19" s="2">
        <f t="shared" si="1"/>
        <v>0.48999999999999844</v>
      </c>
      <c r="AD19" s="205">
        <f t="shared" si="2"/>
        <v>-1.9257221458046758E-2</v>
      </c>
    </row>
    <row r="20" spans="1:30" x14ac:dyDescent="0.25">
      <c r="V20" s="148">
        <v>42250</v>
      </c>
      <c r="W20" s="152">
        <v>28.8</v>
      </c>
      <c r="X20" s="152">
        <v>29.42</v>
      </c>
      <c r="Y20" s="152">
        <v>28.69</v>
      </c>
      <c r="Z20" s="152">
        <v>29.08</v>
      </c>
      <c r="AA20" s="150">
        <v>38312900</v>
      </c>
      <c r="AB20" s="149">
        <v>29.08</v>
      </c>
      <c r="AC20" s="2">
        <f t="shared" si="1"/>
        <v>0.73000000000000043</v>
      </c>
      <c r="AD20" s="205">
        <f t="shared" si="2"/>
        <v>1.6783216783216703E-2</v>
      </c>
    </row>
    <row r="21" spans="1:30" x14ac:dyDescent="0.25">
      <c r="V21" s="148">
        <v>42249</v>
      </c>
      <c r="W21" s="152">
        <v>28.35</v>
      </c>
      <c r="X21" s="152">
        <v>28.6</v>
      </c>
      <c r="Y21" s="152">
        <v>28.14</v>
      </c>
      <c r="Z21" s="152">
        <v>28.6</v>
      </c>
      <c r="AA21" s="150">
        <v>34239300</v>
      </c>
      <c r="AB21" s="149">
        <v>28.6</v>
      </c>
      <c r="AC21" s="2">
        <f t="shared" si="1"/>
        <v>0.46000000000000085</v>
      </c>
      <c r="AD21" s="205">
        <f t="shared" si="2"/>
        <v>2.8037383177570208E-2</v>
      </c>
    </row>
    <row r="22" spans="1:30" x14ac:dyDescent="0.25">
      <c r="V22" s="148">
        <v>42248</v>
      </c>
      <c r="W22" s="152">
        <v>27.91</v>
      </c>
      <c r="X22" s="152">
        <v>28.17</v>
      </c>
      <c r="Y22" s="152">
        <v>27.66</v>
      </c>
      <c r="Z22" s="152">
        <v>27.82</v>
      </c>
      <c r="AA22" s="150">
        <v>43630100</v>
      </c>
      <c r="AB22" s="149">
        <v>27.82</v>
      </c>
      <c r="AC22" s="2">
        <f t="shared" si="1"/>
        <v>0.51000000000000156</v>
      </c>
      <c r="AD22" s="205">
        <f t="shared" si="2"/>
        <v>-2.522775052557813E-2</v>
      </c>
    </row>
    <row r="23" spans="1:30" x14ac:dyDescent="0.25">
      <c r="V23" s="148">
        <v>42247</v>
      </c>
      <c r="W23" s="152">
        <v>28.33</v>
      </c>
      <c r="X23" s="152">
        <v>29.13</v>
      </c>
      <c r="Y23" s="152">
        <v>28.16</v>
      </c>
      <c r="Z23" s="152">
        <v>28.54</v>
      </c>
      <c r="AA23" s="150">
        <v>42197500</v>
      </c>
      <c r="AB23" s="149">
        <v>28.54</v>
      </c>
      <c r="AC23" s="2">
        <f t="shared" si="1"/>
        <v>0.96999999999999886</v>
      </c>
      <c r="AD23" s="205">
        <f t="shared" si="2"/>
        <v>4.2223786066148961E-3</v>
      </c>
    </row>
    <row r="24" spans="1:30" x14ac:dyDescent="0.25">
      <c r="V24" s="148">
        <v>42244</v>
      </c>
      <c r="W24" s="152">
        <v>27.67</v>
      </c>
      <c r="X24" s="152">
        <v>28.61</v>
      </c>
      <c r="Y24" s="152">
        <v>27.45</v>
      </c>
      <c r="Z24" s="152">
        <v>28.42</v>
      </c>
      <c r="AA24" s="150">
        <v>43004100</v>
      </c>
      <c r="AB24" s="149">
        <v>28.42</v>
      </c>
      <c r="AC24" s="2">
        <f t="shared" si="1"/>
        <v>1.1600000000000001</v>
      </c>
      <c r="AD24" s="205">
        <f t="shared" si="2"/>
        <v>2.5252525252525304E-2</v>
      </c>
    </row>
    <row r="25" spans="1:30" x14ac:dyDescent="0.25">
      <c r="V25" s="148">
        <v>42243</v>
      </c>
      <c r="W25" s="152">
        <v>27.72</v>
      </c>
      <c r="X25" s="152">
        <v>27.91</v>
      </c>
      <c r="Y25" s="152">
        <v>27.01</v>
      </c>
      <c r="Z25" s="152">
        <v>27.72</v>
      </c>
      <c r="AA25" s="150">
        <v>38254400</v>
      </c>
      <c r="AB25" s="149">
        <v>27.72</v>
      </c>
      <c r="AC25" s="2">
        <f t="shared" si="1"/>
        <v>0.89999999999999858</v>
      </c>
      <c r="AD25" s="205">
        <f t="shared" si="2"/>
        <v>1.538461538461533E-2</v>
      </c>
    </row>
    <row r="26" spans="1:30" x14ac:dyDescent="0.25">
      <c r="V26" s="148">
        <v>42242</v>
      </c>
      <c r="W26" s="152">
        <v>26.51</v>
      </c>
      <c r="X26" s="152">
        <v>27.34</v>
      </c>
      <c r="Y26" s="152">
        <v>26.08</v>
      </c>
      <c r="Z26" s="152">
        <v>27.3</v>
      </c>
      <c r="AA26" s="150">
        <v>46911700</v>
      </c>
      <c r="AB26" s="149">
        <v>27.3</v>
      </c>
      <c r="AC26" s="2">
        <f t="shared" si="1"/>
        <v>1.2600000000000016</v>
      </c>
      <c r="AD26" s="205">
        <f t="shared" si="2"/>
        <v>5.5276381909547645E-2</v>
      </c>
    </row>
    <row r="27" spans="1:30" x14ac:dyDescent="0.25">
      <c r="V27" s="148">
        <v>42241</v>
      </c>
      <c r="W27" s="152">
        <v>27.04</v>
      </c>
      <c r="X27" s="152">
        <v>27.15</v>
      </c>
      <c r="Y27" s="152">
        <v>25.87</v>
      </c>
      <c r="Z27" s="152">
        <v>25.87</v>
      </c>
      <c r="AA27" s="150">
        <v>58673100</v>
      </c>
      <c r="AB27" s="149">
        <v>25.87</v>
      </c>
      <c r="AC27" s="2">
        <f t="shared" si="1"/>
        <v>1.2799999999999976</v>
      </c>
      <c r="AD27" s="205">
        <f t="shared" si="2"/>
        <v>-1.447619047619042E-2</v>
      </c>
    </row>
    <row r="28" spans="1:30" x14ac:dyDescent="0.25">
      <c r="V28" s="148">
        <v>42240</v>
      </c>
      <c r="W28" s="152">
        <v>25.2</v>
      </c>
      <c r="X28" s="152">
        <v>27.63</v>
      </c>
      <c r="Y28" s="152">
        <v>24.87</v>
      </c>
      <c r="Z28" s="152">
        <v>26.25</v>
      </c>
      <c r="AA28" s="150">
        <v>82795500</v>
      </c>
      <c r="AB28" s="149">
        <v>26.25</v>
      </c>
      <c r="AC28" s="2">
        <f t="shared" si="1"/>
        <v>2.759999999999998</v>
      </c>
      <c r="AD28" s="205">
        <f t="shared" si="2"/>
        <v>-1.167168674698793E-2</v>
      </c>
    </row>
    <row r="29" spans="1:30" x14ac:dyDescent="0.25">
      <c r="V29" s="148">
        <v>42237</v>
      </c>
      <c r="W29" s="152">
        <v>27.33</v>
      </c>
      <c r="X29" s="152">
        <v>27.63</v>
      </c>
      <c r="Y29" s="152">
        <v>26.56</v>
      </c>
      <c r="Z29" s="152">
        <v>26.56</v>
      </c>
      <c r="AA29" s="150">
        <v>51667600</v>
      </c>
      <c r="AB29" s="149">
        <v>26.56</v>
      </c>
      <c r="AC29" s="2">
        <f t="shared" si="1"/>
        <v>1.0700000000000003</v>
      </c>
      <c r="AD29" s="205">
        <f t="shared" si="2"/>
        <v>-3.5234289865601287E-2</v>
      </c>
    </row>
    <row r="30" spans="1:30" x14ac:dyDescent="0.25">
      <c r="V30" s="148">
        <v>42236</v>
      </c>
      <c r="W30" s="152">
        <v>28.03</v>
      </c>
      <c r="X30" s="152">
        <v>28.24</v>
      </c>
      <c r="Y30" s="152">
        <v>27.53</v>
      </c>
      <c r="Z30" s="152">
        <v>27.53</v>
      </c>
      <c r="AA30" s="150">
        <v>31492000</v>
      </c>
      <c r="AB30" s="149">
        <v>27.53</v>
      </c>
      <c r="AC30" s="2">
        <f t="shared" si="1"/>
        <v>0.7099999999999973</v>
      </c>
      <c r="AD30" s="205">
        <f t="shared" si="2"/>
        <v>-2.9266572637517529E-2</v>
      </c>
    </row>
    <row r="31" spans="1:30" x14ac:dyDescent="0.25">
      <c r="V31" s="148">
        <v>42235</v>
      </c>
      <c r="W31" s="152">
        <v>28.65</v>
      </c>
      <c r="X31" s="152">
        <v>28.8</v>
      </c>
      <c r="Y31" s="152">
        <v>28.28</v>
      </c>
      <c r="Z31" s="152">
        <v>28.36</v>
      </c>
      <c r="AA31" s="150">
        <v>30450600</v>
      </c>
      <c r="AB31" s="149">
        <v>28.36</v>
      </c>
      <c r="AC31" s="2">
        <f t="shared" si="1"/>
        <v>0.51999999999999957</v>
      </c>
      <c r="AD31" s="205">
        <f t="shared" si="2"/>
        <v>-1.9024558976132866E-2</v>
      </c>
    </row>
    <row r="32" spans="1:30" x14ac:dyDescent="0.25">
      <c r="V32" s="148">
        <v>42234</v>
      </c>
      <c r="W32" s="152">
        <v>28.95</v>
      </c>
      <c r="X32" s="152">
        <v>29.05</v>
      </c>
      <c r="Y32" s="152">
        <v>28.8</v>
      </c>
      <c r="Z32" s="152">
        <v>28.91</v>
      </c>
      <c r="AA32" s="150">
        <v>19097400</v>
      </c>
      <c r="AB32" s="149">
        <v>28.91</v>
      </c>
      <c r="AC32" s="2">
        <f t="shared" si="1"/>
        <v>0.25</v>
      </c>
      <c r="AD32" s="205">
        <f t="shared" si="2"/>
        <v>-5.8459422283355655E-3</v>
      </c>
    </row>
    <row r="33" spans="15:30" x14ac:dyDescent="0.25">
      <c r="V33" s="148">
        <v>42233</v>
      </c>
      <c r="W33" s="152">
        <v>28.83</v>
      </c>
      <c r="X33" s="152">
        <v>29.2</v>
      </c>
      <c r="Y33" s="152">
        <v>28.71</v>
      </c>
      <c r="Z33" s="152">
        <v>29.08</v>
      </c>
      <c r="AA33" s="150">
        <v>15506500</v>
      </c>
      <c r="AB33" s="149">
        <v>29.08</v>
      </c>
      <c r="AC33" s="2">
        <f t="shared" si="1"/>
        <v>0.48999999999999844</v>
      </c>
      <c r="AD33" s="205">
        <f t="shared" si="2"/>
        <v>2.0675396278428959E-3</v>
      </c>
    </row>
    <row r="34" spans="15:30" x14ac:dyDescent="0.25">
      <c r="V34" s="148">
        <v>42230</v>
      </c>
      <c r="W34" s="152">
        <v>28.92</v>
      </c>
      <c r="X34" s="152">
        <v>29.04</v>
      </c>
      <c r="Y34" s="152">
        <v>28.82</v>
      </c>
      <c r="Z34" s="152">
        <v>29.02</v>
      </c>
      <c r="AA34" s="150">
        <v>14279000</v>
      </c>
      <c r="AB34" s="149">
        <v>29.02</v>
      </c>
      <c r="AC34" s="2">
        <f t="shared" si="1"/>
        <v>0.21999999999999886</v>
      </c>
      <c r="AD34" s="205">
        <f t="shared" si="2"/>
        <v>5.195704883962593E-3</v>
      </c>
    </row>
    <row r="35" spans="15:30" x14ac:dyDescent="0.25">
      <c r="V35" s="148">
        <v>42229</v>
      </c>
      <c r="W35" s="152">
        <v>29.4</v>
      </c>
      <c r="X35" s="152">
        <v>29.45</v>
      </c>
      <c r="Y35" s="152">
        <v>28.87</v>
      </c>
      <c r="Z35" s="152">
        <v>28.87</v>
      </c>
      <c r="AA35" s="150">
        <v>18781000</v>
      </c>
      <c r="AB35" s="149">
        <v>28.87</v>
      </c>
      <c r="AC35" s="2">
        <f t="shared" si="1"/>
        <v>0.57999999999999829</v>
      </c>
      <c r="AD35" s="205">
        <f t="shared" si="2"/>
        <v>-2.0027155465037305E-2</v>
      </c>
    </row>
    <row r="36" spans="15:30" x14ac:dyDescent="0.25">
      <c r="V36" s="148">
        <v>42228</v>
      </c>
      <c r="W36" s="152">
        <v>28.66</v>
      </c>
      <c r="X36" s="152">
        <v>29.57</v>
      </c>
      <c r="Y36" s="152">
        <v>28.66</v>
      </c>
      <c r="Z36" s="152">
        <v>29.46</v>
      </c>
      <c r="AA36" s="150">
        <v>33589100</v>
      </c>
      <c r="AB36" s="149">
        <v>29.46</v>
      </c>
      <c r="AC36" s="2">
        <f t="shared" si="1"/>
        <v>0.91000000000000014</v>
      </c>
      <c r="AD36" s="205">
        <f t="shared" si="2"/>
        <v>1.6914049016223842E-2</v>
      </c>
    </row>
    <row r="37" spans="15:30" x14ac:dyDescent="0.25">
      <c r="V37" s="148">
        <v>42227</v>
      </c>
      <c r="W37" s="152">
        <v>29.47</v>
      </c>
      <c r="X37" s="152">
        <v>29.48</v>
      </c>
      <c r="Y37" s="152">
        <v>28.96</v>
      </c>
      <c r="Z37" s="152">
        <v>28.97</v>
      </c>
      <c r="AA37" s="150">
        <v>23434700</v>
      </c>
      <c r="AB37" s="149">
        <v>28.97</v>
      </c>
      <c r="AC37" s="2">
        <f t="shared" si="1"/>
        <v>0.51999999999999957</v>
      </c>
      <c r="AD37" s="205">
        <f t="shared" si="2"/>
        <v>-2.2604588394062097E-2</v>
      </c>
    </row>
    <row r="38" spans="15:30" x14ac:dyDescent="0.25">
      <c r="V38" s="148">
        <v>42226</v>
      </c>
      <c r="W38" s="152">
        <v>29.07</v>
      </c>
      <c r="X38" s="152">
        <v>29.68</v>
      </c>
      <c r="Y38" s="152">
        <v>29.06</v>
      </c>
      <c r="Z38" s="152">
        <v>29.64</v>
      </c>
      <c r="AA38" s="150">
        <v>22643700</v>
      </c>
      <c r="AB38" s="149">
        <v>29.64</v>
      </c>
      <c r="AC38" s="2">
        <f t="shared" si="1"/>
        <v>0.62000000000000099</v>
      </c>
      <c r="AD38" s="205">
        <f t="shared" si="2"/>
        <v>2.6315789473684292E-2</v>
      </c>
    </row>
    <row r="39" spans="15:30" x14ac:dyDescent="0.25">
      <c r="V39" s="148">
        <v>42223</v>
      </c>
      <c r="W39" s="152">
        <v>28.8</v>
      </c>
      <c r="X39" s="152">
        <v>28.96</v>
      </c>
      <c r="Y39" s="152">
        <v>28.69</v>
      </c>
      <c r="Z39" s="152">
        <v>28.88</v>
      </c>
      <c r="AA39" s="150">
        <v>25587000</v>
      </c>
      <c r="AB39" s="149">
        <v>28.88</v>
      </c>
      <c r="AC39" s="2">
        <f t="shared" si="1"/>
        <v>0.26999999999999957</v>
      </c>
      <c r="AD39" s="205">
        <f t="shared" si="2"/>
        <v>-4.4812133746984228E-3</v>
      </c>
    </row>
    <row r="40" spans="15:30" ht="20.25" thickBot="1" x14ac:dyDescent="0.35">
      <c r="O40" s="266" t="s">
        <v>83</v>
      </c>
      <c r="P40" s="266"/>
      <c r="S40" s="140" t="s">
        <v>150</v>
      </c>
      <c r="V40" s="148">
        <v>42222</v>
      </c>
      <c r="W40" s="152">
        <v>29.16</v>
      </c>
      <c r="X40" s="152">
        <v>29.23</v>
      </c>
      <c r="Y40" s="152">
        <v>28.85</v>
      </c>
      <c r="Z40" s="152">
        <v>29.01</v>
      </c>
      <c r="AA40" s="150">
        <v>27958200</v>
      </c>
      <c r="AB40" s="149">
        <v>29.01</v>
      </c>
      <c r="AC40" s="2">
        <f t="shared" si="1"/>
        <v>0.37999999999999901</v>
      </c>
      <c r="AD40" s="205">
        <f t="shared" si="2"/>
        <v>-3.7774725274725141E-3</v>
      </c>
    </row>
    <row r="41" spans="15:30" ht="15.75" thickTop="1" x14ac:dyDescent="0.25">
      <c r="O41" s="132">
        <v>1.1000000000000001</v>
      </c>
      <c r="P41" s="132">
        <f>O41*$Q$4</f>
        <v>33.561000000000007</v>
      </c>
      <c r="Q41" s="2"/>
      <c r="S41" s="146" t="s">
        <v>132</v>
      </c>
      <c r="T41" s="147">
        <v>29.27</v>
      </c>
      <c r="V41" s="148">
        <v>42221</v>
      </c>
      <c r="W41" s="152">
        <v>29.19</v>
      </c>
      <c r="X41" s="152">
        <v>29.39</v>
      </c>
      <c r="Y41" s="152">
        <v>29.02</v>
      </c>
      <c r="Z41" s="152">
        <v>29.12</v>
      </c>
      <c r="AA41" s="150">
        <v>23622700</v>
      </c>
      <c r="AB41" s="149">
        <v>29.12</v>
      </c>
      <c r="AC41" s="2">
        <f t="shared" si="1"/>
        <v>0.37000000000000099</v>
      </c>
      <c r="AD41" s="205" t="e">
        <f t="shared" si="2"/>
        <v>#DIV/0!</v>
      </c>
    </row>
    <row r="42" spans="15:30" x14ac:dyDescent="0.25">
      <c r="O42" s="132">
        <v>1.0900000000000001</v>
      </c>
      <c r="P42" s="132">
        <f t="shared" ref="P42:P61" si="3">O42*$Q$4</f>
        <v>33.255900000000004</v>
      </c>
      <c r="Q42" s="2"/>
      <c r="S42" s="136" t="s">
        <v>133</v>
      </c>
      <c r="T42" s="137">
        <v>29.16</v>
      </c>
      <c r="V42" s="148">
        <v>42221</v>
      </c>
      <c r="W42" s="152" t="s">
        <v>162</v>
      </c>
      <c r="X42" s="152"/>
      <c r="Y42" s="152"/>
      <c r="Z42" s="152"/>
      <c r="AA42" s="150"/>
      <c r="AB42" s="149"/>
      <c r="AC42" s="2">
        <f t="shared" si="1"/>
        <v>0</v>
      </c>
      <c r="AD42" s="205">
        <f t="shared" si="2"/>
        <v>-1</v>
      </c>
    </row>
    <row r="43" spans="15:30" x14ac:dyDescent="0.25">
      <c r="O43" s="132">
        <v>1.08</v>
      </c>
      <c r="P43" s="132">
        <f t="shared" si="3"/>
        <v>32.950800000000001</v>
      </c>
      <c r="Q43" s="2"/>
      <c r="S43" s="136" t="s">
        <v>134</v>
      </c>
      <c r="T43" s="137" t="s">
        <v>178</v>
      </c>
      <c r="V43" s="148">
        <v>42220</v>
      </c>
      <c r="W43" s="152">
        <v>28.98</v>
      </c>
      <c r="X43" s="152">
        <v>29.15</v>
      </c>
      <c r="Y43" s="152">
        <v>28.86</v>
      </c>
      <c r="Z43" s="152">
        <v>29.13</v>
      </c>
      <c r="AA43" s="150">
        <v>25741700</v>
      </c>
      <c r="AB43" s="149">
        <v>28.89</v>
      </c>
      <c r="AC43" s="2">
        <f t="shared" si="1"/>
        <v>0.28999999999999915</v>
      </c>
      <c r="AD43" s="205">
        <f t="shared" si="2"/>
        <v>2.7768136063868187E-3</v>
      </c>
    </row>
    <row r="44" spans="15:30" x14ac:dyDescent="0.25">
      <c r="O44" s="132">
        <v>1.07</v>
      </c>
      <c r="P44" s="132">
        <f t="shared" si="3"/>
        <v>32.645700000000005</v>
      </c>
      <c r="Q44" s="2"/>
      <c r="S44" s="136" t="s">
        <v>135</v>
      </c>
      <c r="T44" s="137" t="s">
        <v>179</v>
      </c>
      <c r="V44" s="148">
        <v>42219</v>
      </c>
      <c r="W44" s="152">
        <v>29</v>
      </c>
      <c r="X44" s="152">
        <v>29.35</v>
      </c>
      <c r="Y44" s="152">
        <v>28.9</v>
      </c>
      <c r="Z44" s="152">
        <v>29.05</v>
      </c>
      <c r="AA44" s="150">
        <v>26213600</v>
      </c>
      <c r="AB44" s="149">
        <v>28.81</v>
      </c>
      <c r="AC44" s="2">
        <f t="shared" si="1"/>
        <v>0.45000000000000284</v>
      </c>
      <c r="AD44" s="205">
        <f t="shared" si="2"/>
        <v>3.4831069313827623E-3</v>
      </c>
    </row>
    <row r="45" spans="15:30" x14ac:dyDescent="0.25">
      <c r="O45" s="132">
        <v>1.06</v>
      </c>
      <c r="P45" s="132">
        <f t="shared" si="3"/>
        <v>32.340600000000002</v>
      </c>
      <c r="Q45" s="2"/>
      <c r="S45" s="136" t="s">
        <v>136</v>
      </c>
      <c r="T45" s="137">
        <v>33.43</v>
      </c>
      <c r="V45" s="148">
        <v>42216</v>
      </c>
      <c r="W45" s="152">
        <v>29.12</v>
      </c>
      <c r="X45" s="152">
        <v>29.12</v>
      </c>
      <c r="Y45" s="152">
        <v>28.77</v>
      </c>
      <c r="Z45" s="152">
        <v>28.95</v>
      </c>
      <c r="AA45" s="150">
        <v>27158800</v>
      </c>
      <c r="AB45" s="149">
        <v>28.71</v>
      </c>
      <c r="AC45" s="2">
        <f t="shared" si="1"/>
        <v>0.35000000000000142</v>
      </c>
      <c r="AD45" s="205">
        <f t="shared" si="2"/>
        <v>1.3951866062085205E-3</v>
      </c>
    </row>
    <row r="46" spans="15:30" x14ac:dyDescent="0.25">
      <c r="O46" s="132">
        <v>1.05</v>
      </c>
      <c r="P46" s="132">
        <f t="shared" si="3"/>
        <v>32.035500000000006</v>
      </c>
      <c r="Q46" s="2"/>
      <c r="S46" s="136" t="s">
        <v>137</v>
      </c>
      <c r="T46" s="137">
        <v>0.84752300000000003</v>
      </c>
      <c r="V46" s="148">
        <v>42215</v>
      </c>
      <c r="W46" s="152">
        <v>29.1</v>
      </c>
      <c r="X46" s="152">
        <v>29.45</v>
      </c>
      <c r="Y46" s="152">
        <v>28.85</v>
      </c>
      <c r="Z46" s="152">
        <v>28.91</v>
      </c>
      <c r="AA46" s="150">
        <v>26582400</v>
      </c>
      <c r="AB46" s="149">
        <v>28.67</v>
      </c>
      <c r="AC46" s="2">
        <f t="shared" si="1"/>
        <v>0.59999999999999787</v>
      </c>
      <c r="AD46" s="205">
        <f t="shared" si="2"/>
        <v>-3.4758428919011708E-3</v>
      </c>
    </row>
    <row r="47" spans="15:30" x14ac:dyDescent="0.25">
      <c r="O47" s="132">
        <v>1.04</v>
      </c>
      <c r="P47" s="132">
        <f t="shared" si="3"/>
        <v>31.730400000000003</v>
      </c>
      <c r="Q47" s="2"/>
      <c r="S47" s="136" t="s">
        <v>138</v>
      </c>
      <c r="T47" s="138" t="s">
        <v>160</v>
      </c>
      <c r="V47" s="148">
        <v>42214</v>
      </c>
      <c r="W47" s="152">
        <v>28.95</v>
      </c>
      <c r="X47" s="152">
        <v>29.13</v>
      </c>
      <c r="Y47" s="152">
        <v>28.79</v>
      </c>
      <c r="Z47" s="152">
        <v>29.01</v>
      </c>
      <c r="AA47" s="150">
        <v>26470200</v>
      </c>
      <c r="AB47" s="149">
        <v>28.77</v>
      </c>
      <c r="AC47" s="2">
        <f t="shared" si="1"/>
        <v>0.33999999999999986</v>
      </c>
      <c r="AD47" s="205">
        <f t="shared" si="2"/>
        <v>1.7409470752089984E-3</v>
      </c>
    </row>
    <row r="48" spans="15:30" x14ac:dyDescent="0.25">
      <c r="O48" s="132">
        <v>1.03</v>
      </c>
      <c r="P48" s="132">
        <f t="shared" si="3"/>
        <v>31.425300000000004</v>
      </c>
      <c r="Q48" s="2"/>
      <c r="S48" s="136"/>
      <c r="T48" s="137"/>
      <c r="V48" s="148">
        <v>42213</v>
      </c>
      <c r="W48" s="152">
        <v>28.51</v>
      </c>
      <c r="X48" s="152">
        <v>29.18</v>
      </c>
      <c r="Y48" s="152">
        <v>28.44</v>
      </c>
      <c r="Z48" s="152">
        <v>28.96</v>
      </c>
      <c r="AA48" s="150">
        <v>33182400</v>
      </c>
      <c r="AB48" s="149">
        <v>28.72</v>
      </c>
      <c r="AC48" s="2">
        <f t="shared" si="1"/>
        <v>0.73999999999999844</v>
      </c>
      <c r="AD48" s="205">
        <f t="shared" si="2"/>
        <v>2.1337126600284417E-2</v>
      </c>
    </row>
    <row r="49" spans="15:30" x14ac:dyDescent="0.25">
      <c r="O49" s="132">
        <v>1.02</v>
      </c>
      <c r="P49" s="132">
        <f t="shared" si="3"/>
        <v>31.120200000000001</v>
      </c>
      <c r="Q49" s="2"/>
      <c r="S49" s="136" t="s">
        <v>139</v>
      </c>
      <c r="T49" s="137" t="s">
        <v>180</v>
      </c>
      <c r="V49" s="148">
        <v>42212</v>
      </c>
      <c r="W49" s="152">
        <v>28.07</v>
      </c>
      <c r="X49" s="152">
        <v>28.42</v>
      </c>
      <c r="Y49" s="152">
        <v>27.62</v>
      </c>
      <c r="Z49" s="152">
        <v>28.35</v>
      </c>
      <c r="AA49" s="150">
        <v>42161100</v>
      </c>
      <c r="AB49" s="149">
        <v>28.12</v>
      </c>
      <c r="AC49" s="2">
        <f t="shared" si="1"/>
        <v>0.80000000000000071</v>
      </c>
      <c r="AD49" s="205">
        <f t="shared" si="2"/>
        <v>1.0420409629895877E-2</v>
      </c>
    </row>
    <row r="50" spans="15:30" x14ac:dyDescent="0.25">
      <c r="O50" s="132">
        <v>1.01</v>
      </c>
      <c r="P50" s="132">
        <f t="shared" si="3"/>
        <v>30.815100000000001</v>
      </c>
      <c r="Q50" s="2"/>
      <c r="S50" s="136" t="s">
        <v>140</v>
      </c>
      <c r="T50" s="137" t="s">
        <v>161</v>
      </c>
      <c r="V50" s="148">
        <v>42209</v>
      </c>
      <c r="W50" s="152">
        <v>28.53</v>
      </c>
      <c r="X50" s="152">
        <v>28.64</v>
      </c>
      <c r="Y50" s="152">
        <v>28.06</v>
      </c>
      <c r="Z50" s="152">
        <v>28.06</v>
      </c>
      <c r="AA50" s="150">
        <v>31621000</v>
      </c>
      <c r="AB50" s="149">
        <v>27.83</v>
      </c>
      <c r="AC50" s="2">
        <f t="shared" si="1"/>
        <v>0.58000000000000185</v>
      </c>
      <c r="AD50" s="205">
        <f t="shared" si="2"/>
        <v>-1.8688293370945019E-2</v>
      </c>
    </row>
    <row r="51" spans="15:30" x14ac:dyDescent="0.25">
      <c r="O51" s="132">
        <v>1</v>
      </c>
      <c r="P51" s="132">
        <f t="shared" si="3"/>
        <v>30.51</v>
      </c>
      <c r="Q51" s="2"/>
      <c r="S51" s="136" t="s">
        <v>141</v>
      </c>
      <c r="T51" s="139">
        <v>21786879</v>
      </c>
      <c r="V51" s="148">
        <v>42208</v>
      </c>
      <c r="W51" s="152">
        <v>28.66</v>
      </c>
      <c r="X51" s="152">
        <v>28.97</v>
      </c>
      <c r="Y51" s="152">
        <v>28.43</v>
      </c>
      <c r="Z51" s="152">
        <v>28.6</v>
      </c>
      <c r="AA51" s="150">
        <v>33775200</v>
      </c>
      <c r="AB51" s="149">
        <v>28.36</v>
      </c>
      <c r="AC51" s="2">
        <f t="shared" si="1"/>
        <v>0.53999999999999915</v>
      </c>
      <c r="AD51" s="205">
        <f t="shared" si="2"/>
        <v>-3.5248501938678345E-4</v>
      </c>
    </row>
    <row r="52" spans="15:30" x14ac:dyDescent="0.25">
      <c r="O52" s="132">
        <v>0.99</v>
      </c>
      <c r="P52" s="132">
        <f t="shared" si="3"/>
        <v>30.204900000000002</v>
      </c>
      <c r="Q52" s="2"/>
      <c r="S52" s="136" t="s">
        <v>146</v>
      </c>
      <c r="T52" s="139">
        <v>33870000</v>
      </c>
      <c r="V52" s="148">
        <v>42207</v>
      </c>
      <c r="W52" s="152">
        <v>28.57</v>
      </c>
      <c r="X52" s="152">
        <v>28.85</v>
      </c>
      <c r="Y52" s="152">
        <v>28.43</v>
      </c>
      <c r="Z52" s="152">
        <v>28.61</v>
      </c>
      <c r="AA52" s="150">
        <v>36387200</v>
      </c>
      <c r="AB52" s="149">
        <v>28.37</v>
      </c>
      <c r="AC52" s="2">
        <f t="shared" si="1"/>
        <v>0.42000000000000171</v>
      </c>
      <c r="AD52" s="205">
        <f t="shared" si="2"/>
        <v>-3.8623595505618002E-3</v>
      </c>
    </row>
    <row r="53" spans="15:30" x14ac:dyDescent="0.25">
      <c r="O53" s="132">
        <v>0.98</v>
      </c>
      <c r="P53" s="132">
        <f t="shared" si="3"/>
        <v>29.899800000000003</v>
      </c>
      <c r="Q53" s="2"/>
      <c r="S53" s="136" t="s">
        <v>142</v>
      </c>
      <c r="T53" s="137" t="s">
        <v>181</v>
      </c>
      <c r="V53" s="148">
        <v>42206</v>
      </c>
      <c r="W53" s="152">
        <v>28.96</v>
      </c>
      <c r="X53" s="152">
        <v>29.26</v>
      </c>
      <c r="Y53" s="152">
        <v>28.67</v>
      </c>
      <c r="Z53" s="152">
        <v>28.72</v>
      </c>
      <c r="AA53" s="150">
        <v>45191000</v>
      </c>
      <c r="AB53" s="149">
        <v>28.48</v>
      </c>
      <c r="AC53" s="2">
        <f t="shared" si="1"/>
        <v>0.58999999999999986</v>
      </c>
      <c r="AD53" s="205">
        <f t="shared" si="2"/>
        <v>-1.3167013167013186E-2</v>
      </c>
    </row>
    <row r="54" spans="15:30" x14ac:dyDescent="0.25">
      <c r="O54" s="132">
        <v>0.97</v>
      </c>
      <c r="P54" s="132">
        <f t="shared" si="3"/>
        <v>29.5947</v>
      </c>
      <c r="S54" s="136" t="s">
        <v>147</v>
      </c>
      <c r="T54" s="137">
        <v>12.49</v>
      </c>
      <c r="V54" s="148">
        <v>42205</v>
      </c>
      <c r="W54" s="152">
        <v>29.62</v>
      </c>
      <c r="X54" s="152">
        <v>29.62</v>
      </c>
      <c r="Y54" s="152">
        <v>29.07</v>
      </c>
      <c r="Z54" s="152">
        <v>29.1</v>
      </c>
      <c r="AA54" s="150">
        <v>33812900</v>
      </c>
      <c r="AB54" s="149">
        <v>28.86</v>
      </c>
      <c r="AC54" s="2">
        <f t="shared" si="1"/>
        <v>0.55000000000000071</v>
      </c>
      <c r="AD54" s="205">
        <f t="shared" si="2"/>
        <v>-1.2658227848101333E-2</v>
      </c>
    </row>
    <row r="55" spans="15:30" x14ac:dyDescent="0.25">
      <c r="O55" s="132">
        <v>0.96</v>
      </c>
      <c r="P55" s="132">
        <f t="shared" si="3"/>
        <v>29.2896</v>
      </c>
      <c r="S55" s="136" t="s">
        <v>148</v>
      </c>
      <c r="T55" s="137">
        <v>2.36</v>
      </c>
      <c r="V55" s="148">
        <v>42202</v>
      </c>
      <c r="W55" s="152">
        <v>29.66</v>
      </c>
      <c r="X55" s="152">
        <v>29.8</v>
      </c>
      <c r="Y55" s="152">
        <v>29.1</v>
      </c>
      <c r="Z55" s="152">
        <v>29.47</v>
      </c>
      <c r="AA55" s="150">
        <v>43697600</v>
      </c>
      <c r="AB55" s="149">
        <v>29.23</v>
      </c>
      <c r="AC55" s="2">
        <f t="shared" si="1"/>
        <v>0.69999999999999929</v>
      </c>
      <c r="AD55" s="205">
        <f t="shared" si="2"/>
        <v>-1.4165261382799277E-2</v>
      </c>
    </row>
    <row r="56" spans="15:30" x14ac:dyDescent="0.25">
      <c r="O56" s="132">
        <v>0.95</v>
      </c>
      <c r="P56" s="132">
        <f t="shared" si="3"/>
        <v>28.984500000000001</v>
      </c>
      <c r="S56" s="136" t="s">
        <v>143</v>
      </c>
      <c r="T56" s="137" t="s">
        <v>182</v>
      </c>
      <c r="V56" s="148">
        <v>42201</v>
      </c>
      <c r="W56" s="152">
        <v>30.47</v>
      </c>
      <c r="X56" s="152">
        <v>30.48</v>
      </c>
      <c r="Y56" s="152">
        <v>29.1</v>
      </c>
      <c r="Z56" s="152">
        <v>29.9</v>
      </c>
      <c r="AA56" s="150">
        <v>81166700</v>
      </c>
      <c r="AB56" s="149">
        <v>29.65</v>
      </c>
      <c r="AC56" s="2">
        <f t="shared" si="1"/>
        <v>1.379999999999999</v>
      </c>
      <c r="AD56" s="205">
        <f t="shared" si="2"/>
        <v>6.7911714770798604E-3</v>
      </c>
    </row>
    <row r="57" spans="15:30" x14ac:dyDescent="0.25">
      <c r="O57" s="132">
        <v>0.94</v>
      </c>
      <c r="P57" s="132">
        <f t="shared" si="3"/>
        <v>28.679400000000001</v>
      </c>
      <c r="V57" s="148">
        <v>42200</v>
      </c>
      <c r="W57" s="152">
        <v>29.65</v>
      </c>
      <c r="X57" s="152">
        <v>29.99</v>
      </c>
      <c r="Y57" s="152">
        <v>29.47</v>
      </c>
      <c r="Z57" s="152">
        <v>29.69</v>
      </c>
      <c r="AA57" s="150">
        <v>47852500</v>
      </c>
      <c r="AB57" s="149">
        <v>29.45</v>
      </c>
      <c r="AC57" s="2">
        <f t="shared" si="1"/>
        <v>0.51999999999999957</v>
      </c>
      <c r="AD57" s="205">
        <f t="shared" si="2"/>
        <v>1.3600816048962017E-3</v>
      </c>
    </row>
    <row r="58" spans="15:30" x14ac:dyDescent="0.25">
      <c r="O58" s="132">
        <v>0.93</v>
      </c>
      <c r="P58" s="132">
        <f t="shared" si="3"/>
        <v>28.374300000000002</v>
      </c>
      <c r="V58" s="148">
        <v>42199</v>
      </c>
      <c r="W58" s="152">
        <v>29.66</v>
      </c>
      <c r="X58" s="152">
        <v>30.11</v>
      </c>
      <c r="Y58" s="152">
        <v>29.44</v>
      </c>
      <c r="Z58" s="152">
        <v>29.65</v>
      </c>
      <c r="AA58" s="150">
        <v>39778300</v>
      </c>
      <c r="AB58" s="149">
        <v>29.41</v>
      </c>
      <c r="AC58" s="2">
        <f t="shared" si="1"/>
        <v>0.66999999999999815</v>
      </c>
      <c r="AD58" s="205">
        <f t="shared" si="2"/>
        <v>-2.7127839945744192E-3</v>
      </c>
    </row>
    <row r="59" spans="15:30" x14ac:dyDescent="0.25">
      <c r="O59" s="132">
        <v>0.92</v>
      </c>
      <c r="P59" s="132">
        <f t="shared" si="3"/>
        <v>28.069200000000002</v>
      </c>
      <c r="V59" s="148">
        <v>42198</v>
      </c>
      <c r="W59" s="152">
        <v>29.27</v>
      </c>
      <c r="X59" s="152">
        <v>29.82</v>
      </c>
      <c r="Y59" s="152">
        <v>29.19</v>
      </c>
      <c r="Z59" s="152">
        <v>29.73</v>
      </c>
      <c r="AA59" s="150">
        <v>26452400</v>
      </c>
      <c r="AB59" s="149">
        <v>29.49</v>
      </c>
      <c r="AC59" s="2">
        <f t="shared" si="1"/>
        <v>0.62999999999999901</v>
      </c>
      <c r="AD59" s="205">
        <f t="shared" si="2"/>
        <v>1.9357068786726606E-2</v>
      </c>
    </row>
    <row r="60" spans="15:30" x14ac:dyDescent="0.25">
      <c r="O60" s="132">
        <v>0.91</v>
      </c>
      <c r="P60" s="132">
        <f t="shared" si="3"/>
        <v>27.764100000000003</v>
      </c>
      <c r="V60" s="148">
        <v>42195</v>
      </c>
      <c r="W60" s="152">
        <v>29.2</v>
      </c>
      <c r="X60" s="152">
        <v>29.35</v>
      </c>
      <c r="Y60" s="152">
        <v>28.94</v>
      </c>
      <c r="Z60" s="152">
        <v>29.17</v>
      </c>
      <c r="AA60" s="150">
        <v>31423800</v>
      </c>
      <c r="AB60" s="149">
        <v>28.93</v>
      </c>
      <c r="AC60" s="2">
        <f t="shared" si="1"/>
        <v>0.41000000000000014</v>
      </c>
      <c r="AD60" s="205">
        <f t="shared" si="2"/>
        <v>8.3652840711048171E-3</v>
      </c>
    </row>
    <row r="61" spans="15:30" x14ac:dyDescent="0.25">
      <c r="O61" s="132">
        <v>0.9</v>
      </c>
      <c r="P61" s="132">
        <f t="shared" si="3"/>
        <v>27.459000000000003</v>
      </c>
      <c r="V61" s="148">
        <v>42194</v>
      </c>
      <c r="W61" s="152">
        <v>29.72</v>
      </c>
      <c r="X61" s="152">
        <v>29.89</v>
      </c>
      <c r="Y61" s="152">
        <v>28.82</v>
      </c>
      <c r="Z61" s="152">
        <v>28.93</v>
      </c>
      <c r="AA61" s="150">
        <v>47167800</v>
      </c>
      <c r="AB61" s="149">
        <v>28.69</v>
      </c>
      <c r="AC61" s="2">
        <f t="shared" si="1"/>
        <v>1.0700000000000003</v>
      </c>
      <c r="AD61" s="205">
        <f t="shared" si="2"/>
        <v>-1.9480519480519543E-2</v>
      </c>
    </row>
    <row r="62" spans="15:30" x14ac:dyDescent="0.25">
      <c r="V62" s="148">
        <v>42193</v>
      </c>
      <c r="W62" s="152">
        <v>29.4</v>
      </c>
      <c r="X62" s="152">
        <v>29.67</v>
      </c>
      <c r="Y62" s="152">
        <v>29.15</v>
      </c>
      <c r="Z62" s="152">
        <v>29.5</v>
      </c>
      <c r="AA62" s="150">
        <v>45223800</v>
      </c>
      <c r="AB62" s="149">
        <v>29.26</v>
      </c>
      <c r="AC62" s="2">
        <f t="shared" si="1"/>
        <v>0.52000000000000313</v>
      </c>
      <c r="AD62" s="205">
        <f t="shared" si="2"/>
        <v>-1.3153456998313606E-2</v>
      </c>
    </row>
    <row r="63" spans="15:30" x14ac:dyDescent="0.25">
      <c r="V63" s="148">
        <v>42192</v>
      </c>
      <c r="W63" s="152">
        <v>29.87</v>
      </c>
      <c r="X63" s="152">
        <v>29.93</v>
      </c>
      <c r="Y63" s="152">
        <v>29.09</v>
      </c>
      <c r="Z63" s="152">
        <v>29.9</v>
      </c>
      <c r="AA63" s="150">
        <v>43833700</v>
      </c>
      <c r="AB63" s="149">
        <v>29.65</v>
      </c>
      <c r="AC63" s="2">
        <f t="shared" si="1"/>
        <v>0.83999999999999986</v>
      </c>
      <c r="AD63" s="205">
        <f t="shared" si="2"/>
        <v>-4.6995636119503414E-3</v>
      </c>
    </row>
    <row r="64" spans="15:30" x14ac:dyDescent="0.25">
      <c r="V64" s="148">
        <v>42191</v>
      </c>
      <c r="W64" s="152">
        <v>30.24</v>
      </c>
      <c r="X64" s="152">
        <v>30.45</v>
      </c>
      <c r="Y64" s="152">
        <v>29.84</v>
      </c>
      <c r="Z64" s="152">
        <v>30.04</v>
      </c>
      <c r="AA64" s="150">
        <v>32468100</v>
      </c>
      <c r="AB64" s="149">
        <v>29.79</v>
      </c>
      <c r="AC64" s="2">
        <f t="shared" si="1"/>
        <v>0.60999999999999943</v>
      </c>
      <c r="AD64" s="205">
        <f t="shared" si="2"/>
        <v>-1.7156054107555274E-2</v>
      </c>
    </row>
    <row r="65" spans="22:30" x14ac:dyDescent="0.25">
      <c r="V65" s="148">
        <v>42187</v>
      </c>
      <c r="W65" s="152">
        <v>30.18</v>
      </c>
      <c r="X65" s="152">
        <v>30.92</v>
      </c>
      <c r="Y65" s="152">
        <v>30.1</v>
      </c>
      <c r="Z65" s="152">
        <v>30.56</v>
      </c>
      <c r="AA65" s="150">
        <v>27105200</v>
      </c>
      <c r="AB65" s="149">
        <v>30.31</v>
      </c>
      <c r="AC65" s="2">
        <f t="shared" si="1"/>
        <v>0.82000000000000028</v>
      </c>
      <c r="AD65" s="205">
        <f t="shared" si="2"/>
        <v>1.2696291346474986E-2</v>
      </c>
    </row>
    <row r="66" spans="22:30" x14ac:dyDescent="0.25">
      <c r="V66" s="148">
        <v>42186</v>
      </c>
      <c r="W66" s="152">
        <v>30.49</v>
      </c>
      <c r="X66" s="152">
        <v>30.55</v>
      </c>
      <c r="Y66" s="152">
        <v>30.01</v>
      </c>
      <c r="Z66" s="152">
        <v>30.18</v>
      </c>
      <c r="AA66" s="150">
        <v>27178900</v>
      </c>
      <c r="AB66" s="149">
        <v>29.93</v>
      </c>
      <c r="AC66" s="2">
        <f t="shared" si="1"/>
        <v>0.53999999999999915</v>
      </c>
      <c r="AD66" s="205">
        <f t="shared" si="2"/>
        <v>-7.9549221080543742E-3</v>
      </c>
    </row>
    <row r="67" spans="22:30" x14ac:dyDescent="0.25">
      <c r="V67" s="148">
        <v>42185</v>
      </c>
      <c r="W67" s="152">
        <v>30.63</v>
      </c>
      <c r="X67" s="152">
        <v>30.69</v>
      </c>
      <c r="Y67" s="152">
        <v>30.15</v>
      </c>
      <c r="Z67" s="152">
        <v>30.42</v>
      </c>
      <c r="AA67" s="150">
        <v>34412200</v>
      </c>
      <c r="AB67" s="149">
        <v>30.17</v>
      </c>
      <c r="AC67" s="2">
        <f>X67-Y67</f>
        <v>0.5400000000000027</v>
      </c>
      <c r="AD67" s="205">
        <f>AB67/AB68-1</f>
        <v>9.9535500995351356E-4</v>
      </c>
    </row>
    <row r="68" spans="22:30" x14ac:dyDescent="0.25">
      <c r="V68" s="148">
        <v>42184</v>
      </c>
      <c r="W68" s="152">
        <v>30.7</v>
      </c>
      <c r="X68" s="152">
        <v>30.98</v>
      </c>
      <c r="Y68" s="152">
        <v>30.31</v>
      </c>
      <c r="Z68" s="152">
        <v>30.39</v>
      </c>
      <c r="AA68" s="150">
        <v>35194500</v>
      </c>
      <c r="AB68" s="149">
        <v>30.14</v>
      </c>
      <c r="AC68" s="2">
        <f>X68-Y68</f>
        <v>0.67000000000000171</v>
      </c>
      <c r="AD68" s="205" t="e">
        <f>AB68/AB69-1</f>
        <v>#DIV/0!</v>
      </c>
    </row>
    <row r="69" spans="22:30" x14ac:dyDescent="0.25">
      <c r="V69" s="149" t="s">
        <v>159</v>
      </c>
      <c r="W69" s="152"/>
      <c r="X69" s="152"/>
      <c r="Y69" s="152"/>
      <c r="Z69" s="152"/>
      <c r="AA69" s="149"/>
      <c r="AB69" s="149"/>
      <c r="AC69" s="2">
        <f>X69-Y69</f>
        <v>0</v>
      </c>
      <c r="AD69" s="205" t="e">
        <f>AB69/AB70-1</f>
        <v>#DIV/0!</v>
      </c>
    </row>
  </sheetData>
  <mergeCells count="1">
    <mergeCell ref="O40:P40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07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2" customFormat="1" x14ac:dyDescent="0.25">
      <c r="A1" s="72" t="s">
        <v>1</v>
      </c>
      <c r="B1" s="174" t="s">
        <v>2</v>
      </c>
      <c r="C1" s="72" t="s">
        <v>4</v>
      </c>
      <c r="D1" s="73" t="s">
        <v>5</v>
      </c>
      <c r="E1" s="73" t="s">
        <v>110</v>
      </c>
      <c r="F1" s="73" t="s">
        <v>60</v>
      </c>
      <c r="G1" s="72" t="s">
        <v>3</v>
      </c>
      <c r="H1" s="105" t="s">
        <v>6</v>
      </c>
      <c r="I1" s="73" t="s">
        <v>7</v>
      </c>
      <c r="J1" s="73" t="s">
        <v>109</v>
      </c>
      <c r="K1" s="73" t="s">
        <v>61</v>
      </c>
      <c r="L1" s="72" t="s">
        <v>43</v>
      </c>
      <c r="M1" s="72" t="s">
        <v>38</v>
      </c>
      <c r="T1" s="174" t="s">
        <v>72</v>
      </c>
      <c r="W1" s="192" t="s">
        <v>151</v>
      </c>
      <c r="X1" s="193" t="s">
        <v>152</v>
      </c>
      <c r="Y1" s="193" t="s">
        <v>153</v>
      </c>
      <c r="Z1" s="193" t="s">
        <v>154</v>
      </c>
      <c r="AA1" s="193" t="s">
        <v>155</v>
      </c>
      <c r="AB1" s="192" t="s">
        <v>156</v>
      </c>
      <c r="AC1" s="193" t="s">
        <v>157</v>
      </c>
      <c r="AD1" s="72" t="s">
        <v>229</v>
      </c>
      <c r="AE1" s="72" t="s">
        <v>230</v>
      </c>
    </row>
    <row r="2" spans="1:31" x14ac:dyDescent="0.25">
      <c r="A2" s="6" t="s">
        <v>22</v>
      </c>
      <c r="B2" s="175">
        <v>42153</v>
      </c>
      <c r="C2" s="8">
        <v>20</v>
      </c>
      <c r="D2" s="21">
        <v>67.3</v>
      </c>
      <c r="E2" s="21">
        <v>0</v>
      </c>
      <c r="F2" s="21">
        <f t="shared" ref="F2:F21" si="0">D2*C2+E2</f>
        <v>1346</v>
      </c>
      <c r="G2" s="111">
        <v>42219</v>
      </c>
      <c r="H2" s="106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120</v>
      </c>
      <c r="W2" s="159">
        <v>42277</v>
      </c>
      <c r="X2" s="59">
        <v>48.64</v>
      </c>
      <c r="Y2" s="59">
        <v>50.15</v>
      </c>
      <c r="Z2" s="59">
        <v>48.45</v>
      </c>
      <c r="AA2" s="59">
        <v>50.06</v>
      </c>
      <c r="AB2" s="153">
        <v>3301600</v>
      </c>
      <c r="AC2" s="59">
        <v>50.06</v>
      </c>
      <c r="AD2" s="2">
        <f>Y2-Z2</f>
        <v>1.6999999999999957</v>
      </c>
      <c r="AE2" s="205">
        <f>AC2/AC3-1</f>
        <v>3.6868268434134155E-2</v>
      </c>
    </row>
    <row r="3" spans="1:31" x14ac:dyDescent="0.25">
      <c r="A3" s="30" t="s">
        <v>75</v>
      </c>
      <c r="B3" s="175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1">
        <v>42219</v>
      </c>
      <c r="H3" s="106">
        <v>55</v>
      </c>
      <c r="I3" s="67">
        <v>59.75</v>
      </c>
      <c r="J3" s="67">
        <v>0.06</v>
      </c>
      <c r="K3" s="67">
        <f>H3*I3-J3</f>
        <v>3286.19</v>
      </c>
      <c r="L3" s="1">
        <v>42277</v>
      </c>
      <c r="M3" s="2">
        <v>37.5</v>
      </c>
      <c r="O3" s="17" t="s">
        <v>58</v>
      </c>
      <c r="Q3" s="2">
        <f>(F22-K22-M22)/Q2</f>
        <v>56.918249999999986</v>
      </c>
      <c r="W3" s="159">
        <v>42276</v>
      </c>
      <c r="X3" s="59">
        <v>48.47</v>
      </c>
      <c r="Y3" s="59">
        <v>48.89</v>
      </c>
      <c r="Z3" s="59">
        <v>47.84</v>
      </c>
      <c r="AA3" s="59">
        <v>48.28</v>
      </c>
      <c r="AB3" s="153">
        <v>2216800</v>
      </c>
      <c r="AC3" s="59">
        <v>48.28</v>
      </c>
      <c r="AD3" s="2">
        <f t="shared" ref="AD3:AD66" si="1">Y3-Z3</f>
        <v>1.0499999999999972</v>
      </c>
      <c r="AE3" s="205">
        <f t="shared" ref="AE3:AE66" si="2">AC3/AC4-1</f>
        <v>4.1442188147544634E-4</v>
      </c>
    </row>
    <row r="4" spans="1:31" x14ac:dyDescent="0.25">
      <c r="B4" s="175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1">
        <v>42250</v>
      </c>
      <c r="H4" s="110">
        <v>100</v>
      </c>
      <c r="I4" s="21">
        <v>59.4</v>
      </c>
      <c r="J4" s="21">
        <v>0.11</v>
      </c>
      <c r="K4" s="94">
        <f>H4*I4-J4</f>
        <v>5939.89</v>
      </c>
      <c r="M4" s="2"/>
      <c r="O4" s="17" t="s">
        <v>66</v>
      </c>
      <c r="Q4" s="81">
        <v>53.69</v>
      </c>
      <c r="T4" s="191"/>
      <c r="U4" s="47"/>
      <c r="V4" s="52"/>
      <c r="W4" s="159">
        <v>42275</v>
      </c>
      <c r="X4" s="59">
        <v>49.41</v>
      </c>
      <c r="Y4" s="59">
        <v>49.89</v>
      </c>
      <c r="Z4" s="59">
        <v>48.23</v>
      </c>
      <c r="AA4" s="59">
        <v>48.26</v>
      </c>
      <c r="AB4" s="153">
        <v>2607500</v>
      </c>
      <c r="AC4" s="59">
        <v>48.26</v>
      </c>
      <c r="AD4" s="2">
        <f t="shared" si="1"/>
        <v>1.6600000000000037</v>
      </c>
      <c r="AE4" s="205">
        <f t="shared" si="2"/>
        <v>-3.9984085935946045E-2</v>
      </c>
    </row>
    <row r="5" spans="1:31" x14ac:dyDescent="0.25">
      <c r="B5" s="175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1">
        <v>42258</v>
      </c>
      <c r="H5" s="172">
        <v>80</v>
      </c>
      <c r="I5" s="171">
        <v>56.47</v>
      </c>
      <c r="J5" s="171">
        <v>0.08</v>
      </c>
      <c r="K5" s="173">
        <f>H5*I5-J5</f>
        <v>4517.5200000000004</v>
      </c>
      <c r="M5" s="2"/>
      <c r="O5" s="17" t="s">
        <v>67</v>
      </c>
      <c r="Q5" s="3">
        <f>Q4*Q2</f>
        <v>6442.7999999999993</v>
      </c>
      <c r="U5" t="s">
        <v>196</v>
      </c>
      <c r="W5" s="159">
        <v>42272</v>
      </c>
      <c r="X5" s="59">
        <v>50.53</v>
      </c>
      <c r="Y5" s="59">
        <v>50.81</v>
      </c>
      <c r="Z5" s="59">
        <v>49.71</v>
      </c>
      <c r="AA5" s="59">
        <v>50.27</v>
      </c>
      <c r="AB5" s="153">
        <v>2767400</v>
      </c>
      <c r="AC5" s="59">
        <v>50.27</v>
      </c>
      <c r="AD5" s="2">
        <f t="shared" si="1"/>
        <v>1.1000000000000014</v>
      </c>
      <c r="AE5" s="205">
        <f t="shared" si="2"/>
        <v>4.395604395604602E-3</v>
      </c>
    </row>
    <row r="6" spans="1:31" x14ac:dyDescent="0.25">
      <c r="B6" s="175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271">
        <v>80</v>
      </c>
      <c r="I6" s="272">
        <v>52.55</v>
      </c>
      <c r="J6" s="272">
        <v>0.08</v>
      </c>
      <c r="K6" s="273">
        <f>H6*I6-J6</f>
        <v>4203.92</v>
      </c>
      <c r="M6" s="2"/>
      <c r="O6" s="17" t="s">
        <v>64</v>
      </c>
      <c r="Q6" s="2">
        <f>Q3*Q2</f>
        <v>6830.1899999999987</v>
      </c>
      <c r="W6" s="159">
        <v>42271</v>
      </c>
      <c r="X6" s="59">
        <v>49.86</v>
      </c>
      <c r="Y6" s="59">
        <v>50.4</v>
      </c>
      <c r="Z6" s="59">
        <v>49.31</v>
      </c>
      <c r="AA6" s="59">
        <v>50.05</v>
      </c>
      <c r="AB6" s="153">
        <v>3662400</v>
      </c>
      <c r="AC6" s="59">
        <v>50.05</v>
      </c>
      <c r="AD6" s="2">
        <f t="shared" si="1"/>
        <v>1.0899999999999963</v>
      </c>
      <c r="AE6" s="205">
        <f t="shared" si="2"/>
        <v>-3.9944078290399254E-4</v>
      </c>
    </row>
    <row r="7" spans="1:31" ht="15.75" x14ac:dyDescent="0.25">
      <c r="B7" s="175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G7" s="1">
        <v>42284</v>
      </c>
      <c r="H7" s="271">
        <v>50</v>
      </c>
      <c r="I7" s="272">
        <v>52.85</v>
      </c>
      <c r="J7" s="272">
        <v>0.05</v>
      </c>
      <c r="K7" s="273">
        <f>H7*I7-J7</f>
        <v>2642.45</v>
      </c>
      <c r="M7" s="2"/>
      <c r="O7" s="17" t="s">
        <v>65</v>
      </c>
      <c r="Q7" s="2">
        <f>Q5-Q6</f>
        <v>-387.38999999999942</v>
      </c>
      <c r="R7" s="223" t="s">
        <v>245</v>
      </c>
      <c r="W7" s="159">
        <v>42270</v>
      </c>
      <c r="X7" s="59">
        <v>51.46</v>
      </c>
      <c r="Y7" s="59">
        <v>51.73</v>
      </c>
      <c r="Z7" s="59">
        <v>49.91</v>
      </c>
      <c r="AA7" s="59">
        <v>50.07</v>
      </c>
      <c r="AB7" s="153">
        <v>1853100</v>
      </c>
      <c r="AC7" s="59">
        <v>50.07</v>
      </c>
      <c r="AD7" s="2">
        <f t="shared" si="1"/>
        <v>1.8200000000000003</v>
      </c>
      <c r="AE7" s="205">
        <f t="shared" si="2"/>
        <v>-2.1114369501466279E-2</v>
      </c>
    </row>
    <row r="8" spans="1:31" x14ac:dyDescent="0.25">
      <c r="B8" s="175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G8" s="1">
        <v>42284</v>
      </c>
      <c r="H8" s="107">
        <v>30</v>
      </c>
      <c r="I8" s="2">
        <v>53.05</v>
      </c>
      <c r="J8" s="2">
        <v>0.03</v>
      </c>
      <c r="K8" s="113">
        <f>H8*I8-J8</f>
        <v>1591.47</v>
      </c>
      <c r="M8" s="2"/>
      <c r="W8" s="159">
        <v>42269</v>
      </c>
      <c r="X8" s="59">
        <v>51.36</v>
      </c>
      <c r="Y8" s="59">
        <v>52.65</v>
      </c>
      <c r="Z8" s="59">
        <v>50.71</v>
      </c>
      <c r="AA8" s="59">
        <v>51.15</v>
      </c>
      <c r="AB8" s="153">
        <v>2705300</v>
      </c>
      <c r="AC8" s="59">
        <v>51.15</v>
      </c>
      <c r="AD8" s="2">
        <f t="shared" si="1"/>
        <v>1.9399999999999977</v>
      </c>
      <c r="AE8" s="205">
        <f t="shared" si="2"/>
        <v>-2.1988527724665419E-2</v>
      </c>
    </row>
    <row r="9" spans="1:31" x14ac:dyDescent="0.25">
      <c r="B9" s="175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59">
        <v>42268</v>
      </c>
      <c r="X9" s="59">
        <v>52.96</v>
      </c>
      <c r="Y9" s="59">
        <v>53.15</v>
      </c>
      <c r="Z9" s="59">
        <v>52.07</v>
      </c>
      <c r="AA9" s="59">
        <v>52.3</v>
      </c>
      <c r="AB9" s="153">
        <v>4019900</v>
      </c>
      <c r="AC9" s="59">
        <v>52.3</v>
      </c>
      <c r="AD9" s="2">
        <f t="shared" si="1"/>
        <v>1.0799999999999983</v>
      </c>
      <c r="AE9" s="205">
        <f t="shared" si="2"/>
        <v>-2.4794964714858203E-3</v>
      </c>
    </row>
    <row r="10" spans="1:31" x14ac:dyDescent="0.25">
      <c r="B10" s="175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59">
        <v>42265</v>
      </c>
      <c r="X10" s="59">
        <v>53.6</v>
      </c>
      <c r="Y10" s="59">
        <v>53.98</v>
      </c>
      <c r="Z10" s="59">
        <v>52.07</v>
      </c>
      <c r="AA10" s="59">
        <v>52.43</v>
      </c>
      <c r="AB10" s="153">
        <v>3553600</v>
      </c>
      <c r="AC10" s="59">
        <v>52.43</v>
      </c>
      <c r="AD10" s="2">
        <f t="shared" si="1"/>
        <v>1.9099999999999966</v>
      </c>
      <c r="AE10" s="205">
        <f t="shared" si="2"/>
        <v>-3.9743589743589824E-2</v>
      </c>
    </row>
    <row r="11" spans="1:31" x14ac:dyDescent="0.25">
      <c r="B11" s="175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59">
        <v>42264</v>
      </c>
      <c r="X11" s="59">
        <v>54.49</v>
      </c>
      <c r="Y11" s="59">
        <v>56.04</v>
      </c>
      <c r="Z11" s="59">
        <v>53.81</v>
      </c>
      <c r="AA11" s="59">
        <v>54.6</v>
      </c>
      <c r="AB11" s="153">
        <v>2818600</v>
      </c>
      <c r="AC11" s="59">
        <v>54.6</v>
      </c>
      <c r="AD11" s="2">
        <f t="shared" si="1"/>
        <v>2.2299999999999969</v>
      </c>
      <c r="AE11" s="205" t="e">
        <f t="shared" si="2"/>
        <v>#DIV/0!</v>
      </c>
    </row>
    <row r="12" spans="1:31" x14ac:dyDescent="0.25">
      <c r="B12" s="175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59">
        <v>42264</v>
      </c>
      <c r="X12" s="59" t="s">
        <v>203</v>
      </c>
      <c r="Y12" s="59"/>
      <c r="Z12" s="59"/>
      <c r="AA12" s="59"/>
      <c r="AB12" s="153"/>
      <c r="AC12" s="59"/>
      <c r="AD12" s="2">
        <f t="shared" si="1"/>
        <v>0</v>
      </c>
      <c r="AE12" s="205">
        <f t="shared" si="2"/>
        <v>-1</v>
      </c>
    </row>
    <row r="13" spans="1:31" x14ac:dyDescent="0.25">
      <c r="B13" s="175">
        <v>42240</v>
      </c>
      <c r="C13" s="95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59">
        <v>42263</v>
      </c>
      <c r="X13" s="59">
        <v>53.49</v>
      </c>
      <c r="Y13" s="59">
        <v>54.84</v>
      </c>
      <c r="Z13" s="59">
        <v>53.32</v>
      </c>
      <c r="AA13" s="59">
        <v>54.69</v>
      </c>
      <c r="AB13" s="153">
        <v>2531700</v>
      </c>
      <c r="AC13" s="59">
        <v>54.44</v>
      </c>
      <c r="AD13" s="2">
        <f t="shared" si="1"/>
        <v>1.5200000000000031</v>
      </c>
      <c r="AE13" s="205">
        <f t="shared" si="2"/>
        <v>3.5965746907707041E-2</v>
      </c>
    </row>
    <row r="14" spans="1:31" x14ac:dyDescent="0.25">
      <c r="B14" s="175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59">
        <v>42262</v>
      </c>
      <c r="X14" s="59">
        <v>52.3</v>
      </c>
      <c r="Y14" s="59">
        <v>53.58</v>
      </c>
      <c r="Z14" s="59">
        <v>52.17</v>
      </c>
      <c r="AA14" s="59">
        <v>52.79</v>
      </c>
      <c r="AB14" s="153">
        <v>2975400</v>
      </c>
      <c r="AC14" s="59">
        <v>52.55</v>
      </c>
      <c r="AD14" s="2">
        <f t="shared" si="1"/>
        <v>1.4099999999999966</v>
      </c>
      <c r="AE14" s="205">
        <f t="shared" si="2"/>
        <v>1.5655199072284409E-2</v>
      </c>
    </row>
    <row r="15" spans="1:31" x14ac:dyDescent="0.25">
      <c r="B15" s="175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59">
        <v>42261</v>
      </c>
      <c r="X15" s="59">
        <v>52.36</v>
      </c>
      <c r="Y15" s="59">
        <v>52.4</v>
      </c>
      <c r="Z15" s="59">
        <v>51.09</v>
      </c>
      <c r="AA15" s="59">
        <v>51.98</v>
      </c>
      <c r="AB15" s="153">
        <v>3609000</v>
      </c>
      <c r="AC15" s="59">
        <v>51.74</v>
      </c>
      <c r="AD15" s="2">
        <f t="shared" si="1"/>
        <v>1.3099999999999952</v>
      </c>
      <c r="AE15" s="205">
        <f t="shared" si="2"/>
        <v>-9.9502487562188602E-3</v>
      </c>
    </row>
    <row r="16" spans="1:31" x14ac:dyDescent="0.25">
      <c r="B16" s="268">
        <v>42258</v>
      </c>
      <c r="C16" s="170">
        <v>80</v>
      </c>
      <c r="D16" s="171">
        <v>55.45</v>
      </c>
      <c r="E16" s="171">
        <v>0</v>
      </c>
      <c r="F16" s="171">
        <f t="shared" si="0"/>
        <v>4436</v>
      </c>
      <c r="M16" s="2"/>
      <c r="W16" s="159">
        <v>42258</v>
      </c>
      <c r="X16" s="59">
        <v>53.08</v>
      </c>
      <c r="Y16" s="59">
        <v>53.17</v>
      </c>
      <c r="Z16" s="59">
        <v>51.41</v>
      </c>
      <c r="AA16" s="59">
        <v>52.5</v>
      </c>
      <c r="AB16" s="153">
        <v>3932700</v>
      </c>
      <c r="AC16" s="59">
        <v>52.26</v>
      </c>
      <c r="AD16" s="2">
        <f t="shared" si="1"/>
        <v>1.7600000000000051</v>
      </c>
      <c r="AE16" s="205">
        <f t="shared" si="2"/>
        <v>-2.952646239554324E-2</v>
      </c>
    </row>
    <row r="17" spans="1:31" x14ac:dyDescent="0.25">
      <c r="B17" s="268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59">
        <v>42257</v>
      </c>
      <c r="X17" s="59">
        <v>55.14</v>
      </c>
      <c r="Y17" s="59">
        <v>55.6</v>
      </c>
      <c r="Z17" s="59">
        <v>53.64</v>
      </c>
      <c r="AA17" s="59">
        <v>54.1</v>
      </c>
      <c r="AB17" s="153">
        <v>3943400</v>
      </c>
      <c r="AC17" s="59">
        <v>53.85</v>
      </c>
      <c r="AD17" s="2">
        <f t="shared" si="1"/>
        <v>1.9600000000000009</v>
      </c>
      <c r="AE17" s="205">
        <f t="shared" si="2"/>
        <v>-1.499908542162065E-2</v>
      </c>
    </row>
    <row r="18" spans="1:31" x14ac:dyDescent="0.25">
      <c r="B18" s="267">
        <v>42263</v>
      </c>
      <c r="C18" s="274">
        <v>50</v>
      </c>
      <c r="D18" s="272">
        <v>52.7</v>
      </c>
      <c r="E18" s="272">
        <v>0</v>
      </c>
      <c r="F18" s="272">
        <f t="shared" si="0"/>
        <v>2635</v>
      </c>
      <c r="W18" s="159">
        <v>42256</v>
      </c>
      <c r="X18" s="59">
        <v>56.99</v>
      </c>
      <c r="Y18" s="59">
        <v>58.24</v>
      </c>
      <c r="Z18" s="59">
        <v>54.8</v>
      </c>
      <c r="AA18" s="59">
        <v>54.92</v>
      </c>
      <c r="AB18" s="153">
        <v>2710400</v>
      </c>
      <c r="AC18" s="59">
        <v>54.67</v>
      </c>
      <c r="AD18" s="2">
        <f t="shared" si="1"/>
        <v>3.4400000000000048</v>
      </c>
      <c r="AE18" s="205">
        <f t="shared" si="2"/>
        <v>-2.8434334458859123E-2</v>
      </c>
    </row>
    <row r="19" spans="1:31" x14ac:dyDescent="0.25">
      <c r="B19" s="267"/>
      <c r="C19" s="274">
        <v>30</v>
      </c>
      <c r="D19" s="272">
        <v>52.7</v>
      </c>
      <c r="E19" s="272">
        <v>0</v>
      </c>
      <c r="F19" s="272">
        <f t="shared" si="0"/>
        <v>1581</v>
      </c>
      <c r="W19" s="159">
        <v>42255</v>
      </c>
      <c r="X19" s="59">
        <v>56.91</v>
      </c>
      <c r="Y19" s="59">
        <v>57.1</v>
      </c>
      <c r="Z19" s="59">
        <v>55.19</v>
      </c>
      <c r="AA19" s="59">
        <v>56.53</v>
      </c>
      <c r="AB19" s="153">
        <v>2957200</v>
      </c>
      <c r="AC19" s="59">
        <v>56.27</v>
      </c>
      <c r="AD19" s="2">
        <f t="shared" si="1"/>
        <v>1.9100000000000037</v>
      </c>
      <c r="AE19" s="205">
        <f t="shared" si="2"/>
        <v>3.2091281868424915E-3</v>
      </c>
    </row>
    <row r="20" spans="1:31" x14ac:dyDescent="0.25">
      <c r="B20" s="26">
        <v>42263</v>
      </c>
      <c r="C20" s="274">
        <v>50</v>
      </c>
      <c r="D20" s="272">
        <v>52.05</v>
      </c>
      <c r="E20" s="272">
        <v>0</v>
      </c>
      <c r="F20" s="272">
        <f t="shared" si="0"/>
        <v>2602.5</v>
      </c>
      <c r="W20" s="159">
        <v>42251</v>
      </c>
      <c r="X20" s="59">
        <v>56.41</v>
      </c>
      <c r="Y20" s="59">
        <v>57</v>
      </c>
      <c r="Z20" s="59">
        <v>55.85</v>
      </c>
      <c r="AA20" s="59">
        <v>56.35</v>
      </c>
      <c r="AB20" s="153">
        <v>2173300</v>
      </c>
      <c r="AC20" s="59">
        <v>56.09</v>
      </c>
      <c r="AD20" s="2">
        <f t="shared" si="1"/>
        <v>1.1499999999999986</v>
      </c>
      <c r="AE20" s="205">
        <f t="shared" si="2"/>
        <v>-1.8375918795939694E-2</v>
      </c>
    </row>
    <row r="21" spans="1:31" x14ac:dyDescent="0.25">
      <c r="B21" s="26">
        <v>42270</v>
      </c>
      <c r="C21">
        <v>50</v>
      </c>
      <c r="D21" s="2">
        <v>52.5</v>
      </c>
      <c r="E21" s="2">
        <v>0</v>
      </c>
      <c r="F21" s="3">
        <f t="shared" si="0"/>
        <v>2625</v>
      </c>
      <c r="W21" s="159">
        <v>42250</v>
      </c>
      <c r="X21" s="59">
        <v>58</v>
      </c>
      <c r="Y21" s="59">
        <v>59.28</v>
      </c>
      <c r="Z21" s="59">
        <v>56.63</v>
      </c>
      <c r="AA21" s="59">
        <v>57.4</v>
      </c>
      <c r="AB21" s="153">
        <v>3289500</v>
      </c>
      <c r="AC21" s="59">
        <v>57.14</v>
      </c>
      <c r="AD21" s="2">
        <f t="shared" si="1"/>
        <v>2.6499999999999986</v>
      </c>
      <c r="AE21" s="205">
        <f t="shared" si="2"/>
        <v>-1.9213973799127038E-3</v>
      </c>
    </row>
    <row r="22" spans="1:31" x14ac:dyDescent="0.25">
      <c r="A22" s="49" t="s">
        <v>87</v>
      </c>
      <c r="B22" s="176"/>
      <c r="C22" s="20">
        <f>SUM(C2:C21)</f>
        <v>540</v>
      </c>
      <c r="D22" s="20"/>
      <c r="E22" s="20"/>
      <c r="F22" s="20">
        <f>SUM(F2:F21)</f>
        <v>30555.35</v>
      </c>
      <c r="G22" s="20"/>
      <c r="H22" s="108">
        <f>SUM(H2:H20)</f>
        <v>420</v>
      </c>
      <c r="I22" s="20"/>
      <c r="J22" s="20"/>
      <c r="K22" s="20">
        <f>SUM(K2:K20)</f>
        <v>23682.66</v>
      </c>
      <c r="L22" s="20"/>
      <c r="M22" s="25">
        <f>SUM(M2:M20)</f>
        <v>42.5</v>
      </c>
      <c r="U22" s="2"/>
      <c r="W22" s="159">
        <v>42249</v>
      </c>
      <c r="X22" s="59">
        <v>57.82</v>
      </c>
      <c r="Y22" s="59">
        <v>57.86</v>
      </c>
      <c r="Z22" s="59">
        <v>55.35</v>
      </c>
      <c r="AA22" s="59">
        <v>57.51</v>
      </c>
      <c r="AB22" s="153">
        <v>3555000</v>
      </c>
      <c r="AC22" s="59">
        <v>57.25</v>
      </c>
      <c r="AD22" s="2">
        <f t="shared" si="1"/>
        <v>2.509999999999998</v>
      </c>
      <c r="AE22" s="205">
        <f t="shared" si="2"/>
        <v>7.7451152966026005E-3</v>
      </c>
    </row>
    <row r="23" spans="1:31" x14ac:dyDescent="0.25">
      <c r="W23" s="159">
        <v>42248</v>
      </c>
      <c r="X23" s="59">
        <v>57.27</v>
      </c>
      <c r="Y23" s="59">
        <v>58.61</v>
      </c>
      <c r="Z23" s="59">
        <v>56.53</v>
      </c>
      <c r="AA23" s="59">
        <v>57.07</v>
      </c>
      <c r="AB23" s="153">
        <v>3903200</v>
      </c>
      <c r="AC23" s="59">
        <v>56.81</v>
      </c>
      <c r="AD23" s="2">
        <f t="shared" si="1"/>
        <v>2.0799999999999983</v>
      </c>
      <c r="AE23" s="205">
        <f t="shared" si="2"/>
        <v>-4.0047313281514008E-2</v>
      </c>
    </row>
    <row r="24" spans="1:31" x14ac:dyDescent="0.25">
      <c r="G24" s="2"/>
      <c r="W24" s="159">
        <v>42247</v>
      </c>
      <c r="X24" s="59">
        <v>56.11</v>
      </c>
      <c r="Y24" s="59">
        <v>59.8</v>
      </c>
      <c r="Z24" s="59">
        <v>55.33</v>
      </c>
      <c r="AA24" s="59">
        <v>59.45</v>
      </c>
      <c r="AB24" s="153">
        <v>4186300</v>
      </c>
      <c r="AC24" s="59">
        <v>59.18</v>
      </c>
      <c r="AD24" s="2">
        <f t="shared" si="1"/>
        <v>4.4699999999999989</v>
      </c>
      <c r="AE24" s="205">
        <f t="shared" si="2"/>
        <v>3.4615384615384492E-2</v>
      </c>
    </row>
    <row r="25" spans="1:31" x14ac:dyDescent="0.25">
      <c r="W25" s="159">
        <v>42244</v>
      </c>
      <c r="X25" s="59">
        <v>55.51</v>
      </c>
      <c r="Y25" s="59">
        <v>58.6</v>
      </c>
      <c r="Z25" s="59">
        <v>54.5</v>
      </c>
      <c r="AA25" s="59">
        <v>57.46</v>
      </c>
      <c r="AB25" s="153">
        <v>3963100</v>
      </c>
      <c r="AC25" s="59">
        <v>57.2</v>
      </c>
      <c r="AD25" s="2">
        <f t="shared" si="1"/>
        <v>4.1000000000000014</v>
      </c>
      <c r="AE25" s="205">
        <f t="shared" si="2"/>
        <v>3.0444964871194413E-2</v>
      </c>
    </row>
    <row r="26" spans="1:31" x14ac:dyDescent="0.25">
      <c r="G26" s="2"/>
      <c r="W26" s="159">
        <v>42243</v>
      </c>
      <c r="X26" s="59">
        <v>52.57</v>
      </c>
      <c r="Y26" s="59">
        <v>56.06</v>
      </c>
      <c r="Z26" s="59">
        <v>52.36</v>
      </c>
      <c r="AA26" s="59">
        <v>55.76</v>
      </c>
      <c r="AB26" s="153">
        <v>5105000</v>
      </c>
      <c r="AC26" s="59">
        <v>55.51</v>
      </c>
      <c r="AD26" s="2">
        <f t="shared" si="1"/>
        <v>3.7000000000000028</v>
      </c>
      <c r="AE26" s="205">
        <f t="shared" si="2"/>
        <v>8.8644832320062594E-2</v>
      </c>
    </row>
    <row r="27" spans="1:31" x14ac:dyDescent="0.25">
      <c r="W27" s="159">
        <v>42242</v>
      </c>
      <c r="X27" s="59">
        <v>51.23</v>
      </c>
      <c r="Y27" s="59">
        <v>51.58</v>
      </c>
      <c r="Z27" s="59">
        <v>49.86</v>
      </c>
      <c r="AA27" s="59">
        <v>51.22</v>
      </c>
      <c r="AB27" s="153">
        <v>4019300</v>
      </c>
      <c r="AC27" s="59">
        <v>50.99</v>
      </c>
      <c r="AD27" s="2">
        <f t="shared" si="1"/>
        <v>1.7199999999999989</v>
      </c>
      <c r="AE27" s="205">
        <f t="shared" si="2"/>
        <v>2.5749346208006507E-2</v>
      </c>
    </row>
    <row r="28" spans="1:31" x14ac:dyDescent="0.25">
      <c r="J28" s="2" t="s">
        <v>173</v>
      </c>
      <c r="W28" s="159">
        <v>42241</v>
      </c>
      <c r="X28" s="59">
        <v>53.01</v>
      </c>
      <c r="Y28" s="59">
        <v>53.84</v>
      </c>
      <c r="Z28" s="59">
        <v>49.9</v>
      </c>
      <c r="AA28" s="59">
        <v>49.94</v>
      </c>
      <c r="AB28" s="153">
        <v>3798500</v>
      </c>
      <c r="AC28" s="59">
        <v>49.71</v>
      </c>
      <c r="AD28" s="2">
        <f t="shared" si="1"/>
        <v>3.9400000000000048</v>
      </c>
      <c r="AE28" s="205">
        <f t="shared" si="2"/>
        <v>-2.0492610837438363E-2</v>
      </c>
    </row>
    <row r="29" spans="1:31" x14ac:dyDescent="0.25">
      <c r="W29" s="159">
        <v>42240</v>
      </c>
      <c r="X29" s="59">
        <v>51.78</v>
      </c>
      <c r="Y29" s="59">
        <v>54</v>
      </c>
      <c r="Z29" s="59">
        <v>50.38</v>
      </c>
      <c r="AA29" s="59">
        <v>50.98</v>
      </c>
      <c r="AB29" s="153">
        <v>5732100</v>
      </c>
      <c r="AC29" s="59">
        <v>50.75</v>
      </c>
      <c r="AD29" s="2">
        <f t="shared" si="1"/>
        <v>3.6199999999999974</v>
      </c>
      <c r="AE29" s="205">
        <f t="shared" si="2"/>
        <v>-7.2890025575447659E-2</v>
      </c>
    </row>
    <row r="30" spans="1:31" x14ac:dyDescent="0.25">
      <c r="W30" s="159">
        <v>42237</v>
      </c>
      <c r="X30" s="59">
        <v>55.31</v>
      </c>
      <c r="Y30" s="59">
        <v>56.16</v>
      </c>
      <c r="Z30" s="59">
        <v>54.81</v>
      </c>
      <c r="AA30" s="59">
        <v>54.99</v>
      </c>
      <c r="AB30" s="153">
        <v>3426800</v>
      </c>
      <c r="AC30" s="59">
        <v>54.74</v>
      </c>
      <c r="AD30" s="2">
        <f t="shared" si="1"/>
        <v>1.3499999999999943</v>
      </c>
      <c r="AE30" s="205">
        <f t="shared" si="2"/>
        <v>-1.351594881960716E-2</v>
      </c>
    </row>
    <row r="31" spans="1:31" x14ac:dyDescent="0.25">
      <c r="W31" s="159">
        <v>42236</v>
      </c>
      <c r="X31" s="59">
        <v>56.53</v>
      </c>
      <c r="Y31" s="59">
        <v>57.24</v>
      </c>
      <c r="Z31" s="59">
        <v>55.7</v>
      </c>
      <c r="AA31" s="59">
        <v>55.74</v>
      </c>
      <c r="AB31" s="153">
        <v>2640300</v>
      </c>
      <c r="AC31" s="59">
        <v>55.49</v>
      </c>
      <c r="AD31" s="2">
        <f t="shared" si="1"/>
        <v>1.5399999999999991</v>
      </c>
      <c r="AE31" s="205">
        <f t="shared" si="2"/>
        <v>-1.7354347441119078E-2</v>
      </c>
    </row>
    <row r="32" spans="1:31" x14ac:dyDescent="0.25">
      <c r="W32" s="159">
        <v>42235</v>
      </c>
      <c r="X32" s="59">
        <v>58.75</v>
      </c>
      <c r="Y32" s="59">
        <v>59.18</v>
      </c>
      <c r="Z32" s="59">
        <v>56.31</v>
      </c>
      <c r="AA32" s="59">
        <v>56.73</v>
      </c>
      <c r="AB32" s="153">
        <v>2471700</v>
      </c>
      <c r="AC32" s="59">
        <v>56.47</v>
      </c>
      <c r="AD32" s="2">
        <f t="shared" si="1"/>
        <v>2.8699999999999974</v>
      </c>
      <c r="AE32" s="205">
        <f t="shared" si="2"/>
        <v>-4.1907024092297185E-2</v>
      </c>
    </row>
    <row r="33" spans="15:31" x14ac:dyDescent="0.25">
      <c r="W33" s="159">
        <v>42234</v>
      </c>
      <c r="X33" s="59">
        <v>59.51</v>
      </c>
      <c r="Y33" s="59">
        <v>59.8</v>
      </c>
      <c r="Z33" s="59">
        <v>58.44</v>
      </c>
      <c r="AA33" s="59">
        <v>59.21</v>
      </c>
      <c r="AB33" s="153">
        <v>1773600</v>
      </c>
      <c r="AC33" s="59">
        <v>58.94</v>
      </c>
      <c r="AD33" s="2">
        <f t="shared" si="1"/>
        <v>1.3599999999999994</v>
      </c>
      <c r="AE33" s="205">
        <f t="shared" si="2"/>
        <v>7.3491710818662792E-3</v>
      </c>
    </row>
    <row r="34" spans="15:31" x14ac:dyDescent="0.25">
      <c r="W34" s="159">
        <v>42233</v>
      </c>
      <c r="X34" s="59">
        <v>58.62</v>
      </c>
      <c r="Y34" s="59">
        <v>59.62</v>
      </c>
      <c r="Z34" s="59">
        <v>58.38</v>
      </c>
      <c r="AA34" s="59">
        <v>58.78</v>
      </c>
      <c r="AB34" s="153">
        <v>1776300</v>
      </c>
      <c r="AC34" s="59">
        <v>58.51</v>
      </c>
      <c r="AD34" s="2">
        <f t="shared" si="1"/>
        <v>1.2399999999999949</v>
      </c>
      <c r="AE34" s="205">
        <f t="shared" si="2"/>
        <v>-5.101173269852155E-3</v>
      </c>
    </row>
    <row r="35" spans="15:31" x14ac:dyDescent="0.25">
      <c r="W35" s="159">
        <v>42230</v>
      </c>
      <c r="X35" s="59">
        <v>58.73</v>
      </c>
      <c r="Y35" s="59">
        <v>60</v>
      </c>
      <c r="Z35" s="59">
        <v>58.7</v>
      </c>
      <c r="AA35" s="59">
        <v>59.08</v>
      </c>
      <c r="AB35" s="153">
        <v>2663200</v>
      </c>
      <c r="AC35" s="59">
        <v>58.81</v>
      </c>
      <c r="AD35" s="2">
        <f t="shared" si="1"/>
        <v>1.2999999999999972</v>
      </c>
      <c r="AE35" s="205">
        <f t="shared" si="2"/>
        <v>4.9555707450443798E-3</v>
      </c>
    </row>
    <row r="36" spans="15:31" x14ac:dyDescent="0.25">
      <c r="W36" s="159">
        <v>42229</v>
      </c>
      <c r="X36" s="59">
        <v>59.11</v>
      </c>
      <c r="Y36" s="59">
        <v>59.55</v>
      </c>
      <c r="Z36" s="59">
        <v>58.45</v>
      </c>
      <c r="AA36" s="59">
        <v>58.79</v>
      </c>
      <c r="AB36" s="153">
        <v>3258400</v>
      </c>
      <c r="AC36" s="59">
        <v>58.52</v>
      </c>
      <c r="AD36" s="2">
        <f t="shared" si="1"/>
        <v>1.0999999999999943</v>
      </c>
      <c r="AE36" s="205">
        <f t="shared" si="2"/>
        <v>-1.0650887573964374E-2</v>
      </c>
    </row>
    <row r="37" spans="15:31" x14ac:dyDescent="0.25">
      <c r="W37" s="159">
        <v>42228</v>
      </c>
      <c r="X37" s="59">
        <v>57.42</v>
      </c>
      <c r="Y37" s="59">
        <v>59.49</v>
      </c>
      <c r="Z37" s="59">
        <v>57.07</v>
      </c>
      <c r="AA37" s="59">
        <v>59.42</v>
      </c>
      <c r="AB37" s="153">
        <v>4753900</v>
      </c>
      <c r="AC37" s="59">
        <v>59.15</v>
      </c>
      <c r="AD37" s="2">
        <f t="shared" si="1"/>
        <v>2.4200000000000017</v>
      </c>
      <c r="AE37" s="205">
        <f t="shared" si="2"/>
        <v>2.6375151830643651E-2</v>
      </c>
    </row>
    <row r="38" spans="15:31" x14ac:dyDescent="0.25">
      <c r="W38" s="159">
        <v>42227</v>
      </c>
      <c r="X38" s="59">
        <v>57.22</v>
      </c>
      <c r="Y38" s="59">
        <v>57.99</v>
      </c>
      <c r="Z38" s="59">
        <v>56.6</v>
      </c>
      <c r="AA38" s="59">
        <v>57.89</v>
      </c>
      <c r="AB38" s="153">
        <v>2393600</v>
      </c>
      <c r="AC38" s="59">
        <v>57.63</v>
      </c>
      <c r="AD38" s="2">
        <f t="shared" si="1"/>
        <v>1.3900000000000006</v>
      </c>
      <c r="AE38" s="205">
        <f t="shared" si="2"/>
        <v>-9.2831356369262874E-3</v>
      </c>
    </row>
    <row r="39" spans="15:31" x14ac:dyDescent="0.25">
      <c r="W39" s="159">
        <v>42226</v>
      </c>
      <c r="X39" s="59">
        <v>56.12</v>
      </c>
      <c r="Y39" s="59">
        <v>58.5</v>
      </c>
      <c r="Z39" s="59">
        <v>56.09</v>
      </c>
      <c r="AA39" s="59">
        <v>58.44</v>
      </c>
      <c r="AB39" s="153">
        <v>2678300</v>
      </c>
      <c r="AC39" s="59">
        <v>58.17</v>
      </c>
      <c r="AD39" s="2">
        <f t="shared" si="1"/>
        <v>2.4099999999999966</v>
      </c>
      <c r="AE39" s="205">
        <f t="shared" si="2"/>
        <v>4.5095220984549211E-2</v>
      </c>
    </row>
    <row r="40" spans="15:31" x14ac:dyDescent="0.25">
      <c r="W40" s="159">
        <v>42223</v>
      </c>
      <c r="X40" s="59">
        <v>56.6</v>
      </c>
      <c r="Y40" s="59">
        <v>57.74</v>
      </c>
      <c r="Z40" s="59">
        <v>55.69</v>
      </c>
      <c r="AA40" s="59">
        <v>55.92</v>
      </c>
      <c r="AB40" s="153">
        <v>3174800</v>
      </c>
      <c r="AC40" s="59">
        <v>55.66</v>
      </c>
      <c r="AD40" s="2">
        <f t="shared" si="1"/>
        <v>2.0500000000000043</v>
      </c>
      <c r="AE40" s="205">
        <f t="shared" si="2"/>
        <v>-1.5738284703802008E-2</v>
      </c>
    </row>
    <row r="41" spans="15:31" x14ac:dyDescent="0.25">
      <c r="W41" s="159">
        <v>42222</v>
      </c>
      <c r="X41" s="59">
        <v>55.58</v>
      </c>
      <c r="Y41" s="59">
        <v>56.9</v>
      </c>
      <c r="Z41" s="59">
        <v>54.65</v>
      </c>
      <c r="AA41" s="59">
        <v>56.81</v>
      </c>
      <c r="AB41" s="153">
        <v>3819200</v>
      </c>
      <c r="AC41" s="59">
        <v>56.55</v>
      </c>
      <c r="AD41" s="2">
        <f t="shared" si="1"/>
        <v>2.25</v>
      </c>
      <c r="AE41" s="205">
        <f t="shared" si="2"/>
        <v>1.5989938914840129E-2</v>
      </c>
    </row>
    <row r="42" spans="15:31" x14ac:dyDescent="0.25">
      <c r="W42" s="159">
        <v>42221</v>
      </c>
      <c r="X42" s="59">
        <v>58.46</v>
      </c>
      <c r="Y42" s="59">
        <v>58.95</v>
      </c>
      <c r="Z42" s="59">
        <v>55.92</v>
      </c>
      <c r="AA42" s="59">
        <v>55.92</v>
      </c>
      <c r="AB42" s="153">
        <v>3877900</v>
      </c>
      <c r="AC42" s="59">
        <v>55.66</v>
      </c>
      <c r="AD42" s="2">
        <f t="shared" si="1"/>
        <v>3.0300000000000011</v>
      </c>
      <c r="AE42" s="205">
        <f t="shared" si="2"/>
        <v>-2.8451736777797221E-2</v>
      </c>
    </row>
    <row r="43" spans="15:31" x14ac:dyDescent="0.25">
      <c r="W43" s="159">
        <v>42220</v>
      </c>
      <c r="X43" s="59">
        <v>58.07</v>
      </c>
      <c r="Y43" s="59">
        <v>58.99</v>
      </c>
      <c r="Z43" s="59">
        <v>57.31</v>
      </c>
      <c r="AA43" s="59">
        <v>57.55</v>
      </c>
      <c r="AB43" s="153">
        <v>2991200</v>
      </c>
      <c r="AC43" s="59">
        <v>57.29</v>
      </c>
      <c r="AD43" s="2">
        <f t="shared" si="1"/>
        <v>1.6799999999999997</v>
      </c>
      <c r="AE43" s="205">
        <f t="shared" si="2"/>
        <v>-2.6114206128133866E-3</v>
      </c>
    </row>
    <row r="44" spans="15:31" ht="20.25" thickBot="1" x14ac:dyDescent="0.35">
      <c r="O44" s="266" t="s">
        <v>83</v>
      </c>
      <c r="P44" s="266"/>
      <c r="T44" s="154" t="s">
        <v>112</v>
      </c>
      <c r="U44" s="51"/>
      <c r="W44" s="159">
        <v>42219</v>
      </c>
      <c r="X44" s="59">
        <v>58.21</v>
      </c>
      <c r="Y44" s="59">
        <v>58.89</v>
      </c>
      <c r="Z44" s="59">
        <v>57.32</v>
      </c>
      <c r="AA44" s="59">
        <v>57.7</v>
      </c>
      <c r="AB44" s="153">
        <v>3295800</v>
      </c>
      <c r="AC44" s="59">
        <v>57.44</v>
      </c>
      <c r="AD44" s="2">
        <f t="shared" si="1"/>
        <v>1.5700000000000003</v>
      </c>
      <c r="AE44" s="205">
        <f t="shared" si="2"/>
        <v>-2.2131426625808692E-2</v>
      </c>
    </row>
    <row r="45" spans="15:31" ht="15.75" thickTop="1" x14ac:dyDescent="0.25">
      <c r="O45" s="132">
        <v>1.1000000000000001</v>
      </c>
      <c r="P45" s="132">
        <f>O45*$Q$4</f>
        <v>59.059000000000005</v>
      </c>
      <c r="R45" s="51"/>
      <c r="T45" s="157" t="s">
        <v>132</v>
      </c>
      <c r="U45" s="155">
        <v>54.1</v>
      </c>
      <c r="W45" s="159">
        <v>42216</v>
      </c>
      <c r="X45" s="59">
        <v>59.72</v>
      </c>
      <c r="Y45" s="59">
        <v>60.3</v>
      </c>
      <c r="Z45" s="59">
        <v>58.81</v>
      </c>
      <c r="AA45" s="59">
        <v>59.01</v>
      </c>
      <c r="AB45" s="153">
        <v>3033100</v>
      </c>
      <c r="AC45" s="59">
        <v>58.74</v>
      </c>
      <c r="AD45" s="2">
        <f t="shared" si="1"/>
        <v>1.4899999999999949</v>
      </c>
      <c r="AE45" s="205">
        <f t="shared" si="2"/>
        <v>-2.1815154038301365E-2</v>
      </c>
    </row>
    <row r="46" spans="15:31" x14ac:dyDescent="0.25">
      <c r="O46" s="132">
        <v>1.0900000000000001</v>
      </c>
      <c r="P46" s="132">
        <f t="shared" ref="P46:P65" si="3">O46*$Q$4</f>
        <v>58.522100000000002</v>
      </c>
      <c r="Q46" s="2"/>
      <c r="R46" s="51"/>
      <c r="T46" s="157" t="s">
        <v>133</v>
      </c>
      <c r="U46" s="155">
        <v>53.08</v>
      </c>
      <c r="W46" s="159">
        <v>42215</v>
      </c>
      <c r="X46" s="59">
        <v>60.04</v>
      </c>
      <c r="Y46" s="59">
        <v>60.78</v>
      </c>
      <c r="Z46" s="59">
        <v>59.68</v>
      </c>
      <c r="AA46" s="59">
        <v>60.33</v>
      </c>
      <c r="AB46" s="153">
        <v>2984100</v>
      </c>
      <c r="AC46" s="59">
        <v>60.05</v>
      </c>
      <c r="AD46" s="2">
        <f t="shared" si="1"/>
        <v>1.1000000000000014</v>
      </c>
      <c r="AE46" s="205">
        <f t="shared" si="2"/>
        <v>4.6846243935083631E-3</v>
      </c>
    </row>
    <row r="47" spans="15:31" x14ac:dyDescent="0.25">
      <c r="O47" s="132">
        <v>1.08</v>
      </c>
      <c r="P47" s="132">
        <f t="shared" si="3"/>
        <v>57.985199999999999</v>
      </c>
      <c r="Q47" s="2"/>
      <c r="R47" s="51"/>
      <c r="T47" s="157" t="s">
        <v>134</v>
      </c>
      <c r="U47" s="155" t="s">
        <v>197</v>
      </c>
      <c r="W47" s="159">
        <v>42214</v>
      </c>
      <c r="X47" s="59">
        <v>59.95</v>
      </c>
      <c r="Y47" s="59">
        <v>61.88</v>
      </c>
      <c r="Z47" s="59">
        <v>59.2</v>
      </c>
      <c r="AA47" s="59">
        <v>60.04</v>
      </c>
      <c r="AB47" s="153">
        <v>6091700</v>
      </c>
      <c r="AC47" s="59">
        <v>59.77</v>
      </c>
      <c r="AD47" s="2">
        <f t="shared" si="1"/>
        <v>2.6799999999999997</v>
      </c>
      <c r="AE47" s="205">
        <f t="shared" si="2"/>
        <v>6.567867969013097E-3</v>
      </c>
    </row>
    <row r="48" spans="15:31" x14ac:dyDescent="0.25">
      <c r="O48" s="132">
        <v>1.07</v>
      </c>
      <c r="P48" s="132">
        <f t="shared" si="3"/>
        <v>57.448300000000003</v>
      </c>
      <c r="Q48" s="2"/>
      <c r="R48" s="51"/>
      <c r="T48" s="157" t="s">
        <v>135</v>
      </c>
      <c r="U48" s="155" t="s">
        <v>198</v>
      </c>
      <c r="W48" s="159">
        <v>42213</v>
      </c>
      <c r="X48" s="59">
        <v>57.98</v>
      </c>
      <c r="Y48" s="59">
        <v>59.88</v>
      </c>
      <c r="Z48" s="59">
        <v>57.58</v>
      </c>
      <c r="AA48" s="59">
        <v>59.65</v>
      </c>
      <c r="AB48" s="153">
        <v>3838200</v>
      </c>
      <c r="AC48" s="59">
        <v>59.38</v>
      </c>
      <c r="AD48" s="2">
        <f t="shared" si="1"/>
        <v>2.3000000000000043</v>
      </c>
      <c r="AE48" s="205">
        <f t="shared" si="2"/>
        <v>3.4134447927551381E-2</v>
      </c>
    </row>
    <row r="49" spans="15:31" x14ac:dyDescent="0.25">
      <c r="O49" s="132">
        <v>1.06</v>
      </c>
      <c r="P49" s="132">
        <f t="shared" si="3"/>
        <v>56.9114</v>
      </c>
      <c r="Q49" s="2"/>
      <c r="R49" s="51"/>
      <c r="T49" s="157" t="s">
        <v>136</v>
      </c>
      <c r="U49" s="155">
        <v>75</v>
      </c>
      <c r="W49" s="159">
        <v>42212</v>
      </c>
      <c r="X49" s="59">
        <v>57.65</v>
      </c>
      <c r="Y49" s="59">
        <v>58.55</v>
      </c>
      <c r="Z49" s="59">
        <v>57.18</v>
      </c>
      <c r="AA49" s="59">
        <v>57.68</v>
      </c>
      <c r="AB49" s="153">
        <v>3321700</v>
      </c>
      <c r="AC49" s="59">
        <v>57.42</v>
      </c>
      <c r="AD49" s="2">
        <f t="shared" si="1"/>
        <v>1.3699999999999974</v>
      </c>
      <c r="AE49" s="205">
        <f t="shared" si="2"/>
        <v>-1.3740982480247244E-2</v>
      </c>
    </row>
    <row r="50" spans="15:31" x14ac:dyDescent="0.25">
      <c r="O50" s="132">
        <v>1.05</v>
      </c>
      <c r="P50" s="132">
        <f t="shared" si="3"/>
        <v>56.374499999999998</v>
      </c>
      <c r="Q50" s="2"/>
      <c r="R50" s="51"/>
      <c r="T50" s="157" t="s">
        <v>137</v>
      </c>
      <c r="U50" s="155">
        <v>1.3810199999999999</v>
      </c>
      <c r="W50" s="159">
        <v>42209</v>
      </c>
      <c r="X50" s="59">
        <v>59.39</v>
      </c>
      <c r="Y50" s="59">
        <v>59.39</v>
      </c>
      <c r="Z50" s="59">
        <v>57.7</v>
      </c>
      <c r="AA50" s="59">
        <v>58.49</v>
      </c>
      <c r="AB50" s="153">
        <v>4584500</v>
      </c>
      <c r="AC50" s="59">
        <v>58.22</v>
      </c>
      <c r="AD50" s="2">
        <f t="shared" si="1"/>
        <v>1.6899999999999977</v>
      </c>
      <c r="AE50" s="205">
        <f t="shared" si="2"/>
        <v>-1.3387561430266093E-2</v>
      </c>
    </row>
    <row r="51" spans="15:31" x14ac:dyDescent="0.25">
      <c r="O51" s="132">
        <v>1.04</v>
      </c>
      <c r="P51" s="132">
        <f t="shared" si="3"/>
        <v>55.837600000000002</v>
      </c>
      <c r="Q51" s="2"/>
      <c r="R51" s="51"/>
      <c r="T51" s="157" t="s">
        <v>163</v>
      </c>
      <c r="U51" s="155" t="s">
        <v>168</v>
      </c>
      <c r="W51" s="159">
        <v>42208</v>
      </c>
      <c r="X51" s="59">
        <v>58.96</v>
      </c>
      <c r="Y51" s="59">
        <v>59.49</v>
      </c>
      <c r="Z51" s="59">
        <v>58.35</v>
      </c>
      <c r="AA51" s="59">
        <v>59.28</v>
      </c>
      <c r="AB51" s="153">
        <v>2333100</v>
      </c>
      <c r="AC51" s="59">
        <v>59.01</v>
      </c>
      <c r="AD51" s="2">
        <f t="shared" si="1"/>
        <v>1.1400000000000006</v>
      </c>
      <c r="AE51" s="205">
        <f t="shared" si="2"/>
        <v>4.7675804529201393E-3</v>
      </c>
    </row>
    <row r="52" spans="15:31" x14ac:dyDescent="0.25">
      <c r="O52" s="132">
        <v>1.03</v>
      </c>
      <c r="P52" s="132">
        <f t="shared" si="3"/>
        <v>55.300699999999999</v>
      </c>
      <c r="Q52" s="2"/>
      <c r="R52" s="51"/>
      <c r="T52" s="157"/>
      <c r="U52" s="155"/>
      <c r="W52" s="159">
        <v>42207</v>
      </c>
      <c r="X52" s="59">
        <v>59.34</v>
      </c>
      <c r="Y52" s="59">
        <v>59.75</v>
      </c>
      <c r="Z52" s="59">
        <v>58.61</v>
      </c>
      <c r="AA52" s="59">
        <v>59</v>
      </c>
      <c r="AB52" s="153">
        <v>2144800</v>
      </c>
      <c r="AC52" s="59">
        <v>58.73</v>
      </c>
      <c r="AD52" s="2">
        <f t="shared" si="1"/>
        <v>1.1400000000000006</v>
      </c>
      <c r="AE52" s="205">
        <f t="shared" si="2"/>
        <v>-3.0555084026481216E-3</v>
      </c>
    </row>
    <row r="53" spans="15:31" x14ac:dyDescent="0.25">
      <c r="O53" s="132">
        <v>1.02</v>
      </c>
      <c r="P53" s="132">
        <f t="shared" si="3"/>
        <v>54.763799999999996</v>
      </c>
      <c r="Q53" s="2"/>
      <c r="R53" s="51"/>
      <c r="T53" s="157" t="s">
        <v>139</v>
      </c>
      <c r="U53" s="155" t="s">
        <v>199</v>
      </c>
      <c r="W53" s="159">
        <v>42206</v>
      </c>
      <c r="X53" s="59">
        <v>59.8</v>
      </c>
      <c r="Y53" s="59">
        <v>60.56</v>
      </c>
      <c r="Z53" s="59">
        <v>59</v>
      </c>
      <c r="AA53" s="59">
        <v>59.18</v>
      </c>
      <c r="AB53" s="153">
        <v>2470500</v>
      </c>
      <c r="AC53" s="59">
        <v>58.91</v>
      </c>
      <c r="AD53" s="2">
        <f t="shared" si="1"/>
        <v>1.5600000000000023</v>
      </c>
      <c r="AE53" s="205">
        <f t="shared" si="2"/>
        <v>-7.079049384796976E-3</v>
      </c>
    </row>
    <row r="54" spans="15:31" x14ac:dyDescent="0.25">
      <c r="O54" s="132">
        <v>1.01</v>
      </c>
      <c r="P54" s="132">
        <f t="shared" si="3"/>
        <v>54.226900000000001</v>
      </c>
      <c r="Q54" s="2"/>
      <c r="R54" s="51"/>
      <c r="T54" s="157" t="s">
        <v>140</v>
      </c>
      <c r="U54" s="155" t="s">
        <v>200</v>
      </c>
      <c r="W54" s="159">
        <v>42205</v>
      </c>
      <c r="X54" s="59">
        <v>60.97</v>
      </c>
      <c r="Y54" s="59">
        <v>61.11</v>
      </c>
      <c r="Z54" s="59">
        <v>59.51</v>
      </c>
      <c r="AA54" s="59">
        <v>59.6</v>
      </c>
      <c r="AB54" s="153">
        <v>2486000</v>
      </c>
      <c r="AC54" s="59">
        <v>59.33</v>
      </c>
      <c r="AD54" s="2">
        <f t="shared" si="1"/>
        <v>1.6000000000000014</v>
      </c>
      <c r="AE54" s="205">
        <f t="shared" si="2"/>
        <v>-2.9604187111547331E-2</v>
      </c>
    </row>
    <row r="55" spans="15:31" x14ac:dyDescent="0.25">
      <c r="O55" s="132">
        <v>1</v>
      </c>
      <c r="P55" s="132">
        <f t="shared" si="3"/>
        <v>53.69</v>
      </c>
      <c r="Q55" s="2"/>
      <c r="R55" s="51"/>
      <c r="T55" s="157" t="s">
        <v>141</v>
      </c>
      <c r="U55" s="156">
        <v>3932658</v>
      </c>
      <c r="W55" s="159">
        <v>42202</v>
      </c>
      <c r="X55" s="59">
        <v>62.38</v>
      </c>
      <c r="Y55" s="59">
        <v>62.71</v>
      </c>
      <c r="Z55" s="59">
        <v>61.21</v>
      </c>
      <c r="AA55" s="59">
        <v>61.42</v>
      </c>
      <c r="AB55" s="153">
        <v>2231400</v>
      </c>
      <c r="AC55" s="59">
        <v>61.14</v>
      </c>
      <c r="AD55" s="2">
        <f t="shared" si="1"/>
        <v>1.5</v>
      </c>
      <c r="AE55" s="205">
        <f t="shared" si="2"/>
        <v>-2.0035262061227743E-2</v>
      </c>
    </row>
    <row r="56" spans="15:31" x14ac:dyDescent="0.25">
      <c r="O56" s="132">
        <v>0.99</v>
      </c>
      <c r="P56" s="132">
        <f t="shared" si="3"/>
        <v>53.153099999999995</v>
      </c>
      <c r="Q56" s="2"/>
      <c r="R56" s="51"/>
      <c r="T56" s="157" t="s">
        <v>146</v>
      </c>
      <c r="U56" s="156">
        <v>3210800</v>
      </c>
      <c r="W56" s="159">
        <v>42201</v>
      </c>
      <c r="X56" s="59">
        <v>63.28</v>
      </c>
      <c r="Y56" s="59">
        <v>63.8</v>
      </c>
      <c r="Z56" s="59">
        <v>62.61</v>
      </c>
      <c r="AA56" s="59">
        <v>62.68</v>
      </c>
      <c r="AB56" s="153">
        <v>2782300</v>
      </c>
      <c r="AC56" s="59">
        <v>62.39</v>
      </c>
      <c r="AD56" s="2">
        <f t="shared" si="1"/>
        <v>1.1899999999999977</v>
      </c>
      <c r="AE56" s="205">
        <f t="shared" si="2"/>
        <v>-5.8954748247290745E-3</v>
      </c>
    </row>
    <row r="57" spans="15:31" x14ac:dyDescent="0.25">
      <c r="O57" s="132">
        <v>0.98</v>
      </c>
      <c r="P57" s="132">
        <f t="shared" si="3"/>
        <v>52.616199999999999</v>
      </c>
      <c r="Q57" s="2"/>
      <c r="R57" s="51"/>
      <c r="T57" s="157" t="s">
        <v>142</v>
      </c>
      <c r="U57" s="155" t="s">
        <v>201</v>
      </c>
      <c r="W57" s="159">
        <v>42200</v>
      </c>
      <c r="X57" s="59">
        <v>64.16</v>
      </c>
      <c r="Y57" s="59">
        <v>64.69</v>
      </c>
      <c r="Z57" s="59">
        <v>62.41</v>
      </c>
      <c r="AA57" s="59">
        <v>63.05</v>
      </c>
      <c r="AB57" s="153">
        <v>3191300</v>
      </c>
      <c r="AC57" s="59">
        <v>62.76</v>
      </c>
      <c r="AD57" s="2">
        <f t="shared" si="1"/>
        <v>2.2800000000000011</v>
      </c>
      <c r="AE57" s="205">
        <f t="shared" si="2"/>
        <v>-2.3494632021160644E-2</v>
      </c>
    </row>
    <row r="58" spans="15:31" x14ac:dyDescent="0.25">
      <c r="O58" s="132">
        <v>0.97</v>
      </c>
      <c r="P58" s="132">
        <f t="shared" si="3"/>
        <v>52.079299999999996</v>
      </c>
      <c r="Q58" s="2"/>
      <c r="R58" s="51"/>
      <c r="T58" s="157" t="s">
        <v>147</v>
      </c>
      <c r="U58" s="155">
        <v>345.39</v>
      </c>
      <c r="W58" s="159">
        <v>42199</v>
      </c>
      <c r="X58" s="59">
        <v>63.98</v>
      </c>
      <c r="Y58" s="59">
        <v>65.36</v>
      </c>
      <c r="Z58" s="59">
        <v>63.73</v>
      </c>
      <c r="AA58" s="59">
        <v>64.569999999999993</v>
      </c>
      <c r="AB58" s="153">
        <v>5220000</v>
      </c>
      <c r="AC58" s="59">
        <v>64.27</v>
      </c>
      <c r="AD58" s="2">
        <f t="shared" si="1"/>
        <v>1.6300000000000026</v>
      </c>
      <c r="AE58" s="205">
        <f t="shared" si="2"/>
        <v>9.106610142879612E-3</v>
      </c>
    </row>
    <row r="59" spans="15:31" x14ac:dyDescent="0.25">
      <c r="O59" s="132">
        <v>0.96</v>
      </c>
      <c r="P59" s="132">
        <f t="shared" si="3"/>
        <v>51.542399999999994</v>
      </c>
      <c r="T59" s="157" t="s">
        <v>148</v>
      </c>
      <c r="U59" s="155">
        <v>0.15</v>
      </c>
      <c r="W59" s="159">
        <v>42198</v>
      </c>
      <c r="X59" s="59">
        <v>64.459999999999994</v>
      </c>
      <c r="Y59" s="59">
        <v>64.63</v>
      </c>
      <c r="Z59" s="59">
        <v>63.66</v>
      </c>
      <c r="AA59" s="59">
        <v>63.98</v>
      </c>
      <c r="AB59" s="153">
        <v>3974300</v>
      </c>
      <c r="AC59" s="59">
        <v>63.69</v>
      </c>
      <c r="AD59" s="2">
        <f t="shared" si="1"/>
        <v>0.96999999999999886</v>
      </c>
      <c r="AE59" s="205">
        <f t="shared" si="2"/>
        <v>-5.6206088992973857E-3</v>
      </c>
    </row>
    <row r="60" spans="15:31" x14ac:dyDescent="0.25">
      <c r="O60" s="132">
        <v>0.95</v>
      </c>
      <c r="P60" s="132">
        <f t="shared" si="3"/>
        <v>51.005499999999998</v>
      </c>
      <c r="T60" s="157" t="s">
        <v>143</v>
      </c>
      <c r="U60" s="155" t="s">
        <v>202</v>
      </c>
      <c r="W60" s="159">
        <v>42195</v>
      </c>
      <c r="X60" s="59">
        <v>64.94</v>
      </c>
      <c r="Y60" s="59">
        <v>65.489999999999995</v>
      </c>
      <c r="Z60" s="59">
        <v>64.03</v>
      </c>
      <c r="AA60" s="59">
        <v>64.34</v>
      </c>
      <c r="AB60" s="153">
        <v>1984700</v>
      </c>
      <c r="AC60" s="59">
        <v>64.05</v>
      </c>
      <c r="AD60" s="2">
        <f t="shared" si="1"/>
        <v>1.4599999999999937</v>
      </c>
      <c r="AE60" s="205">
        <f t="shared" si="2"/>
        <v>-4.6620046620046152E-3</v>
      </c>
    </row>
    <row r="61" spans="15:31" x14ac:dyDescent="0.25">
      <c r="O61" s="132">
        <v>0.94</v>
      </c>
      <c r="P61" s="132">
        <f t="shared" si="3"/>
        <v>50.468599999999995</v>
      </c>
      <c r="W61" s="159">
        <v>42194</v>
      </c>
      <c r="X61" s="59">
        <v>65.62</v>
      </c>
      <c r="Y61" s="59">
        <v>65.650000000000006</v>
      </c>
      <c r="Z61" s="59">
        <v>64.53</v>
      </c>
      <c r="AA61" s="59">
        <v>64.650000000000006</v>
      </c>
      <c r="AB61" s="153">
        <v>2103600</v>
      </c>
      <c r="AC61" s="59">
        <v>64.349999999999994</v>
      </c>
      <c r="AD61" s="2">
        <f t="shared" si="1"/>
        <v>1.1200000000000045</v>
      </c>
      <c r="AE61" s="205">
        <f t="shared" si="2"/>
        <v>4.2134831460673983E-3</v>
      </c>
    </row>
    <row r="62" spans="15:31" x14ac:dyDescent="0.25">
      <c r="O62" s="132">
        <v>0.93</v>
      </c>
      <c r="P62" s="132">
        <f t="shared" si="3"/>
        <v>49.931699999999999</v>
      </c>
      <c r="W62" s="159">
        <v>42193</v>
      </c>
      <c r="X62" s="59">
        <v>64.55</v>
      </c>
      <c r="Y62" s="59">
        <v>65.33</v>
      </c>
      <c r="Z62" s="59">
        <v>63.9</v>
      </c>
      <c r="AA62" s="59">
        <v>64.37</v>
      </c>
      <c r="AB62" s="153">
        <v>3019500</v>
      </c>
      <c r="AC62" s="59">
        <v>64.08</v>
      </c>
      <c r="AD62" s="2">
        <f t="shared" si="1"/>
        <v>1.4299999999999997</v>
      </c>
      <c r="AE62" s="205">
        <f t="shared" si="2"/>
        <v>-1.0347490347490385E-2</v>
      </c>
    </row>
    <row r="63" spans="15:31" x14ac:dyDescent="0.25">
      <c r="O63" s="132">
        <v>0.92</v>
      </c>
      <c r="P63" s="132">
        <f t="shared" si="3"/>
        <v>49.394800000000004</v>
      </c>
      <c r="W63" s="159">
        <v>42192</v>
      </c>
      <c r="X63" s="59">
        <v>64.14</v>
      </c>
      <c r="Y63" s="59">
        <v>65.37</v>
      </c>
      <c r="Z63" s="59">
        <v>63.31</v>
      </c>
      <c r="AA63" s="59">
        <v>65.05</v>
      </c>
      <c r="AB63" s="153">
        <v>3123300</v>
      </c>
      <c r="AC63" s="59">
        <v>64.75</v>
      </c>
      <c r="AD63" s="2">
        <f t="shared" si="1"/>
        <v>2.0600000000000023</v>
      </c>
      <c r="AE63" s="205">
        <f t="shared" si="2"/>
        <v>9.8253275109170257E-3</v>
      </c>
    </row>
    <row r="64" spans="15:31" x14ac:dyDescent="0.25">
      <c r="O64" s="132">
        <v>0.91</v>
      </c>
      <c r="P64" s="132">
        <f t="shared" si="3"/>
        <v>48.857900000000001</v>
      </c>
      <c r="W64" s="159">
        <v>42191</v>
      </c>
      <c r="X64" s="59">
        <v>64.599999999999994</v>
      </c>
      <c r="Y64" s="59">
        <v>65.06</v>
      </c>
      <c r="Z64" s="59">
        <v>64.099999999999994</v>
      </c>
      <c r="AA64" s="59">
        <v>64.41</v>
      </c>
      <c r="AB64" s="153">
        <v>2484100</v>
      </c>
      <c r="AC64" s="59">
        <v>64.12</v>
      </c>
      <c r="AD64" s="2">
        <f t="shared" si="1"/>
        <v>0.96000000000000796</v>
      </c>
      <c r="AE64" s="205">
        <f t="shared" si="2"/>
        <v>-1.9721755083320525E-2</v>
      </c>
    </row>
    <row r="65" spans="15:31" x14ac:dyDescent="0.25">
      <c r="O65" s="132">
        <v>0.9</v>
      </c>
      <c r="P65" s="132">
        <f t="shared" si="3"/>
        <v>48.320999999999998</v>
      </c>
      <c r="W65" s="159">
        <v>42187</v>
      </c>
      <c r="X65" s="59">
        <v>65.56</v>
      </c>
      <c r="Y65" s="59">
        <v>66.2</v>
      </c>
      <c r="Z65" s="59">
        <v>65.44</v>
      </c>
      <c r="AA65" s="59">
        <v>65.709999999999994</v>
      </c>
      <c r="AB65" s="153">
        <v>2040900</v>
      </c>
      <c r="AC65" s="59">
        <v>65.41</v>
      </c>
      <c r="AD65" s="2">
        <f t="shared" si="1"/>
        <v>0.76000000000000512</v>
      </c>
      <c r="AE65" s="205">
        <f t="shared" si="2"/>
        <v>4.4533169533167438E-3</v>
      </c>
    </row>
    <row r="66" spans="15:31" x14ac:dyDescent="0.25">
      <c r="W66" s="159">
        <v>42186</v>
      </c>
      <c r="X66" s="59">
        <v>66.91</v>
      </c>
      <c r="Y66" s="59">
        <v>67.180000000000007</v>
      </c>
      <c r="Z66" s="59">
        <v>65.069999999999993</v>
      </c>
      <c r="AA66" s="59">
        <v>65.42</v>
      </c>
      <c r="AB66" s="153">
        <v>2638000</v>
      </c>
      <c r="AC66" s="59">
        <v>65.12</v>
      </c>
      <c r="AD66" s="2">
        <f t="shared" si="1"/>
        <v>2.1100000000000136</v>
      </c>
      <c r="AE66" s="205">
        <f t="shared" si="2"/>
        <v>-2.1781583295778728E-2</v>
      </c>
    </row>
    <row r="67" spans="15:31" x14ac:dyDescent="0.25">
      <c r="W67" s="159">
        <v>42185</v>
      </c>
      <c r="X67" s="59">
        <v>67.69</v>
      </c>
      <c r="Y67" s="59">
        <v>67.69</v>
      </c>
      <c r="Z67" s="59">
        <v>66.459999999999994</v>
      </c>
      <c r="AA67" s="59">
        <v>66.88</v>
      </c>
      <c r="AB67" s="153">
        <v>2246400</v>
      </c>
      <c r="AC67" s="59">
        <v>66.569999999999993</v>
      </c>
      <c r="AD67" s="2">
        <f>Y67-Z67</f>
        <v>1.230000000000004</v>
      </c>
      <c r="AE67" s="205">
        <f>AC67/AC68-1</f>
        <v>-1.3501350135014523E-3</v>
      </c>
    </row>
    <row r="68" spans="15:31" x14ac:dyDescent="0.25">
      <c r="W68" s="159">
        <v>42184</v>
      </c>
      <c r="X68" s="59">
        <v>67.349999999999994</v>
      </c>
      <c r="Y68" s="59">
        <v>67.97</v>
      </c>
      <c r="Z68" s="59">
        <v>66.900000000000006</v>
      </c>
      <c r="AA68" s="59">
        <v>66.97</v>
      </c>
      <c r="AB68" s="153">
        <v>3140800</v>
      </c>
      <c r="AC68" s="59">
        <v>66.66</v>
      </c>
      <c r="AD68" s="2">
        <f>Y68-Z68</f>
        <v>1.0699999999999932</v>
      </c>
      <c r="AE68" s="205" t="e">
        <f>AC68/AC69-1</f>
        <v>#DIV/0!</v>
      </c>
    </row>
    <row r="69" spans="15:31" x14ac:dyDescent="0.25">
      <c r="W69" s="13" t="s">
        <v>159</v>
      </c>
      <c r="X69" s="59"/>
      <c r="Y69" s="59"/>
      <c r="Z69" s="59"/>
      <c r="AA69" s="59"/>
      <c r="AB69" s="13"/>
      <c r="AC69" s="59"/>
      <c r="AD69" s="2">
        <f>Y69-Z69</f>
        <v>0</v>
      </c>
      <c r="AE69" s="205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2" t="s">
        <v>151</v>
      </c>
      <c r="X1" s="142" t="s">
        <v>152</v>
      </c>
      <c r="Y1" s="142" t="s">
        <v>153</v>
      </c>
      <c r="Z1" s="142" t="s">
        <v>154</v>
      </c>
      <c r="AA1" s="142" t="s">
        <v>155</v>
      </c>
      <c r="AB1" s="142" t="s">
        <v>156</v>
      </c>
      <c r="AC1" s="142" t="s">
        <v>157</v>
      </c>
      <c r="AD1" s="17" t="s">
        <v>229</v>
      </c>
      <c r="AE1" s="17" t="s">
        <v>231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s="1">
        <v>42277</v>
      </c>
      <c r="M2" s="3">
        <v>33</v>
      </c>
      <c r="O2" s="17" t="s">
        <v>57</v>
      </c>
      <c r="Q2">
        <f>C15-H15</f>
        <v>60</v>
      </c>
      <c r="T2" s="61" t="s">
        <v>103</v>
      </c>
      <c r="W2" s="200">
        <v>42277</v>
      </c>
      <c r="X2" s="15">
        <v>87.9</v>
      </c>
      <c r="Y2" s="15">
        <v>88.53</v>
      </c>
      <c r="Z2" s="15">
        <v>86.99</v>
      </c>
      <c r="AA2" s="15">
        <v>88.41</v>
      </c>
      <c r="AB2" s="144">
        <v>5187900</v>
      </c>
      <c r="AC2" s="15">
        <v>88.41</v>
      </c>
      <c r="AD2" s="2">
        <f>Y2-Z2</f>
        <v>1.5400000000000063</v>
      </c>
      <c r="AE2" s="205">
        <f>AC2/AC3-1</f>
        <v>2.1490467937608226E-2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(F15-K15-M15)/Q2</f>
        <v>96.162666666666667</v>
      </c>
      <c r="T3" s="60">
        <v>42229</v>
      </c>
      <c r="U3" s="51" t="s">
        <v>221</v>
      </c>
      <c r="W3" s="200">
        <v>42276</v>
      </c>
      <c r="X3" s="15">
        <v>85.24</v>
      </c>
      <c r="Y3" s="15">
        <v>86.65</v>
      </c>
      <c r="Z3" s="15">
        <v>84.94</v>
      </c>
      <c r="AA3" s="15">
        <v>86.55</v>
      </c>
      <c r="AB3" s="144">
        <v>4936600</v>
      </c>
      <c r="AC3" s="15">
        <v>86.55</v>
      </c>
      <c r="AD3" s="2">
        <f t="shared" ref="AD3:AD66" si="1">Y3-Z3</f>
        <v>1.710000000000008</v>
      </c>
      <c r="AE3" s="205">
        <f t="shared" ref="AE3:AE66" si="2">AC3/AC4-1</f>
        <v>1.8594798164057957E-2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1">
        <v>91.9</v>
      </c>
      <c r="W4" s="200">
        <v>42275</v>
      </c>
      <c r="X4" s="15">
        <v>85.68</v>
      </c>
      <c r="Y4" s="15">
        <v>86.66</v>
      </c>
      <c r="Z4" s="15">
        <v>84.85</v>
      </c>
      <c r="AA4" s="15">
        <v>84.97</v>
      </c>
      <c r="AB4" s="144">
        <v>5428100</v>
      </c>
      <c r="AC4" s="15">
        <v>84.97</v>
      </c>
      <c r="AD4" s="2">
        <f t="shared" si="1"/>
        <v>1.8100000000000023</v>
      </c>
      <c r="AE4" s="205">
        <f t="shared" si="2"/>
        <v>-1.8708857835777803E-2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5514</v>
      </c>
      <c r="V5" s="2"/>
      <c r="W5" s="200">
        <v>42272</v>
      </c>
      <c r="X5" s="15">
        <v>86.25</v>
      </c>
      <c r="Y5" s="15">
        <v>87.32</v>
      </c>
      <c r="Z5" s="15">
        <v>85.58</v>
      </c>
      <c r="AA5" s="15">
        <v>86.59</v>
      </c>
      <c r="AB5" s="144">
        <v>5349000</v>
      </c>
      <c r="AC5" s="15">
        <v>86.59</v>
      </c>
      <c r="AD5" s="2">
        <f t="shared" si="1"/>
        <v>1.7399999999999949</v>
      </c>
      <c r="AE5" s="205">
        <f t="shared" si="2"/>
        <v>2.0747377107155573E-2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5769.76</v>
      </c>
      <c r="W6" s="200">
        <v>42271</v>
      </c>
      <c r="X6" s="15">
        <v>84.77</v>
      </c>
      <c r="Y6" s="15">
        <v>85.21</v>
      </c>
      <c r="Z6" s="15">
        <v>83.87</v>
      </c>
      <c r="AA6" s="15">
        <v>84.83</v>
      </c>
      <c r="AB6" s="144">
        <v>5498600</v>
      </c>
      <c r="AC6" s="15">
        <v>84.83</v>
      </c>
      <c r="AD6" s="2">
        <f t="shared" si="1"/>
        <v>1.3399999999999892</v>
      </c>
      <c r="AE6" s="205">
        <f t="shared" si="2"/>
        <v>-9.9206349206349964E-3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-255.76000000000022</v>
      </c>
      <c r="R7" s="223" t="s">
        <v>245</v>
      </c>
      <c r="W7" s="200">
        <v>42270</v>
      </c>
      <c r="X7" s="15">
        <v>86.4</v>
      </c>
      <c r="Y7" s="15">
        <v>87.04</v>
      </c>
      <c r="Z7" s="15">
        <v>85.49</v>
      </c>
      <c r="AA7" s="15">
        <v>85.68</v>
      </c>
      <c r="AB7" s="144">
        <v>3441500</v>
      </c>
      <c r="AC7" s="15">
        <v>85.68</v>
      </c>
      <c r="AD7" s="2">
        <f t="shared" si="1"/>
        <v>1.5500000000000114</v>
      </c>
      <c r="AE7" s="205">
        <f t="shared" si="2"/>
        <v>-1.1422637590861817E-2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00">
        <v>42269</v>
      </c>
      <c r="X8" s="15">
        <v>86.97</v>
      </c>
      <c r="Y8" s="15">
        <v>87.06</v>
      </c>
      <c r="Z8" s="15">
        <v>85.64</v>
      </c>
      <c r="AA8" s="15">
        <v>86.67</v>
      </c>
      <c r="AB8" s="144">
        <v>4763600</v>
      </c>
      <c r="AC8" s="15">
        <v>86.67</v>
      </c>
      <c r="AD8" s="2">
        <f t="shared" si="1"/>
        <v>1.4200000000000017</v>
      </c>
      <c r="AE8" s="205">
        <f t="shared" si="2"/>
        <v>-1.7903682719546676E-2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00">
        <v>42268</v>
      </c>
      <c r="X9" s="15">
        <v>87.97</v>
      </c>
      <c r="Y9" s="15">
        <v>89.34</v>
      </c>
      <c r="Z9" s="15">
        <v>87.66</v>
      </c>
      <c r="AA9" s="15">
        <v>88.25</v>
      </c>
      <c r="AB9" s="144">
        <v>4682100</v>
      </c>
      <c r="AC9" s="15">
        <v>88.25</v>
      </c>
      <c r="AD9" s="2">
        <f t="shared" si="1"/>
        <v>1.6800000000000068</v>
      </c>
      <c r="AE9" s="205">
        <f t="shared" si="2"/>
        <v>5.3542948279790004E-3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00">
        <v>42265</v>
      </c>
      <c r="X10" s="15">
        <v>88.6</v>
      </c>
      <c r="Y10" s="15">
        <v>89.06</v>
      </c>
      <c r="Z10" s="15">
        <v>87.58</v>
      </c>
      <c r="AA10" s="15">
        <v>87.78</v>
      </c>
      <c r="AB10" s="144">
        <v>7337800</v>
      </c>
      <c r="AC10" s="15">
        <v>87.78</v>
      </c>
      <c r="AD10" s="2">
        <f t="shared" si="1"/>
        <v>1.480000000000004</v>
      </c>
      <c r="AE10" s="205">
        <f t="shared" si="2"/>
        <v>-2.1622826571555898E-2</v>
      </c>
    </row>
    <row r="11" spans="1:31" x14ac:dyDescent="0.25">
      <c r="T11" s="61" t="s">
        <v>100</v>
      </c>
      <c r="U11" s="50"/>
      <c r="V11" s="17"/>
      <c r="W11" s="148">
        <v>42264</v>
      </c>
      <c r="X11" s="15">
        <v>89.33</v>
      </c>
      <c r="Y11" s="15">
        <v>91.16</v>
      </c>
      <c r="Z11" s="15">
        <v>89.31</v>
      </c>
      <c r="AA11" s="15">
        <v>89.72</v>
      </c>
      <c r="AB11" s="144">
        <v>4457300</v>
      </c>
      <c r="AC11" s="15">
        <v>89.72</v>
      </c>
      <c r="AD11" s="2">
        <f t="shared" si="1"/>
        <v>1.8499999999999943</v>
      </c>
      <c r="AE11" s="205">
        <f t="shared" si="2"/>
        <v>-7.7959683706430027E-4</v>
      </c>
    </row>
    <row r="12" spans="1:31" x14ac:dyDescent="0.25">
      <c r="T12" s="60">
        <v>42338</v>
      </c>
      <c r="U12" s="204" t="s">
        <v>102</v>
      </c>
      <c r="W12" s="200">
        <v>42263</v>
      </c>
      <c r="X12" s="15">
        <v>87.92</v>
      </c>
      <c r="Y12" s="15">
        <v>90.16</v>
      </c>
      <c r="Z12" s="15">
        <v>87.9</v>
      </c>
      <c r="AA12" s="15">
        <v>89.79</v>
      </c>
      <c r="AB12" s="144">
        <v>5988000</v>
      </c>
      <c r="AC12" s="15">
        <v>89.79</v>
      </c>
      <c r="AD12" s="2">
        <f t="shared" si="1"/>
        <v>2.2599999999999909</v>
      </c>
      <c r="AE12" s="205">
        <f t="shared" si="2"/>
        <v>2.0572857467606287E-2</v>
      </c>
    </row>
    <row r="13" spans="1:31" x14ac:dyDescent="0.25">
      <c r="T13" s="60">
        <v>42299</v>
      </c>
      <c r="U13" s="51" t="s">
        <v>90</v>
      </c>
      <c r="W13" s="200">
        <v>42262</v>
      </c>
      <c r="X13" s="15">
        <v>86.18</v>
      </c>
      <c r="Y13" s="15">
        <v>88.19</v>
      </c>
      <c r="Z13" s="15">
        <v>85.94</v>
      </c>
      <c r="AA13" s="15">
        <v>87.98</v>
      </c>
      <c r="AB13" s="144">
        <v>5066400</v>
      </c>
      <c r="AC13" s="15">
        <v>87.98</v>
      </c>
      <c r="AD13" s="2">
        <f t="shared" si="1"/>
        <v>2.25</v>
      </c>
      <c r="AE13" s="205">
        <f t="shared" si="2"/>
        <v>2.6245188382129969E-2</v>
      </c>
    </row>
    <row r="14" spans="1:31" x14ac:dyDescent="0.25">
      <c r="T14" s="60">
        <v>42370</v>
      </c>
      <c r="U14" s="51" t="s">
        <v>104</v>
      </c>
      <c r="W14" s="200">
        <v>42261</v>
      </c>
      <c r="X14" s="15">
        <v>86.52</v>
      </c>
      <c r="Y14" s="15">
        <v>86.52</v>
      </c>
      <c r="Z14" s="15">
        <v>85.53</v>
      </c>
      <c r="AA14" s="15">
        <v>85.73</v>
      </c>
      <c r="AB14" s="144">
        <v>4430500</v>
      </c>
      <c r="AC14" s="15">
        <v>85.73</v>
      </c>
      <c r="AD14" s="2">
        <f t="shared" si="1"/>
        <v>0.98999999999999488</v>
      </c>
      <c r="AE14" s="205">
        <f t="shared" si="2"/>
        <v>-4.5285647933116513E-3</v>
      </c>
    </row>
    <row r="15" spans="1:31" x14ac:dyDescent="0.25">
      <c r="A15" s="29" t="s">
        <v>87</v>
      </c>
      <c r="B15" s="18"/>
      <c r="C15" s="18">
        <f>SUM(C2:C10)</f>
        <v>120</v>
      </c>
      <c r="D15" s="19"/>
      <c r="E15" s="19"/>
      <c r="F15" s="19">
        <f>SUM(F2:F10)</f>
        <v>11518.65</v>
      </c>
      <c r="G15" s="18"/>
      <c r="H15" s="18">
        <f>SUM(H2:H7)</f>
        <v>60</v>
      </c>
      <c r="I15" s="19"/>
      <c r="J15" s="19"/>
      <c r="K15" s="19">
        <f>SUM(K2:K7)</f>
        <v>5715.8899999999994</v>
      </c>
      <c r="L15" s="19"/>
      <c r="M15" s="19">
        <f t="shared" ref="M15" si="3">SUM(M2:M7)</f>
        <v>33</v>
      </c>
      <c r="W15" s="200">
        <v>42258</v>
      </c>
      <c r="X15" s="15">
        <v>87.08</v>
      </c>
      <c r="Y15" s="15">
        <v>87.08</v>
      </c>
      <c r="Z15" s="15">
        <v>85.74</v>
      </c>
      <c r="AA15" s="15">
        <v>86.12</v>
      </c>
      <c r="AB15" s="144">
        <v>5092700</v>
      </c>
      <c r="AC15" s="15">
        <v>86.12</v>
      </c>
      <c r="AD15" s="2">
        <f t="shared" si="1"/>
        <v>1.3400000000000034</v>
      </c>
      <c r="AE15" s="205">
        <f t="shared" si="2"/>
        <v>-1.1251435132032084E-2</v>
      </c>
    </row>
    <row r="16" spans="1:31" x14ac:dyDescent="0.25">
      <c r="W16" s="200">
        <v>42257</v>
      </c>
      <c r="X16" s="15">
        <v>86.9</v>
      </c>
      <c r="Y16" s="15">
        <v>87.58</v>
      </c>
      <c r="Z16" s="15">
        <v>86.5</v>
      </c>
      <c r="AA16" s="15">
        <v>87.1</v>
      </c>
      <c r="AB16" s="144">
        <v>4138200</v>
      </c>
      <c r="AC16" s="15">
        <v>87.1</v>
      </c>
      <c r="AD16" s="2">
        <f t="shared" si="1"/>
        <v>1.0799999999999983</v>
      </c>
      <c r="AE16" s="205">
        <f t="shared" si="2"/>
        <v>1.7251293847038163E-3</v>
      </c>
    </row>
    <row r="17" spans="23:31" x14ac:dyDescent="0.25">
      <c r="W17" s="200">
        <v>42256</v>
      </c>
      <c r="X17" s="15">
        <v>88.35</v>
      </c>
      <c r="Y17" s="15">
        <v>89.07</v>
      </c>
      <c r="Z17" s="15">
        <v>86.77</v>
      </c>
      <c r="AA17" s="15">
        <v>86.95</v>
      </c>
      <c r="AB17" s="144">
        <v>5125100</v>
      </c>
      <c r="AC17" s="15">
        <v>86.95</v>
      </c>
      <c r="AD17" s="2">
        <f t="shared" si="1"/>
        <v>2.2999999999999972</v>
      </c>
      <c r="AE17" s="205">
        <f t="shared" si="2"/>
        <v>-1.0357386751650322E-2</v>
      </c>
    </row>
    <row r="18" spans="23:31" x14ac:dyDescent="0.25">
      <c r="W18" s="200">
        <v>42255</v>
      </c>
      <c r="X18" s="15">
        <v>87</v>
      </c>
      <c r="Y18" s="15">
        <v>88.03</v>
      </c>
      <c r="Z18" s="15">
        <v>86.5</v>
      </c>
      <c r="AA18" s="15">
        <v>87.86</v>
      </c>
      <c r="AB18" s="144">
        <v>8112500</v>
      </c>
      <c r="AC18" s="15">
        <v>87.86</v>
      </c>
      <c r="AD18" s="2">
        <f t="shared" si="1"/>
        <v>1.5300000000000011</v>
      </c>
      <c r="AE18" s="205">
        <f t="shared" si="2"/>
        <v>3.6329322953526644E-2</v>
      </c>
    </row>
    <row r="19" spans="23:31" x14ac:dyDescent="0.25">
      <c r="W19" s="200">
        <v>42251</v>
      </c>
      <c r="X19" s="15">
        <v>85</v>
      </c>
      <c r="Y19" s="15">
        <v>85.75</v>
      </c>
      <c r="Z19" s="15">
        <v>84.45</v>
      </c>
      <c r="AA19" s="15">
        <v>84.78</v>
      </c>
      <c r="AB19" s="144">
        <v>5643400</v>
      </c>
      <c r="AC19" s="15">
        <v>84.78</v>
      </c>
      <c r="AD19" s="2">
        <f t="shared" si="1"/>
        <v>1.2999999999999972</v>
      </c>
      <c r="AE19" s="205">
        <f t="shared" si="2"/>
        <v>-1.0735122520420082E-2</v>
      </c>
    </row>
    <row r="20" spans="23:31" x14ac:dyDescent="0.25">
      <c r="W20" s="200">
        <v>42250</v>
      </c>
      <c r="X20" s="15">
        <v>85.94</v>
      </c>
      <c r="Y20" s="15">
        <v>86.37</v>
      </c>
      <c r="Z20" s="15">
        <v>85.49</v>
      </c>
      <c r="AA20" s="15">
        <v>85.7</v>
      </c>
      <c r="AB20" s="144">
        <v>6023500</v>
      </c>
      <c r="AC20" s="15">
        <v>85.7</v>
      </c>
      <c r="AD20" s="2">
        <f t="shared" si="1"/>
        <v>0.88000000000000966</v>
      </c>
      <c r="AE20" s="205">
        <f t="shared" si="2"/>
        <v>6.9322053812712614E-3</v>
      </c>
    </row>
    <row r="21" spans="23:31" x14ac:dyDescent="0.25">
      <c r="W21" s="58">
        <v>42249</v>
      </c>
      <c r="X21" s="15">
        <v>84.36</v>
      </c>
      <c r="Y21" s="15">
        <v>85.12</v>
      </c>
      <c r="Z21" s="15">
        <v>83.16</v>
      </c>
      <c r="AA21" s="15">
        <v>85.11</v>
      </c>
      <c r="AB21" s="144">
        <v>6912000</v>
      </c>
      <c r="AC21" s="15">
        <v>85.11</v>
      </c>
      <c r="AD21" s="2">
        <f t="shared" si="1"/>
        <v>1.960000000000008</v>
      </c>
      <c r="AE21" s="205">
        <f t="shared" si="2"/>
        <v>2.0748380906692399E-2</v>
      </c>
    </row>
    <row r="22" spans="23:31" x14ac:dyDescent="0.25">
      <c r="W22" s="200">
        <v>42248</v>
      </c>
      <c r="X22" s="15">
        <v>83.63</v>
      </c>
      <c r="Y22" s="15">
        <v>84.5</v>
      </c>
      <c r="Z22" s="15">
        <v>83</v>
      </c>
      <c r="AA22" s="15">
        <v>83.38</v>
      </c>
      <c r="AB22" s="144">
        <v>5579900</v>
      </c>
      <c r="AC22" s="15">
        <v>83.38</v>
      </c>
      <c r="AD22" s="2">
        <f t="shared" si="1"/>
        <v>1.5</v>
      </c>
      <c r="AE22" s="205">
        <f t="shared" si="2"/>
        <v>-2.7525075810590161E-2</v>
      </c>
    </row>
    <row r="23" spans="23:31" x14ac:dyDescent="0.25">
      <c r="W23" s="200">
        <v>42247</v>
      </c>
      <c r="X23" s="15">
        <v>86.9</v>
      </c>
      <c r="Y23" s="15">
        <v>87.08</v>
      </c>
      <c r="Z23" s="15">
        <v>85.73</v>
      </c>
      <c r="AA23" s="15">
        <v>85.74</v>
      </c>
      <c r="AB23" s="144">
        <v>5335200</v>
      </c>
      <c r="AC23" s="15">
        <v>85.74</v>
      </c>
      <c r="AD23" s="2">
        <f t="shared" si="1"/>
        <v>1.3499999999999943</v>
      </c>
      <c r="AE23" s="205">
        <f t="shared" si="2"/>
        <v>-1.3235124870526027E-2</v>
      </c>
    </row>
    <row r="24" spans="23:31" x14ac:dyDescent="0.25">
      <c r="W24" s="200">
        <v>42244</v>
      </c>
      <c r="X24" s="15">
        <v>86.1</v>
      </c>
      <c r="Y24" s="15">
        <v>87.19</v>
      </c>
      <c r="Z24" s="15">
        <v>86.01</v>
      </c>
      <c r="AA24" s="15">
        <v>86.89</v>
      </c>
      <c r="AB24" s="144">
        <v>5652200</v>
      </c>
      <c r="AC24" s="15">
        <v>86.89</v>
      </c>
      <c r="AD24" s="2">
        <f t="shared" si="1"/>
        <v>1.1799999999999926</v>
      </c>
      <c r="AE24" s="205">
        <f t="shared" si="2"/>
        <v>7.0700046360685498E-3</v>
      </c>
    </row>
    <row r="25" spans="23:31" x14ac:dyDescent="0.25">
      <c r="W25" s="200">
        <v>42243</v>
      </c>
      <c r="X25" s="15">
        <v>84.35</v>
      </c>
      <c r="Y25" s="15">
        <v>86.33</v>
      </c>
      <c r="Z25" s="15">
        <v>84.14</v>
      </c>
      <c r="AA25" s="15">
        <v>86.28</v>
      </c>
      <c r="AB25" s="144">
        <v>10741600</v>
      </c>
      <c r="AC25" s="15">
        <v>86.28</v>
      </c>
      <c r="AD25" s="2">
        <f t="shared" si="1"/>
        <v>2.1899999999999977</v>
      </c>
      <c r="AE25" s="205" t="e">
        <f t="shared" si="2"/>
        <v>#DIV/0!</v>
      </c>
    </row>
    <row r="26" spans="23:31" x14ac:dyDescent="0.25">
      <c r="W26" s="200">
        <v>42243</v>
      </c>
      <c r="X26" s="15" t="s">
        <v>238</v>
      </c>
      <c r="Y26" s="15"/>
      <c r="Z26" s="15"/>
      <c r="AA26" s="15"/>
      <c r="AB26" s="144"/>
      <c r="AC26" s="15"/>
      <c r="AD26" s="2">
        <f t="shared" si="1"/>
        <v>0</v>
      </c>
      <c r="AE26" s="205">
        <f t="shared" si="2"/>
        <v>-1</v>
      </c>
    </row>
    <row r="27" spans="23:31" x14ac:dyDescent="0.25">
      <c r="W27" s="200">
        <v>42242</v>
      </c>
      <c r="X27" s="15">
        <v>82.63</v>
      </c>
      <c r="Y27" s="15">
        <v>84.31</v>
      </c>
      <c r="Z27" s="15">
        <v>81.73</v>
      </c>
      <c r="AA27" s="15">
        <v>83.55</v>
      </c>
      <c r="AB27" s="144">
        <v>12302500</v>
      </c>
      <c r="AC27" s="15">
        <v>83</v>
      </c>
      <c r="AD27" s="2">
        <f t="shared" si="1"/>
        <v>2.5799999999999983</v>
      </c>
      <c r="AE27" s="205">
        <f t="shared" si="2"/>
        <v>3.7111083343746021E-2</v>
      </c>
    </row>
    <row r="28" spans="23:31" x14ac:dyDescent="0.25">
      <c r="W28" s="200">
        <v>42241</v>
      </c>
      <c r="X28" s="15">
        <v>85.2</v>
      </c>
      <c r="Y28" s="15">
        <v>85.25</v>
      </c>
      <c r="Z28" s="15">
        <v>80.510000000000005</v>
      </c>
      <c r="AA28" s="15">
        <v>80.56</v>
      </c>
      <c r="AB28" s="144">
        <v>9192100</v>
      </c>
      <c r="AC28" s="15">
        <v>80.03</v>
      </c>
      <c r="AD28" s="2">
        <f t="shared" si="1"/>
        <v>4.7399999999999949</v>
      </c>
      <c r="AE28" s="205">
        <f t="shared" si="2"/>
        <v>-2.545056015586955E-2</v>
      </c>
    </row>
    <row r="29" spans="23:31" x14ac:dyDescent="0.25">
      <c r="W29" s="200">
        <v>42240</v>
      </c>
      <c r="X29" s="15">
        <v>81.180000000000007</v>
      </c>
      <c r="Y29" s="15">
        <v>85.19</v>
      </c>
      <c r="Z29" s="15">
        <v>79.31</v>
      </c>
      <c r="AA29" s="15">
        <v>82.66</v>
      </c>
      <c r="AB29" s="144">
        <v>10316400</v>
      </c>
      <c r="AC29" s="15">
        <v>82.12</v>
      </c>
      <c r="AD29" s="2">
        <f t="shared" si="1"/>
        <v>5.8799999999999955</v>
      </c>
      <c r="AE29" s="205">
        <f t="shared" si="2"/>
        <v>-4.3782021425244455E-2</v>
      </c>
    </row>
    <row r="30" spans="23:31" x14ac:dyDescent="0.25">
      <c r="W30" s="200">
        <v>42237</v>
      </c>
      <c r="X30" s="15">
        <v>88.36</v>
      </c>
      <c r="Y30" s="15">
        <v>88.89</v>
      </c>
      <c r="Z30" s="15">
        <v>86.41</v>
      </c>
      <c r="AA30" s="15">
        <v>86.45</v>
      </c>
      <c r="AB30" s="144">
        <v>9589500</v>
      </c>
      <c r="AC30" s="15">
        <v>85.88</v>
      </c>
      <c r="AD30" s="2">
        <f t="shared" si="1"/>
        <v>2.480000000000004</v>
      </c>
      <c r="AE30" s="205">
        <f t="shared" si="2"/>
        <v>-3.2119914346895206E-2</v>
      </c>
    </row>
    <row r="31" spans="23:31" x14ac:dyDescent="0.25">
      <c r="W31" s="200">
        <v>42236</v>
      </c>
      <c r="X31" s="15">
        <v>90.62</v>
      </c>
      <c r="Y31" s="15">
        <v>90.85</v>
      </c>
      <c r="Z31" s="15">
        <v>89.32</v>
      </c>
      <c r="AA31" s="15">
        <v>89.32</v>
      </c>
      <c r="AB31" s="144">
        <v>8294300</v>
      </c>
      <c r="AC31" s="15">
        <v>88.73</v>
      </c>
      <c r="AD31" s="2">
        <f t="shared" si="1"/>
        <v>1.5300000000000011</v>
      </c>
      <c r="AE31" s="205">
        <f t="shared" si="2"/>
        <v>-3.0802839978153917E-2</v>
      </c>
    </row>
    <row r="32" spans="23:31" x14ac:dyDescent="0.25">
      <c r="W32" s="200">
        <v>42235</v>
      </c>
      <c r="X32" s="15">
        <v>92.25</v>
      </c>
      <c r="Y32" s="15">
        <v>93.09</v>
      </c>
      <c r="Z32" s="15">
        <v>91.88</v>
      </c>
      <c r="AA32" s="15">
        <v>92.16</v>
      </c>
      <c r="AB32" s="144">
        <v>3900400</v>
      </c>
      <c r="AC32" s="15">
        <v>91.55</v>
      </c>
      <c r="AD32" s="2">
        <f t="shared" si="1"/>
        <v>1.210000000000008</v>
      </c>
      <c r="AE32" s="205">
        <f t="shared" si="2"/>
        <v>-6.7267006618205727E-3</v>
      </c>
    </row>
    <row r="33" spans="4:31" x14ac:dyDescent="0.25">
      <c r="W33" s="200">
        <v>42234</v>
      </c>
      <c r="X33" s="15">
        <v>92.66</v>
      </c>
      <c r="Y33" s="15">
        <v>92.89</v>
      </c>
      <c r="Z33" s="15">
        <v>92.38</v>
      </c>
      <c r="AA33" s="15">
        <v>92.78</v>
      </c>
      <c r="AB33" s="144">
        <v>3853400</v>
      </c>
      <c r="AC33" s="15">
        <v>92.17</v>
      </c>
      <c r="AD33" s="2">
        <f t="shared" si="1"/>
        <v>0.51000000000000512</v>
      </c>
      <c r="AE33" s="205">
        <f t="shared" si="2"/>
        <v>4.3416910886806548E-4</v>
      </c>
    </row>
    <row r="34" spans="4:31" x14ac:dyDescent="0.25">
      <c r="W34" s="200">
        <v>42233</v>
      </c>
      <c r="X34" s="15">
        <v>92.46</v>
      </c>
      <c r="Y34" s="15">
        <v>92.96</v>
      </c>
      <c r="Z34" s="15">
        <v>92.01</v>
      </c>
      <c r="AA34" s="15">
        <v>92.74</v>
      </c>
      <c r="AB34" s="144">
        <v>2777400</v>
      </c>
      <c r="AC34" s="15">
        <v>92.13</v>
      </c>
      <c r="AD34" s="2">
        <f t="shared" si="1"/>
        <v>0.94999999999998863</v>
      </c>
      <c r="AE34" s="205">
        <f t="shared" si="2"/>
        <v>0</v>
      </c>
    </row>
    <row r="35" spans="4:31" x14ac:dyDescent="0.25">
      <c r="W35" s="200">
        <v>42230</v>
      </c>
      <c r="X35" s="15">
        <v>92.32</v>
      </c>
      <c r="Y35" s="15">
        <v>93.08</v>
      </c>
      <c r="Z35" s="15">
        <v>92.32</v>
      </c>
      <c r="AA35" s="15">
        <v>92.74</v>
      </c>
      <c r="AB35" s="144">
        <v>2277500</v>
      </c>
      <c r="AC35" s="15">
        <v>92.13</v>
      </c>
      <c r="AD35" s="2">
        <f t="shared" si="1"/>
        <v>0.76000000000000512</v>
      </c>
      <c r="AE35" s="205">
        <f t="shared" si="2"/>
        <v>4.3435769356059417E-4</v>
      </c>
    </row>
    <row r="36" spans="4:31" x14ac:dyDescent="0.25">
      <c r="W36" s="200">
        <v>42229</v>
      </c>
      <c r="X36" s="15">
        <v>92.64</v>
      </c>
      <c r="Y36" s="15">
        <v>93.03</v>
      </c>
      <c r="Z36" s="15">
        <v>92.12</v>
      </c>
      <c r="AA36" s="15">
        <v>92.7</v>
      </c>
      <c r="AB36" s="144">
        <v>3017300</v>
      </c>
      <c r="AC36" s="15">
        <v>92.09</v>
      </c>
      <c r="AD36" s="2">
        <f t="shared" si="1"/>
        <v>0.90999999999999659</v>
      </c>
      <c r="AE36" s="205">
        <f t="shared" si="2"/>
        <v>-1.3013772909661325E-3</v>
      </c>
    </row>
    <row r="37" spans="4:31" x14ac:dyDescent="0.25">
      <c r="W37" s="200">
        <v>42228</v>
      </c>
      <c r="X37" s="15">
        <v>91.61</v>
      </c>
      <c r="Y37" s="15">
        <v>93.08</v>
      </c>
      <c r="Z37" s="15">
        <v>91.26</v>
      </c>
      <c r="AA37" s="15">
        <v>92.82</v>
      </c>
      <c r="AB37" s="144">
        <v>3800200</v>
      </c>
      <c r="AC37" s="15">
        <v>92.21</v>
      </c>
      <c r="AD37" s="2">
        <f t="shared" si="1"/>
        <v>1.8199999999999932</v>
      </c>
      <c r="AE37" s="205">
        <f t="shared" si="2"/>
        <v>5.561613958560363E-3</v>
      </c>
    </row>
    <row r="38" spans="4:31" x14ac:dyDescent="0.25">
      <c r="D38" s="102"/>
      <c r="W38" s="200">
        <v>42227</v>
      </c>
      <c r="X38" s="15">
        <v>92.75</v>
      </c>
      <c r="Y38" s="15">
        <v>93.17</v>
      </c>
      <c r="Z38" s="15">
        <v>92.01</v>
      </c>
      <c r="AA38" s="15">
        <v>92.31</v>
      </c>
      <c r="AB38" s="144">
        <v>3966000</v>
      </c>
      <c r="AC38" s="15">
        <v>91.7</v>
      </c>
      <c r="AD38" s="2">
        <f t="shared" si="1"/>
        <v>1.1599999999999966</v>
      </c>
      <c r="AE38" s="205">
        <f t="shared" si="2"/>
        <v>-1.2491923325436138E-2</v>
      </c>
    </row>
    <row r="39" spans="4:31" x14ac:dyDescent="0.25">
      <c r="W39" s="200">
        <v>42226</v>
      </c>
      <c r="X39" s="15">
        <v>93.05</v>
      </c>
      <c r="Y39" s="15">
        <v>93.87</v>
      </c>
      <c r="Z39" s="15">
        <v>93.05</v>
      </c>
      <c r="AA39" s="15">
        <v>93.48</v>
      </c>
      <c r="AB39" s="144">
        <v>4878800</v>
      </c>
      <c r="AC39" s="15">
        <v>92.86</v>
      </c>
      <c r="AD39" s="2">
        <f t="shared" si="1"/>
        <v>0.82000000000000739</v>
      </c>
      <c r="AE39" s="205">
        <f t="shared" si="2"/>
        <v>1.0556099684405185E-2</v>
      </c>
    </row>
    <row r="40" spans="4:31" x14ac:dyDescent="0.25">
      <c r="W40" s="200">
        <v>42223</v>
      </c>
      <c r="X40" s="15">
        <v>93.55</v>
      </c>
      <c r="Y40" s="15">
        <v>93.85</v>
      </c>
      <c r="Z40" s="15">
        <v>92.41</v>
      </c>
      <c r="AA40" s="15">
        <v>92.5</v>
      </c>
      <c r="AB40" s="144">
        <v>3542100</v>
      </c>
      <c r="AC40" s="15">
        <v>91.89</v>
      </c>
      <c r="AD40" s="2">
        <f t="shared" si="1"/>
        <v>1.4399999999999977</v>
      </c>
      <c r="AE40" s="205">
        <f t="shared" si="2"/>
        <v>-1.3844172569220881E-2</v>
      </c>
    </row>
    <row r="41" spans="4:31" x14ac:dyDescent="0.25">
      <c r="W41" s="200">
        <v>42222</v>
      </c>
      <c r="X41" s="15">
        <v>95.18</v>
      </c>
      <c r="Y41" s="15">
        <v>95.26</v>
      </c>
      <c r="Z41" s="15">
        <v>93.63</v>
      </c>
      <c r="AA41" s="15">
        <v>93.8</v>
      </c>
      <c r="AB41" s="144">
        <v>5661200</v>
      </c>
      <c r="AC41" s="15">
        <v>93.18</v>
      </c>
      <c r="AD41" s="2">
        <f t="shared" si="1"/>
        <v>1.6300000000000097</v>
      </c>
      <c r="AE41" s="205">
        <f t="shared" si="2"/>
        <v>-1.3341804320203154E-2</v>
      </c>
    </row>
    <row r="42" spans="4:31" x14ac:dyDescent="0.25">
      <c r="W42" s="200">
        <v>42221</v>
      </c>
      <c r="X42" s="15">
        <v>96.4</v>
      </c>
      <c r="Y42" s="15">
        <v>96.98</v>
      </c>
      <c r="Z42" s="15">
        <v>94.98</v>
      </c>
      <c r="AA42" s="15">
        <v>95.07</v>
      </c>
      <c r="AB42" s="144">
        <v>4631000</v>
      </c>
      <c r="AC42" s="15">
        <v>94.44</v>
      </c>
      <c r="AD42" s="2">
        <f t="shared" si="1"/>
        <v>2</v>
      </c>
      <c r="AE42" s="205">
        <f t="shared" si="2"/>
        <v>-6.8356294037228427E-3</v>
      </c>
    </row>
    <row r="43" spans="4:31" x14ac:dyDescent="0.25">
      <c r="W43" s="200">
        <v>42220</v>
      </c>
      <c r="X43" s="15">
        <v>96.2</v>
      </c>
      <c r="Y43" s="15">
        <v>96.79</v>
      </c>
      <c r="Z43" s="15">
        <v>94.97</v>
      </c>
      <c r="AA43" s="15">
        <v>95.72</v>
      </c>
      <c r="AB43" s="144">
        <v>6053500</v>
      </c>
      <c r="AC43" s="15">
        <v>95.09</v>
      </c>
      <c r="AD43" s="2">
        <f t="shared" si="1"/>
        <v>1.8200000000000074</v>
      </c>
      <c r="AE43" s="205">
        <f t="shared" si="2"/>
        <v>-7.7220077220077066E-3</v>
      </c>
    </row>
    <row r="44" spans="4:31" x14ac:dyDescent="0.25">
      <c r="W44" s="200">
        <v>42219</v>
      </c>
      <c r="X44" s="15">
        <v>97.56</v>
      </c>
      <c r="Y44" s="15">
        <v>97.69</v>
      </c>
      <c r="Z44" s="15">
        <v>95.96</v>
      </c>
      <c r="AA44" s="15">
        <v>96.47</v>
      </c>
      <c r="AB44" s="144">
        <v>4137500</v>
      </c>
      <c r="AC44" s="15">
        <v>95.83</v>
      </c>
      <c r="AD44" s="2">
        <f t="shared" si="1"/>
        <v>1.730000000000004</v>
      </c>
      <c r="AE44" s="205">
        <f t="shared" si="2"/>
        <v>-1.1552346570397165E-2</v>
      </c>
    </row>
    <row r="45" spans="4:31" x14ac:dyDescent="0.25">
      <c r="W45" s="200">
        <v>42216</v>
      </c>
      <c r="X45" s="15">
        <v>97.69</v>
      </c>
      <c r="Y45" s="15">
        <v>98.26</v>
      </c>
      <c r="Z45" s="15">
        <v>97.22</v>
      </c>
      <c r="AA45" s="15">
        <v>97.59</v>
      </c>
      <c r="AB45" s="144">
        <v>3925000</v>
      </c>
      <c r="AC45" s="15">
        <v>96.95</v>
      </c>
      <c r="AD45" s="2">
        <f t="shared" si="1"/>
        <v>1.0400000000000063</v>
      </c>
      <c r="AE45" s="205">
        <f t="shared" si="2"/>
        <v>-1.1333195961260589E-3</v>
      </c>
    </row>
    <row r="46" spans="4:31" ht="20.25" thickBot="1" x14ac:dyDescent="0.35">
      <c r="O46" s="266" t="s">
        <v>83</v>
      </c>
      <c r="P46" s="266"/>
      <c r="Q46" s="51"/>
      <c r="R46"/>
      <c r="T46" s="140" t="s">
        <v>150</v>
      </c>
      <c r="W46" s="200">
        <v>42215</v>
      </c>
      <c r="X46" s="15">
        <v>97.85</v>
      </c>
      <c r="Y46" s="15">
        <v>98.05</v>
      </c>
      <c r="Z46" s="15">
        <v>97.15</v>
      </c>
      <c r="AA46" s="15">
        <v>97.7</v>
      </c>
      <c r="AB46" s="144">
        <v>4527100</v>
      </c>
      <c r="AC46" s="15">
        <v>97.06</v>
      </c>
      <c r="AD46" s="2">
        <f t="shared" si="1"/>
        <v>0.89999999999999147</v>
      </c>
      <c r="AE46" s="205">
        <f t="shared" si="2"/>
        <v>-8.3776052308949245E-3</v>
      </c>
    </row>
    <row r="47" spans="4:31" ht="15.75" thickTop="1" x14ac:dyDescent="0.25">
      <c r="O47" s="132">
        <v>1.1000000000000001</v>
      </c>
      <c r="P47" s="132">
        <f>O47*$Q$4</f>
        <v>101.09000000000002</v>
      </c>
      <c r="Q47" s="51"/>
      <c r="R47"/>
      <c r="T47" s="146" t="s">
        <v>132</v>
      </c>
      <c r="U47" s="196">
        <v>79.040000000000006</v>
      </c>
      <c r="W47" s="200">
        <v>42214</v>
      </c>
      <c r="X47" s="15">
        <v>96.41</v>
      </c>
      <c r="Y47" s="15">
        <v>98.73</v>
      </c>
      <c r="Z47" s="15">
        <v>95.87</v>
      </c>
      <c r="AA47" s="15">
        <v>98.53</v>
      </c>
      <c r="AB47" s="144">
        <v>6109200</v>
      </c>
      <c r="AC47" s="15">
        <v>97.88</v>
      </c>
      <c r="AD47" s="2">
        <f t="shared" si="1"/>
        <v>2.8599999999999994</v>
      </c>
      <c r="AE47" s="205">
        <f t="shared" si="2"/>
        <v>1.9795790789747691E-2</v>
      </c>
    </row>
    <row r="48" spans="4:31" x14ac:dyDescent="0.25">
      <c r="O48" s="132">
        <v>1.0900000000000001</v>
      </c>
      <c r="P48" s="132">
        <f t="shared" ref="P48:P67" si="4">O48*$Q$4</f>
        <v>100.17100000000001</v>
      </c>
      <c r="Q48" s="51"/>
      <c r="R48"/>
      <c r="T48" s="136" t="s">
        <v>133</v>
      </c>
      <c r="U48" s="197">
        <v>79.48</v>
      </c>
      <c r="W48" s="200">
        <v>42213</v>
      </c>
      <c r="X48" s="15">
        <v>93.13</v>
      </c>
      <c r="Y48" s="15">
        <v>97.02</v>
      </c>
      <c r="Z48" s="15">
        <v>93.09</v>
      </c>
      <c r="AA48" s="15">
        <v>96.62</v>
      </c>
      <c r="AB48" s="144">
        <v>7542900</v>
      </c>
      <c r="AC48" s="15">
        <v>95.98</v>
      </c>
      <c r="AD48" s="2">
        <f t="shared" si="1"/>
        <v>3.9299999999999926</v>
      </c>
      <c r="AE48" s="205">
        <f t="shared" si="2"/>
        <v>4.576160383525818E-2</v>
      </c>
    </row>
    <row r="49" spans="15:31" x14ac:dyDescent="0.25">
      <c r="O49" s="132">
        <v>1.08</v>
      </c>
      <c r="P49" s="132">
        <f t="shared" si="4"/>
        <v>99.25200000000001</v>
      </c>
      <c r="Q49" s="51"/>
      <c r="R49"/>
      <c r="T49" s="136" t="s">
        <v>134</v>
      </c>
      <c r="U49" s="197" t="s">
        <v>222</v>
      </c>
      <c r="W49" s="200">
        <v>42212</v>
      </c>
      <c r="X49" s="15">
        <v>91.68</v>
      </c>
      <c r="Y49" s="15">
        <v>92.6</v>
      </c>
      <c r="Z49" s="15">
        <v>91.52</v>
      </c>
      <c r="AA49" s="15">
        <v>92.39</v>
      </c>
      <c r="AB49" s="144">
        <v>5857300</v>
      </c>
      <c r="AC49" s="15">
        <v>91.78</v>
      </c>
      <c r="AD49" s="2">
        <f t="shared" si="1"/>
        <v>1.0799999999999983</v>
      </c>
      <c r="AE49" s="205">
        <f t="shared" si="2"/>
        <v>-2.3913043478260843E-3</v>
      </c>
    </row>
    <row r="50" spans="15:31" x14ac:dyDescent="0.25">
      <c r="O50" s="132">
        <v>1.07</v>
      </c>
      <c r="P50" s="132">
        <f t="shared" si="4"/>
        <v>98.333000000000013</v>
      </c>
      <c r="Q50" s="132"/>
      <c r="R50"/>
      <c r="T50" s="136" t="s">
        <v>135</v>
      </c>
      <c r="U50" s="197" t="s">
        <v>223</v>
      </c>
      <c r="W50" s="200">
        <v>42209</v>
      </c>
      <c r="X50" s="15">
        <v>92.55</v>
      </c>
      <c r="Y50" s="15">
        <v>94.22</v>
      </c>
      <c r="Z50" s="15">
        <v>91.63</v>
      </c>
      <c r="AA50" s="15">
        <v>92.61</v>
      </c>
      <c r="AB50" s="144">
        <v>8015100</v>
      </c>
      <c r="AC50" s="15">
        <v>92</v>
      </c>
      <c r="AD50" s="2">
        <f t="shared" si="1"/>
        <v>2.5900000000000034</v>
      </c>
      <c r="AE50" s="205">
        <f t="shared" si="2"/>
        <v>5.3546060539830798E-3</v>
      </c>
    </row>
    <row r="51" spans="15:31" x14ac:dyDescent="0.25">
      <c r="O51" s="132">
        <v>1.06</v>
      </c>
      <c r="P51" s="132">
        <f t="shared" si="4"/>
        <v>97.414000000000016</v>
      </c>
      <c r="Q51" s="132"/>
      <c r="R51"/>
      <c r="T51" s="136" t="s">
        <v>136</v>
      </c>
      <c r="U51" s="197">
        <v>91.64</v>
      </c>
      <c r="W51" s="200">
        <v>42208</v>
      </c>
      <c r="X51" s="15">
        <v>95.65</v>
      </c>
      <c r="Y51" s="15">
        <v>96.26</v>
      </c>
      <c r="Z51" s="15">
        <v>91.23</v>
      </c>
      <c r="AA51" s="15">
        <v>92.12</v>
      </c>
      <c r="AB51" s="144">
        <v>13653100</v>
      </c>
      <c r="AC51" s="15">
        <v>91.51</v>
      </c>
      <c r="AD51" s="2">
        <f t="shared" si="1"/>
        <v>5.0300000000000011</v>
      </c>
      <c r="AE51" s="205">
        <f t="shared" si="2"/>
        <v>-5.6986809563066787E-2</v>
      </c>
    </row>
    <row r="52" spans="15:31" x14ac:dyDescent="0.25">
      <c r="O52" s="132">
        <v>1.05</v>
      </c>
      <c r="P52" s="132">
        <f t="shared" si="4"/>
        <v>96.495000000000005</v>
      </c>
      <c r="Q52" s="132"/>
      <c r="R52"/>
      <c r="T52" s="136" t="s">
        <v>137</v>
      </c>
      <c r="U52" s="197">
        <v>9.7595500000000008</v>
      </c>
      <c r="W52" s="200">
        <v>42207</v>
      </c>
      <c r="X52" s="15">
        <v>98.86</v>
      </c>
      <c r="Y52" s="15">
        <v>99.53</v>
      </c>
      <c r="Z52" s="15">
        <v>97.64</v>
      </c>
      <c r="AA52" s="15">
        <v>97.68</v>
      </c>
      <c r="AB52" s="144">
        <v>4581500</v>
      </c>
      <c r="AC52" s="15">
        <v>97.04</v>
      </c>
      <c r="AD52" s="2">
        <f t="shared" si="1"/>
        <v>1.8900000000000006</v>
      </c>
      <c r="AE52" s="205">
        <f t="shared" si="2"/>
        <v>-1.1510644799836989E-2</v>
      </c>
    </row>
    <row r="53" spans="15:31" x14ac:dyDescent="0.25">
      <c r="O53" s="132">
        <v>1.04</v>
      </c>
      <c r="P53" s="132">
        <f t="shared" si="4"/>
        <v>95.576000000000008</v>
      </c>
      <c r="Q53" s="132"/>
      <c r="R53"/>
      <c r="T53" s="136" t="s">
        <v>138</v>
      </c>
      <c r="U53" s="143" t="s">
        <v>224</v>
      </c>
      <c r="W53" s="200">
        <v>42206</v>
      </c>
      <c r="X53" s="15">
        <v>98.55</v>
      </c>
      <c r="Y53" s="15">
        <v>99.71</v>
      </c>
      <c r="Z53" s="15">
        <v>98.46</v>
      </c>
      <c r="AA53" s="15">
        <v>98.82</v>
      </c>
      <c r="AB53" s="144">
        <v>5072600</v>
      </c>
      <c r="AC53" s="15">
        <v>98.17</v>
      </c>
      <c r="AD53" s="2">
        <f t="shared" si="1"/>
        <v>1.25</v>
      </c>
      <c r="AE53" s="205">
        <f t="shared" si="2"/>
        <v>5.2221994675405448E-3</v>
      </c>
    </row>
    <row r="54" spans="15:31" x14ac:dyDescent="0.25">
      <c r="O54" s="132">
        <v>1.03</v>
      </c>
      <c r="P54" s="132">
        <f t="shared" si="4"/>
        <v>94.657000000000011</v>
      </c>
      <c r="Q54" s="132"/>
      <c r="R54"/>
      <c r="T54" s="136"/>
      <c r="U54" s="197"/>
      <c r="W54" s="200">
        <v>42205</v>
      </c>
      <c r="X54" s="15">
        <v>97.58</v>
      </c>
      <c r="Y54" s="15">
        <v>99.06</v>
      </c>
      <c r="Z54" s="15">
        <v>97.57</v>
      </c>
      <c r="AA54" s="15">
        <v>98.31</v>
      </c>
      <c r="AB54" s="144">
        <v>4525500</v>
      </c>
      <c r="AC54" s="15">
        <v>97.66</v>
      </c>
      <c r="AD54" s="2">
        <f t="shared" si="1"/>
        <v>1.4900000000000091</v>
      </c>
      <c r="AE54" s="205">
        <f t="shared" si="2"/>
        <v>9.0927877660673673E-3</v>
      </c>
    </row>
    <row r="55" spans="15:31" x14ac:dyDescent="0.25">
      <c r="O55" s="132">
        <v>1.02</v>
      </c>
      <c r="P55" s="132">
        <f t="shared" si="4"/>
        <v>93.738000000000014</v>
      </c>
      <c r="Q55" s="132"/>
      <c r="R55"/>
      <c r="T55" s="136" t="s">
        <v>139</v>
      </c>
      <c r="U55" s="197" t="s">
        <v>225</v>
      </c>
      <c r="W55" s="200">
        <v>42202</v>
      </c>
      <c r="X55" s="15">
        <v>96.14</v>
      </c>
      <c r="Y55" s="15">
        <v>97.81</v>
      </c>
      <c r="Z55" s="15">
        <v>96</v>
      </c>
      <c r="AA55" s="15">
        <v>97.42</v>
      </c>
      <c r="AB55" s="144">
        <v>5176400</v>
      </c>
      <c r="AC55" s="15">
        <v>96.78</v>
      </c>
      <c r="AD55" s="2">
        <f t="shared" si="1"/>
        <v>1.8100000000000023</v>
      </c>
      <c r="AE55" s="205">
        <f t="shared" si="2"/>
        <v>1.4359081857247658E-2</v>
      </c>
    </row>
    <row r="56" spans="15:31" x14ac:dyDescent="0.25">
      <c r="O56" s="132">
        <v>1.01</v>
      </c>
      <c r="P56" s="132">
        <f t="shared" si="4"/>
        <v>92.819000000000003</v>
      </c>
      <c r="Q56" s="132"/>
      <c r="R56"/>
      <c r="T56" s="136" t="s">
        <v>140</v>
      </c>
      <c r="U56" s="197" t="s">
        <v>226</v>
      </c>
      <c r="W56" s="200">
        <v>42201</v>
      </c>
      <c r="X56" s="15">
        <v>97.47</v>
      </c>
      <c r="Y56" s="15">
        <v>97.88</v>
      </c>
      <c r="Z56" s="15">
        <v>95.59</v>
      </c>
      <c r="AA56" s="15">
        <v>96.04</v>
      </c>
      <c r="AB56" s="144">
        <v>4501300</v>
      </c>
      <c r="AC56" s="15">
        <v>95.41</v>
      </c>
      <c r="AD56" s="2">
        <f t="shared" si="1"/>
        <v>2.289999999999992</v>
      </c>
      <c r="AE56" s="205">
        <f t="shared" si="2"/>
        <v>-9.6533111895371615E-3</v>
      </c>
    </row>
    <row r="57" spans="15:31" x14ac:dyDescent="0.25">
      <c r="O57" s="132">
        <v>1</v>
      </c>
      <c r="P57" s="132">
        <f t="shared" si="4"/>
        <v>91.9</v>
      </c>
      <c r="Q57" s="132"/>
      <c r="R57"/>
      <c r="T57" s="136" t="s">
        <v>141</v>
      </c>
      <c r="U57" s="198">
        <v>2557271</v>
      </c>
      <c r="W57" s="200">
        <v>42200</v>
      </c>
      <c r="X57" s="15">
        <v>97.38</v>
      </c>
      <c r="Y57" s="15">
        <v>98.4</v>
      </c>
      <c r="Z57" s="15">
        <v>96.77</v>
      </c>
      <c r="AA57" s="15">
        <v>96.98</v>
      </c>
      <c r="AB57" s="144">
        <v>4567000</v>
      </c>
      <c r="AC57" s="15">
        <v>96.34</v>
      </c>
      <c r="AD57" s="2">
        <f t="shared" si="1"/>
        <v>1.6300000000000097</v>
      </c>
      <c r="AE57" s="205">
        <f t="shared" si="2"/>
        <v>1.9760790431617714E-3</v>
      </c>
    </row>
    <row r="58" spans="15:31" x14ac:dyDescent="0.25">
      <c r="O58" s="132">
        <v>0.99</v>
      </c>
      <c r="P58" s="132">
        <f t="shared" si="4"/>
        <v>90.981000000000009</v>
      </c>
      <c r="Q58" s="132"/>
      <c r="R58"/>
      <c r="T58" s="136" t="s">
        <v>146</v>
      </c>
      <c r="U58" s="198">
        <v>2205540</v>
      </c>
      <c r="W58" s="200">
        <v>42199</v>
      </c>
      <c r="X58" s="15">
        <v>97.04</v>
      </c>
      <c r="Y58" s="15">
        <v>97.51</v>
      </c>
      <c r="Z58" s="15">
        <v>96.37</v>
      </c>
      <c r="AA58" s="15">
        <v>96.79</v>
      </c>
      <c r="AB58" s="144">
        <v>5793500</v>
      </c>
      <c r="AC58" s="15">
        <v>96.15</v>
      </c>
      <c r="AD58" s="2">
        <f t="shared" si="1"/>
        <v>1.1400000000000006</v>
      </c>
      <c r="AE58" s="205">
        <f t="shared" si="2"/>
        <v>-3.0070510161758213E-3</v>
      </c>
    </row>
    <row r="59" spans="15:31" x14ac:dyDescent="0.25">
      <c r="O59" s="132">
        <v>0.98</v>
      </c>
      <c r="P59" s="132">
        <f t="shared" si="4"/>
        <v>90.061999999999998</v>
      </c>
      <c r="Q59" s="132"/>
      <c r="R59"/>
      <c r="T59" s="136" t="s">
        <v>142</v>
      </c>
      <c r="U59" s="197" t="s">
        <v>227</v>
      </c>
      <c r="W59" s="200">
        <v>42198</v>
      </c>
      <c r="X59" s="15">
        <v>98.7</v>
      </c>
      <c r="Y59" s="15">
        <v>98.7</v>
      </c>
      <c r="Z59" s="15">
        <v>96.91</v>
      </c>
      <c r="AA59" s="15">
        <v>97.08</v>
      </c>
      <c r="AB59" s="144">
        <v>4311000</v>
      </c>
      <c r="AC59" s="15">
        <v>96.44</v>
      </c>
      <c r="AD59" s="2">
        <f t="shared" si="1"/>
        <v>1.7900000000000063</v>
      </c>
      <c r="AE59" s="205">
        <f t="shared" si="2"/>
        <v>-7.6147355422927498E-3</v>
      </c>
    </row>
    <row r="60" spans="15:31" x14ac:dyDescent="0.25">
      <c r="O60" s="132">
        <v>0.97</v>
      </c>
      <c r="P60" s="132">
        <f t="shared" si="4"/>
        <v>89.143000000000001</v>
      </c>
      <c r="Q60" s="132"/>
      <c r="R60"/>
      <c r="T60" s="136" t="s">
        <v>147</v>
      </c>
      <c r="U60" s="197">
        <v>13.56</v>
      </c>
      <c r="W60" s="200">
        <v>42195</v>
      </c>
      <c r="X60" s="15">
        <v>97.12</v>
      </c>
      <c r="Y60" s="15">
        <v>98.15</v>
      </c>
      <c r="Z60" s="15">
        <v>97.06</v>
      </c>
      <c r="AA60" s="15">
        <v>97.82</v>
      </c>
      <c r="AB60" s="144">
        <v>4236000</v>
      </c>
      <c r="AC60" s="15">
        <v>97.18</v>
      </c>
      <c r="AD60" s="2">
        <f t="shared" si="1"/>
        <v>1.0900000000000034</v>
      </c>
      <c r="AE60" s="205">
        <f t="shared" si="2"/>
        <v>1.631457854005447E-2</v>
      </c>
    </row>
    <row r="61" spans="15:31" x14ac:dyDescent="0.25">
      <c r="O61" s="132">
        <v>0.96</v>
      </c>
      <c r="P61" s="132">
        <f t="shared" si="4"/>
        <v>88.224000000000004</v>
      </c>
      <c r="Q61" s="132"/>
      <c r="R61"/>
      <c r="T61" s="136" t="s">
        <v>148</v>
      </c>
      <c r="U61" s="197">
        <v>5.84</v>
      </c>
      <c r="W61" s="200">
        <v>42194</v>
      </c>
      <c r="X61" s="15">
        <v>96.8</v>
      </c>
      <c r="Y61" s="15">
        <v>97.21</v>
      </c>
      <c r="Z61" s="15">
        <v>96.11</v>
      </c>
      <c r="AA61" s="15">
        <v>96.25</v>
      </c>
      <c r="AB61" s="144">
        <v>4284900</v>
      </c>
      <c r="AC61" s="15">
        <v>95.62</v>
      </c>
      <c r="AD61" s="2">
        <f t="shared" si="1"/>
        <v>1.0999999999999943</v>
      </c>
      <c r="AE61" s="205">
        <f t="shared" si="2"/>
        <v>4.2007981516489767E-3</v>
      </c>
    </row>
    <row r="62" spans="15:31" x14ac:dyDescent="0.25">
      <c r="O62" s="132">
        <v>0.95</v>
      </c>
      <c r="P62" s="132">
        <f t="shared" si="4"/>
        <v>87.305000000000007</v>
      </c>
      <c r="Q62" s="132"/>
      <c r="R62"/>
      <c r="T62" s="136" t="s">
        <v>143</v>
      </c>
      <c r="U62" s="197" t="s">
        <v>228</v>
      </c>
      <c r="W62" s="200">
        <v>42193</v>
      </c>
      <c r="X62" s="15">
        <v>96.98</v>
      </c>
      <c r="Y62" s="15">
        <v>97.26</v>
      </c>
      <c r="Z62" s="15">
        <v>95.63</v>
      </c>
      <c r="AA62" s="15">
        <v>95.85</v>
      </c>
      <c r="AB62" s="144">
        <v>5455300</v>
      </c>
      <c r="AC62" s="15">
        <v>95.22</v>
      </c>
      <c r="AD62" s="2">
        <f t="shared" si="1"/>
        <v>1.6300000000000097</v>
      </c>
      <c r="AE62" s="205">
        <f t="shared" si="2"/>
        <v>-1.9361483007208968E-2</v>
      </c>
    </row>
    <row r="63" spans="15:31" x14ac:dyDescent="0.25">
      <c r="O63" s="132">
        <v>0.94</v>
      </c>
      <c r="P63" s="132">
        <f t="shared" si="4"/>
        <v>86.385999999999996</v>
      </c>
      <c r="Q63" s="132"/>
      <c r="R63"/>
      <c r="T63" s="135"/>
      <c r="W63" s="200">
        <v>42192</v>
      </c>
      <c r="X63" s="15">
        <v>96.62</v>
      </c>
      <c r="Y63" s="15">
        <v>97.91</v>
      </c>
      <c r="Z63" s="15">
        <v>95.41</v>
      </c>
      <c r="AA63" s="15">
        <v>97.74</v>
      </c>
      <c r="AB63" s="144">
        <v>5250000</v>
      </c>
      <c r="AC63" s="15">
        <v>97.1</v>
      </c>
      <c r="AD63" s="2">
        <f t="shared" si="1"/>
        <v>2.5</v>
      </c>
      <c r="AE63" s="205">
        <f t="shared" si="2"/>
        <v>1.5584143918000226E-2</v>
      </c>
    </row>
    <row r="64" spans="15:31" x14ac:dyDescent="0.25">
      <c r="O64" s="132">
        <v>0.93</v>
      </c>
      <c r="P64" s="132">
        <f t="shared" si="4"/>
        <v>85.467000000000013</v>
      </c>
      <c r="Q64" s="132"/>
      <c r="R64"/>
      <c r="S64" s="135"/>
      <c r="T64"/>
      <c r="W64" s="200">
        <v>42191</v>
      </c>
      <c r="X64" s="15">
        <v>96.39</v>
      </c>
      <c r="Y64" s="15">
        <v>97.59</v>
      </c>
      <c r="Z64" s="15">
        <v>96.03</v>
      </c>
      <c r="AA64" s="15">
        <v>96.24</v>
      </c>
      <c r="AB64" s="144">
        <v>4840200</v>
      </c>
      <c r="AC64" s="15">
        <v>95.61</v>
      </c>
      <c r="AD64" s="2">
        <f t="shared" si="1"/>
        <v>1.5600000000000023</v>
      </c>
      <c r="AE64" s="205">
        <f t="shared" si="2"/>
        <v>-4.2699437617162994E-3</v>
      </c>
    </row>
    <row r="65" spans="15:31" x14ac:dyDescent="0.25">
      <c r="O65" s="132">
        <v>0.92</v>
      </c>
      <c r="P65" s="132">
        <f t="shared" si="4"/>
        <v>84.548000000000002</v>
      </c>
      <c r="Q65" s="132"/>
      <c r="R65"/>
      <c r="S65" s="135"/>
      <c r="T65"/>
      <c r="W65" s="200">
        <v>42187</v>
      </c>
      <c r="X65" s="15">
        <v>96.29</v>
      </c>
      <c r="Y65" s="15">
        <v>96.93</v>
      </c>
      <c r="Z65" s="15">
        <v>96.28</v>
      </c>
      <c r="AA65" s="15">
        <v>96.66</v>
      </c>
      <c r="AB65" s="144">
        <v>3290900</v>
      </c>
      <c r="AC65" s="15">
        <v>96.02</v>
      </c>
      <c r="AD65" s="2">
        <f t="shared" si="1"/>
        <v>0.65000000000000568</v>
      </c>
      <c r="AE65" s="205">
        <f t="shared" si="2"/>
        <v>5.1292787605987655E-3</v>
      </c>
    </row>
    <row r="66" spans="15:31" x14ac:dyDescent="0.25">
      <c r="O66" s="132">
        <v>0.91</v>
      </c>
      <c r="P66" s="132">
        <f t="shared" si="4"/>
        <v>83.629000000000005</v>
      </c>
      <c r="Q66" s="132"/>
      <c r="R66"/>
      <c r="S66" s="135"/>
      <c r="T66"/>
      <c r="W66" s="200">
        <v>42186</v>
      </c>
      <c r="X66" s="15">
        <v>96.34</v>
      </c>
      <c r="Y66" s="15">
        <v>96.72</v>
      </c>
      <c r="Z66" s="15">
        <v>95.73</v>
      </c>
      <c r="AA66" s="15">
        <v>96.16</v>
      </c>
      <c r="AB66" s="144">
        <v>3770200</v>
      </c>
      <c r="AC66" s="15">
        <v>95.53</v>
      </c>
      <c r="AD66" s="2">
        <f t="shared" si="1"/>
        <v>0.98999999999999488</v>
      </c>
      <c r="AE66" s="205">
        <f t="shared" si="2"/>
        <v>8.3386109351910598E-3</v>
      </c>
    </row>
    <row r="67" spans="15:31" x14ac:dyDescent="0.25">
      <c r="O67" s="132">
        <v>0.9</v>
      </c>
      <c r="P67" s="132">
        <f t="shared" si="4"/>
        <v>82.710000000000008</v>
      </c>
      <c r="Q67" s="132"/>
      <c r="R67"/>
      <c r="S67" s="135"/>
      <c r="T67"/>
      <c r="W67" s="200">
        <v>42185</v>
      </c>
      <c r="X67" s="15">
        <v>96.38</v>
      </c>
      <c r="Y67" s="15">
        <v>96.48</v>
      </c>
      <c r="Z67" s="15">
        <v>94.91</v>
      </c>
      <c r="AA67" s="15">
        <v>95.37</v>
      </c>
      <c r="AB67" s="144">
        <v>6388200</v>
      </c>
      <c r="AC67" s="15">
        <v>94.74</v>
      </c>
      <c r="AD67" s="2">
        <f>Y67-Z67</f>
        <v>1.5700000000000074</v>
      </c>
      <c r="AE67" s="205">
        <f>AC67/AC68-1</f>
        <v>-1.6859852476291959E-3</v>
      </c>
    </row>
    <row r="68" spans="15:31" x14ac:dyDescent="0.25">
      <c r="W68" s="200">
        <v>42184</v>
      </c>
      <c r="X68" s="15">
        <v>95.99</v>
      </c>
      <c r="Y68" s="15">
        <v>96.97</v>
      </c>
      <c r="Z68" s="15">
        <v>95.49</v>
      </c>
      <c r="AA68" s="15">
        <v>95.53</v>
      </c>
      <c r="AB68" s="144">
        <v>5682000</v>
      </c>
      <c r="AC68" s="15">
        <v>94.9</v>
      </c>
      <c r="AD68" s="2">
        <f>Y68-Z68</f>
        <v>1.480000000000004</v>
      </c>
      <c r="AE68" s="205" t="e">
        <f>AC68/AC69-1</f>
        <v>#DIV/0!</v>
      </c>
    </row>
    <row r="69" spans="15:31" x14ac:dyDescent="0.25">
      <c r="W69" s="15" t="s">
        <v>159</v>
      </c>
      <c r="X69" s="15"/>
      <c r="Y69" s="15"/>
      <c r="Z69" s="15"/>
      <c r="AA69" s="15"/>
      <c r="AB69" s="15"/>
      <c r="AC69" s="15"/>
      <c r="AD69" s="2">
        <f>Y69-Z69</f>
        <v>0</v>
      </c>
      <c r="AE69" s="205" t="e">
        <f>AC69/AC70-1</f>
        <v>#DIV/0!</v>
      </c>
    </row>
  </sheetData>
  <mergeCells count="1">
    <mergeCell ref="O46:P46"/>
  </mergeCells>
  <conditionalFormatting sqref="Q7">
    <cfRule type="expression" dxfId="41" priority="7">
      <formula>Q7&gt;0</formula>
    </cfRule>
    <cfRule type="expression" dxfId="4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35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110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109</v>
      </c>
      <c r="K1" s="28" t="s">
        <v>61</v>
      </c>
      <c r="L1" s="17" t="s">
        <v>82</v>
      </c>
      <c r="M1" s="17" t="s">
        <v>38</v>
      </c>
      <c r="P1" s="51"/>
      <c r="Q1"/>
      <c r="T1" s="133" t="s">
        <v>115</v>
      </c>
      <c r="W1" s="141" t="s">
        <v>151</v>
      </c>
      <c r="X1" s="142" t="s">
        <v>152</v>
      </c>
      <c r="Y1" s="142" t="s">
        <v>153</v>
      </c>
      <c r="Z1" s="142" t="s">
        <v>154</v>
      </c>
      <c r="AA1" s="142" t="s">
        <v>155</v>
      </c>
      <c r="AB1" s="142" t="s">
        <v>156</v>
      </c>
      <c r="AC1" s="142" t="s">
        <v>157</v>
      </c>
      <c r="AD1" s="17" t="s">
        <v>229</v>
      </c>
      <c r="AE1" s="17" t="s">
        <v>231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2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C16-H16</f>
        <v>600</v>
      </c>
      <c r="T2" s="134">
        <v>42275</v>
      </c>
      <c r="U2" t="s">
        <v>251</v>
      </c>
      <c r="W2" s="143">
        <v>42278</v>
      </c>
      <c r="X2" s="15">
        <v>9.7100000000000009</v>
      </c>
      <c r="Y2" s="15">
        <v>9.85</v>
      </c>
      <c r="Z2" s="15">
        <v>9.19</v>
      </c>
      <c r="AA2" s="15">
        <v>9.26</v>
      </c>
      <c r="AB2" s="144">
        <v>36835700</v>
      </c>
      <c r="AC2" s="15">
        <v>9.26</v>
      </c>
      <c r="AD2" s="2">
        <f>Y2-Z2</f>
        <v>0.66000000000000014</v>
      </c>
      <c r="AE2" s="205">
        <f>AC2/AC3-1</f>
        <v>-4.1407867494824058E-2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6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(F16-K16-M16)/Q2</f>
        <v>11.168016666666668</v>
      </c>
      <c r="T3" s="134"/>
      <c r="W3" s="143">
        <v>42277</v>
      </c>
      <c r="X3" s="15">
        <v>9.61</v>
      </c>
      <c r="Y3" s="15">
        <v>9.7100000000000009</v>
      </c>
      <c r="Z3" s="15">
        <v>9.43</v>
      </c>
      <c r="AA3" s="15">
        <v>9.66</v>
      </c>
      <c r="AB3" s="144">
        <v>41445800</v>
      </c>
      <c r="AC3" s="15">
        <v>9.66</v>
      </c>
      <c r="AD3" s="2">
        <f>Y3-Z3</f>
        <v>0.28000000000000114</v>
      </c>
      <c r="AE3" s="205">
        <f>AC3/AC4-1</f>
        <v>2.2222222222222365E-2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09">
        <v>42256</v>
      </c>
      <c r="H4" s="129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1">
        <v>9.52</v>
      </c>
      <c r="T4" s="188">
        <v>42285</v>
      </c>
      <c r="U4" t="s">
        <v>131</v>
      </c>
      <c r="W4" s="143">
        <v>42276</v>
      </c>
      <c r="X4" s="15">
        <v>9.6199999999999992</v>
      </c>
      <c r="Y4" s="15">
        <v>9.77</v>
      </c>
      <c r="Z4" s="15">
        <v>9.36</v>
      </c>
      <c r="AA4" s="15">
        <v>9.4499999999999993</v>
      </c>
      <c r="AB4" s="144">
        <v>39295900</v>
      </c>
      <c r="AC4" s="15">
        <v>9.4499999999999993</v>
      </c>
      <c r="AD4" s="2">
        <f t="shared" ref="AD4:AD67" si="1">Y4-Z4</f>
        <v>0.41000000000000014</v>
      </c>
      <c r="AE4" s="205">
        <f t="shared" ref="AE4:AE67" si="2">AC4/AC5-1</f>
        <v>-1.4598540145985495E-2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5712</v>
      </c>
      <c r="W5" s="143">
        <v>42275</v>
      </c>
      <c r="X5" s="15">
        <v>9.4600000000000009</v>
      </c>
      <c r="Y5" s="15">
        <v>9.64</v>
      </c>
      <c r="Z5" s="15">
        <v>9.1999999999999993</v>
      </c>
      <c r="AA5" s="15">
        <v>9.59</v>
      </c>
      <c r="AB5" s="144">
        <v>95268500</v>
      </c>
      <c r="AC5" s="15">
        <v>9.59</v>
      </c>
      <c r="AD5" s="2">
        <f t="shared" si="1"/>
        <v>0.44000000000000128</v>
      </c>
      <c r="AE5" s="205">
        <f t="shared" si="2"/>
        <v>5.7331863285556839E-2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6700.8100000000013</v>
      </c>
      <c r="W6" s="143">
        <v>42272</v>
      </c>
      <c r="X6" s="15">
        <v>9.25</v>
      </c>
      <c r="Y6" s="15">
        <v>9.2899999999999991</v>
      </c>
      <c r="Z6" s="15">
        <v>8.9600000000000009</v>
      </c>
      <c r="AA6" s="15">
        <v>9.07</v>
      </c>
      <c r="AB6" s="144">
        <v>18989200</v>
      </c>
      <c r="AC6" s="15">
        <v>9.07</v>
      </c>
      <c r="AD6" s="2">
        <f t="shared" si="1"/>
        <v>0.32999999999999829</v>
      </c>
      <c r="AE6" s="205">
        <f t="shared" si="2"/>
        <v>-1.1982570806100101E-2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-988.81000000000131</v>
      </c>
      <c r="R7" s="221" t="s">
        <v>245</v>
      </c>
      <c r="W7" s="143">
        <v>42271</v>
      </c>
      <c r="X7" s="15">
        <v>9.07</v>
      </c>
      <c r="Y7" s="15">
        <v>9.26</v>
      </c>
      <c r="Z7" s="15">
        <v>8.86</v>
      </c>
      <c r="AA7" s="15">
        <v>9.18</v>
      </c>
      <c r="AB7" s="144">
        <v>25680500</v>
      </c>
      <c r="AC7" s="15">
        <v>9.18</v>
      </c>
      <c r="AD7" s="2">
        <f t="shared" si="1"/>
        <v>0.40000000000000036</v>
      </c>
      <c r="AE7" s="205">
        <f t="shared" si="2"/>
        <v>-2.1739130434782483E-3</v>
      </c>
    </row>
    <row r="8" spans="1:31" x14ac:dyDescent="0.25">
      <c r="B8" s="112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3">
        <v>42270</v>
      </c>
      <c r="X8" s="15">
        <v>9.58</v>
      </c>
      <c r="Y8" s="15">
        <v>9.59</v>
      </c>
      <c r="Z8" s="15">
        <v>9.19</v>
      </c>
      <c r="AA8" s="15">
        <v>9.1999999999999993</v>
      </c>
      <c r="AB8" s="144">
        <v>20923500</v>
      </c>
      <c r="AC8" s="15">
        <v>9.1999999999999993</v>
      </c>
      <c r="AD8" s="2">
        <f t="shared" si="1"/>
        <v>0.40000000000000036</v>
      </c>
      <c r="AE8" s="205">
        <f t="shared" si="2"/>
        <v>-3.1578947368421151E-2</v>
      </c>
    </row>
    <row r="9" spans="1:31" x14ac:dyDescent="0.25">
      <c r="B9" s="112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3">
        <v>42269</v>
      </c>
      <c r="X9" s="15">
        <v>9.6</v>
      </c>
      <c r="Y9" s="15">
        <v>9.6300000000000008</v>
      </c>
      <c r="Z9" s="15">
        <v>9.3800000000000008</v>
      </c>
      <c r="AA9" s="15">
        <v>9.5</v>
      </c>
      <c r="AB9" s="144">
        <v>25283600</v>
      </c>
      <c r="AC9" s="15">
        <v>9.5</v>
      </c>
      <c r="AD9" s="2">
        <f t="shared" si="1"/>
        <v>0.25</v>
      </c>
      <c r="AE9" s="205">
        <f t="shared" si="2"/>
        <v>-4.0404040404040442E-2</v>
      </c>
    </row>
    <row r="10" spans="1:31" x14ac:dyDescent="0.25">
      <c r="B10" s="109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3">
        <v>42268</v>
      </c>
      <c r="X10" s="15">
        <v>9.98</v>
      </c>
      <c r="Y10" s="15">
        <v>10.1</v>
      </c>
      <c r="Z10" s="15">
        <v>9.9</v>
      </c>
      <c r="AA10" s="15">
        <v>9.9</v>
      </c>
      <c r="AB10" s="144">
        <v>17627900</v>
      </c>
      <c r="AC10" s="15">
        <v>9.9</v>
      </c>
      <c r="AD10" s="2">
        <f t="shared" si="1"/>
        <v>0.19999999999999929</v>
      </c>
      <c r="AE10" s="205">
        <f t="shared" si="2"/>
        <v>-7.0210631895687436E-3</v>
      </c>
    </row>
    <row r="11" spans="1:31" x14ac:dyDescent="0.25">
      <c r="B11" s="96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3">
        <v>42265</v>
      </c>
      <c r="X11" s="15">
        <v>9.85</v>
      </c>
      <c r="Y11" s="15">
        <v>10.029999999999999</v>
      </c>
      <c r="Z11" s="15">
        <v>9.76</v>
      </c>
      <c r="AA11" s="15">
        <v>9.9700000000000006</v>
      </c>
      <c r="AB11" s="144">
        <v>28921100</v>
      </c>
      <c r="AC11" s="15">
        <v>9.9700000000000006</v>
      </c>
      <c r="AD11" s="2">
        <f t="shared" si="1"/>
        <v>0.26999999999999957</v>
      </c>
      <c r="AE11" s="205">
        <f t="shared" si="2"/>
        <v>2.0100502512563345E-3</v>
      </c>
    </row>
    <row r="12" spans="1:31" x14ac:dyDescent="0.25">
      <c r="B12" s="109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3">
        <v>42264</v>
      </c>
      <c r="X12" s="15">
        <v>9.81</v>
      </c>
      <c r="Y12" s="15">
        <v>10.16</v>
      </c>
      <c r="Z12" s="15">
        <v>9.75</v>
      </c>
      <c r="AA12" s="15">
        <v>9.9499999999999993</v>
      </c>
      <c r="AB12" s="144">
        <v>24427200</v>
      </c>
      <c r="AC12" s="15">
        <v>9.9499999999999993</v>
      </c>
      <c r="AD12" s="2">
        <f t="shared" si="1"/>
        <v>0.41000000000000014</v>
      </c>
      <c r="AE12" s="205">
        <f t="shared" si="2"/>
        <v>9.1277890466532341E-3</v>
      </c>
    </row>
    <row r="13" spans="1:31" x14ac:dyDescent="0.25">
      <c r="B13" s="1">
        <v>42272</v>
      </c>
      <c r="C13">
        <v>100</v>
      </c>
      <c r="D13" s="2">
        <v>9.4499999999999993</v>
      </c>
      <c r="E13" s="2">
        <v>0</v>
      </c>
      <c r="F13" s="3">
        <f t="shared" si="0"/>
        <v>944.99999999999989</v>
      </c>
      <c r="W13" s="143">
        <v>42263</v>
      </c>
      <c r="X13" s="15">
        <v>9.6999999999999993</v>
      </c>
      <c r="Y13" s="15">
        <v>9.8800000000000008</v>
      </c>
      <c r="Z13" s="15">
        <v>9.6999999999999993</v>
      </c>
      <c r="AA13" s="15">
        <v>9.86</v>
      </c>
      <c r="AB13" s="144">
        <v>19872400</v>
      </c>
      <c r="AC13" s="15">
        <v>9.86</v>
      </c>
      <c r="AD13" s="2">
        <f t="shared" si="1"/>
        <v>0.18000000000000149</v>
      </c>
      <c r="AE13" s="205">
        <f t="shared" si="2"/>
        <v>2.388369678089286E-2</v>
      </c>
    </row>
    <row r="14" spans="1:31" x14ac:dyDescent="0.25">
      <c r="B14" s="1">
        <v>42275</v>
      </c>
      <c r="C14">
        <v>100</v>
      </c>
      <c r="D14" s="2">
        <v>9.3000000000000007</v>
      </c>
      <c r="E14" s="2">
        <v>0</v>
      </c>
      <c r="F14" s="3">
        <f t="shared" ref="F14" si="3">C14*D14</f>
        <v>930.00000000000011</v>
      </c>
      <c r="T14" s="133"/>
      <c r="U14" s="17"/>
      <c r="W14" s="143">
        <v>42262</v>
      </c>
      <c r="X14" s="15">
        <v>9.39</v>
      </c>
      <c r="Y14" s="15">
        <v>9.7100000000000009</v>
      </c>
      <c r="Z14" s="15">
        <v>9.3699999999999992</v>
      </c>
      <c r="AA14" s="15">
        <v>9.6300000000000008</v>
      </c>
      <c r="AB14" s="144">
        <v>17928800</v>
      </c>
      <c r="AC14" s="15">
        <v>9.6300000000000008</v>
      </c>
      <c r="AD14" s="2">
        <f t="shared" si="1"/>
        <v>0.34000000000000163</v>
      </c>
      <c r="AE14" s="205">
        <f t="shared" si="2"/>
        <v>2.6652452025586415E-2</v>
      </c>
    </row>
    <row r="15" spans="1:31" x14ac:dyDescent="0.25">
      <c r="W15" s="143">
        <v>42261</v>
      </c>
      <c r="X15" s="15">
        <v>9.58</v>
      </c>
      <c r="Y15" s="15">
        <v>9.61</v>
      </c>
      <c r="Z15" s="15">
        <v>9.32</v>
      </c>
      <c r="AA15" s="15">
        <v>9.3800000000000008</v>
      </c>
      <c r="AB15" s="144">
        <v>31110300</v>
      </c>
      <c r="AC15" s="15">
        <v>9.3800000000000008</v>
      </c>
      <c r="AD15" s="2">
        <f t="shared" si="1"/>
        <v>0.28999999999999915</v>
      </c>
      <c r="AE15" s="205">
        <f t="shared" si="2"/>
        <v>-2.797927461139893E-2</v>
      </c>
    </row>
    <row r="16" spans="1:31" x14ac:dyDescent="0.25">
      <c r="A16" s="49" t="s">
        <v>87</v>
      </c>
      <c r="B16" s="20"/>
      <c r="C16" s="20">
        <f>SUM(C2:C15)</f>
        <v>1102</v>
      </c>
      <c r="D16" s="25"/>
      <c r="E16" s="25"/>
      <c r="F16" s="25">
        <f>SUM(F2:F15)</f>
        <v>11590.62</v>
      </c>
      <c r="G16" s="20"/>
      <c r="H16" s="20">
        <f>SUM(H2:H15)</f>
        <v>502</v>
      </c>
      <c r="I16" s="25"/>
      <c r="J16" s="25"/>
      <c r="K16" s="25">
        <f>SUM(K2:K15)</f>
        <v>4877.8099999999995</v>
      </c>
      <c r="L16" s="25"/>
      <c r="M16" s="25">
        <f>SUM(M2:M15)</f>
        <v>12</v>
      </c>
      <c r="W16" s="143">
        <v>42258</v>
      </c>
      <c r="X16" s="15">
        <v>9.6</v>
      </c>
      <c r="Y16" s="15">
        <v>9.75</v>
      </c>
      <c r="Z16" s="15">
        <v>9.5399999999999991</v>
      </c>
      <c r="AA16" s="15">
        <v>9.65</v>
      </c>
      <c r="AB16" s="144">
        <v>19493400</v>
      </c>
      <c r="AC16" s="15">
        <v>9.65</v>
      </c>
      <c r="AD16" s="2">
        <f t="shared" si="1"/>
        <v>0.21000000000000085</v>
      </c>
      <c r="AE16" s="205">
        <f t="shared" si="2"/>
        <v>2.0768431983384517E-3</v>
      </c>
    </row>
    <row r="17" spans="23:31" x14ac:dyDescent="0.25">
      <c r="W17" s="143">
        <v>42257</v>
      </c>
      <c r="X17" s="15">
        <v>9.56</v>
      </c>
      <c r="Y17" s="15">
        <v>9.7200000000000006</v>
      </c>
      <c r="Z17" s="15">
        <v>9.51</v>
      </c>
      <c r="AA17" s="15">
        <v>9.6300000000000008</v>
      </c>
      <c r="AB17" s="144">
        <v>29476300</v>
      </c>
      <c r="AC17" s="15">
        <v>9.6300000000000008</v>
      </c>
      <c r="AD17" s="2">
        <f t="shared" si="1"/>
        <v>0.21000000000000085</v>
      </c>
      <c r="AE17" s="205">
        <f t="shared" si="2"/>
        <v>6.2695924764890609E-3</v>
      </c>
    </row>
    <row r="18" spans="23:31" x14ac:dyDescent="0.25">
      <c r="W18" s="143">
        <v>42256</v>
      </c>
      <c r="X18" s="15">
        <v>9.92</v>
      </c>
      <c r="Y18" s="15">
        <v>9.94</v>
      </c>
      <c r="Z18" s="15">
        <v>9.5299999999999994</v>
      </c>
      <c r="AA18" s="15">
        <v>9.57</v>
      </c>
      <c r="AB18" s="144">
        <v>29318000</v>
      </c>
      <c r="AC18" s="15">
        <v>9.57</v>
      </c>
      <c r="AD18" s="2">
        <f t="shared" si="1"/>
        <v>0.41000000000000014</v>
      </c>
      <c r="AE18" s="205">
        <f t="shared" si="2"/>
        <v>-1.5432098765432167E-2</v>
      </c>
    </row>
    <row r="19" spans="23:31" x14ac:dyDescent="0.25">
      <c r="W19" s="143">
        <v>42255</v>
      </c>
      <c r="X19" s="15">
        <v>9.8699999999999992</v>
      </c>
      <c r="Y19" s="15">
        <v>9.8699999999999992</v>
      </c>
      <c r="Z19" s="15">
        <v>9.6</v>
      </c>
      <c r="AA19" s="15">
        <v>9.7200000000000006</v>
      </c>
      <c r="AB19" s="144">
        <v>17975500</v>
      </c>
      <c r="AC19" s="15">
        <v>9.7200000000000006</v>
      </c>
      <c r="AD19" s="2">
        <f t="shared" si="1"/>
        <v>0.26999999999999957</v>
      </c>
      <c r="AE19" s="205">
        <f t="shared" si="2"/>
        <v>2.423603793466822E-2</v>
      </c>
    </row>
    <row r="20" spans="23:31" x14ac:dyDescent="0.25">
      <c r="W20" s="143">
        <v>42251</v>
      </c>
      <c r="X20" s="15">
        <v>9.39</v>
      </c>
      <c r="Y20" s="15">
        <v>9.64</v>
      </c>
      <c r="Z20" s="15">
        <v>9.3000000000000007</v>
      </c>
      <c r="AA20" s="15">
        <v>9.49</v>
      </c>
      <c r="AB20" s="144">
        <v>48097800</v>
      </c>
      <c r="AC20" s="15">
        <v>9.49</v>
      </c>
      <c r="AD20" s="2">
        <f t="shared" si="1"/>
        <v>0.33999999999999986</v>
      </c>
      <c r="AE20" s="205">
        <f t="shared" si="2"/>
        <v>-8.3594566353186739E-3</v>
      </c>
    </row>
    <row r="21" spans="23:31" x14ac:dyDescent="0.25">
      <c r="W21" s="143">
        <v>42250</v>
      </c>
      <c r="X21" s="15">
        <v>9.4</v>
      </c>
      <c r="Y21" s="15">
        <v>9.75</v>
      </c>
      <c r="Z21" s="15">
        <v>9.35</v>
      </c>
      <c r="AA21" s="15">
        <v>9.57</v>
      </c>
      <c r="AB21" s="144">
        <v>28178300</v>
      </c>
      <c r="AC21" s="15">
        <v>9.57</v>
      </c>
      <c r="AD21" s="2">
        <f t="shared" si="1"/>
        <v>0.40000000000000036</v>
      </c>
      <c r="AE21" s="205">
        <f t="shared" si="2"/>
        <v>2.682403433476388E-2</v>
      </c>
    </row>
    <row r="22" spans="23:31" x14ac:dyDescent="0.25">
      <c r="W22" s="143">
        <v>42249</v>
      </c>
      <c r="X22" s="15">
        <v>9.39</v>
      </c>
      <c r="Y22" s="15">
        <v>9.39</v>
      </c>
      <c r="Z22" s="15">
        <v>9.01</v>
      </c>
      <c r="AA22" s="15">
        <v>9.32</v>
      </c>
      <c r="AB22" s="144">
        <v>40290600</v>
      </c>
      <c r="AC22" s="15">
        <v>9.32</v>
      </c>
      <c r="AD22" s="2">
        <f t="shared" si="1"/>
        <v>0.38000000000000078</v>
      </c>
      <c r="AE22" s="205">
        <f t="shared" si="2"/>
        <v>1.0845986984815648E-2</v>
      </c>
    </row>
    <row r="23" spans="23:31" x14ac:dyDescent="0.25">
      <c r="W23" s="143">
        <v>42248</v>
      </c>
      <c r="X23" s="15">
        <v>9.15</v>
      </c>
      <c r="Y23" s="15">
        <v>9.32</v>
      </c>
      <c r="Z23" s="15">
        <v>9.07</v>
      </c>
      <c r="AA23" s="15">
        <v>9.2200000000000006</v>
      </c>
      <c r="AB23" s="144">
        <v>32615500</v>
      </c>
      <c r="AC23" s="15">
        <v>9.2200000000000006</v>
      </c>
      <c r="AD23" s="2">
        <f t="shared" si="1"/>
        <v>0.25</v>
      </c>
      <c r="AE23" s="205">
        <f t="shared" si="2"/>
        <v>-2.4338624338624215E-2</v>
      </c>
    </row>
    <row r="24" spans="23:31" x14ac:dyDescent="0.25">
      <c r="W24" s="143">
        <v>42247</v>
      </c>
      <c r="X24" s="15">
        <v>9.27</v>
      </c>
      <c r="Y24" s="15">
        <v>9.5299999999999994</v>
      </c>
      <c r="Z24" s="15">
        <v>9.2200000000000006</v>
      </c>
      <c r="AA24" s="15">
        <v>9.4499999999999993</v>
      </c>
      <c r="AB24" s="144">
        <v>30435400</v>
      </c>
      <c r="AC24" s="15">
        <v>9.4499999999999993</v>
      </c>
      <c r="AD24" s="2">
        <f t="shared" si="1"/>
        <v>0.30999999999999872</v>
      </c>
      <c r="AE24" s="205">
        <f t="shared" si="2"/>
        <v>4.2507970244420878E-3</v>
      </c>
    </row>
    <row r="25" spans="23:31" x14ac:dyDescent="0.25">
      <c r="W25" s="143">
        <v>42244</v>
      </c>
      <c r="X25" s="15">
        <v>8.8800000000000008</v>
      </c>
      <c r="Y25" s="15">
        <v>9.42</v>
      </c>
      <c r="Z25" s="15">
        <v>8.8000000000000007</v>
      </c>
      <c r="AA25" s="15">
        <v>9.41</v>
      </c>
      <c r="AB25" s="144">
        <v>42041400</v>
      </c>
      <c r="AC25" s="15">
        <v>9.41</v>
      </c>
      <c r="AD25" s="2">
        <f t="shared" si="1"/>
        <v>0.61999999999999922</v>
      </c>
      <c r="AE25" s="205">
        <f t="shared" si="2"/>
        <v>6.207674943566599E-2</v>
      </c>
    </row>
    <row r="26" spans="23:31" x14ac:dyDescent="0.25">
      <c r="W26" s="143">
        <v>42243</v>
      </c>
      <c r="X26" s="15">
        <v>8.4</v>
      </c>
      <c r="Y26" s="15">
        <v>8.92</v>
      </c>
      <c r="Z26" s="15">
        <v>8.3800000000000008</v>
      </c>
      <c r="AA26" s="15">
        <v>8.86</v>
      </c>
      <c r="AB26" s="144">
        <v>27250500</v>
      </c>
      <c r="AC26" s="15">
        <v>8.86</v>
      </c>
      <c r="AD26" s="2">
        <f t="shared" si="1"/>
        <v>0.53999999999999915</v>
      </c>
      <c r="AE26" s="205">
        <f t="shared" si="2"/>
        <v>7.2639225181597933E-2</v>
      </c>
    </row>
    <row r="27" spans="23:31" x14ac:dyDescent="0.25">
      <c r="W27" s="143">
        <v>42242</v>
      </c>
      <c r="X27" s="15">
        <v>8.26</v>
      </c>
      <c r="Y27" s="15">
        <v>8.2899999999999991</v>
      </c>
      <c r="Z27" s="15">
        <v>8.02</v>
      </c>
      <c r="AA27" s="15">
        <v>8.26</v>
      </c>
      <c r="AB27" s="144">
        <v>27639500</v>
      </c>
      <c r="AC27" s="15">
        <v>8.26</v>
      </c>
      <c r="AD27" s="2">
        <f t="shared" si="1"/>
        <v>0.26999999999999957</v>
      </c>
      <c r="AE27" s="205">
        <f t="shared" si="2"/>
        <v>1.8495684340320562E-2</v>
      </c>
    </row>
    <row r="28" spans="23:31" x14ac:dyDescent="0.25">
      <c r="W28" s="143">
        <v>42241</v>
      </c>
      <c r="X28" s="15">
        <v>8.6300000000000008</v>
      </c>
      <c r="Y28" s="15">
        <v>8.66</v>
      </c>
      <c r="Z28" s="15">
        <v>8.11</v>
      </c>
      <c r="AA28" s="15">
        <v>8.11</v>
      </c>
      <c r="AB28" s="144">
        <v>26058000</v>
      </c>
      <c r="AC28" s="15">
        <v>8.11</v>
      </c>
      <c r="AD28" s="2">
        <f t="shared" si="1"/>
        <v>0.55000000000000071</v>
      </c>
      <c r="AE28" s="205">
        <f t="shared" si="2"/>
        <v>-1.0975609756097571E-2</v>
      </c>
    </row>
    <row r="29" spans="23:31" x14ac:dyDescent="0.25">
      <c r="W29" s="143">
        <v>42240</v>
      </c>
      <c r="X29" s="15">
        <v>8.1999999999999993</v>
      </c>
      <c r="Y29" s="15">
        <v>8.5399999999999991</v>
      </c>
      <c r="Z29" s="15">
        <v>7.97</v>
      </c>
      <c r="AA29" s="15">
        <v>8.1999999999999993</v>
      </c>
      <c r="AB29" s="144">
        <v>41042900</v>
      </c>
      <c r="AC29" s="15">
        <v>8.1999999999999993</v>
      </c>
      <c r="AD29" s="2">
        <f t="shared" si="1"/>
        <v>0.5699999999999994</v>
      </c>
      <c r="AE29" s="205">
        <f t="shared" si="2"/>
        <v>-6.0710194730813405E-2</v>
      </c>
    </row>
    <row r="30" spans="23:31" x14ac:dyDescent="0.25">
      <c r="W30" s="143">
        <v>42237</v>
      </c>
      <c r="X30" s="15">
        <v>8.9700000000000006</v>
      </c>
      <c r="Y30" s="15">
        <v>8.98</v>
      </c>
      <c r="Z30" s="15">
        <v>8.73</v>
      </c>
      <c r="AA30" s="15">
        <v>8.73</v>
      </c>
      <c r="AB30" s="144">
        <v>25138900</v>
      </c>
      <c r="AC30" s="15">
        <v>8.73</v>
      </c>
      <c r="AD30" s="2">
        <f t="shared" si="1"/>
        <v>0.25</v>
      </c>
      <c r="AE30" s="205">
        <f t="shared" si="2"/>
        <v>-3.322259136212613E-2</v>
      </c>
    </row>
    <row r="31" spans="23:31" x14ac:dyDescent="0.25">
      <c r="W31" s="143">
        <v>42236</v>
      </c>
      <c r="X31" s="15">
        <v>9.19</v>
      </c>
      <c r="Y31" s="15">
        <v>9.2200000000000006</v>
      </c>
      <c r="Z31" s="15">
        <v>8.98</v>
      </c>
      <c r="AA31" s="15">
        <v>9.0299999999999994</v>
      </c>
      <c r="AB31" s="144">
        <v>17657900</v>
      </c>
      <c r="AC31" s="15">
        <v>9.0299999999999994</v>
      </c>
      <c r="AD31" s="2">
        <f t="shared" si="1"/>
        <v>0.24000000000000021</v>
      </c>
      <c r="AE31" s="205">
        <f t="shared" si="2"/>
        <v>-8.7815587266739659E-3</v>
      </c>
    </row>
    <row r="32" spans="23:31" x14ac:dyDescent="0.25">
      <c r="W32" s="143">
        <v>42235</v>
      </c>
      <c r="X32" s="15">
        <v>9.18</v>
      </c>
      <c r="Y32" s="15">
        <v>9.2899999999999991</v>
      </c>
      <c r="Z32" s="15">
        <v>9.1</v>
      </c>
      <c r="AA32" s="15">
        <v>9.11</v>
      </c>
      <c r="AB32" s="144">
        <v>18581600</v>
      </c>
      <c r="AC32" s="15">
        <v>9.11</v>
      </c>
      <c r="AD32" s="2">
        <f t="shared" si="1"/>
        <v>0.1899999999999995</v>
      </c>
      <c r="AE32" s="205">
        <f t="shared" si="2"/>
        <v>-1.7259978425027023E-2</v>
      </c>
    </row>
    <row r="33" spans="15:31" x14ac:dyDescent="0.25">
      <c r="W33" s="143">
        <v>42234</v>
      </c>
      <c r="X33" s="15">
        <v>9.3000000000000007</v>
      </c>
      <c r="Y33" s="15">
        <v>9.36</v>
      </c>
      <c r="Z33" s="15">
        <v>9.24</v>
      </c>
      <c r="AA33" s="15">
        <v>9.27</v>
      </c>
      <c r="AB33" s="144">
        <v>16213100</v>
      </c>
      <c r="AC33" s="15">
        <v>9.27</v>
      </c>
      <c r="AD33" s="2">
        <f t="shared" si="1"/>
        <v>0.11999999999999922</v>
      </c>
      <c r="AE33" s="205">
        <f t="shared" si="2"/>
        <v>-1.6967126193001114E-2</v>
      </c>
    </row>
    <row r="34" spans="15:31" x14ac:dyDescent="0.25">
      <c r="W34" s="143">
        <v>42233</v>
      </c>
      <c r="X34" s="15">
        <v>9.31</v>
      </c>
      <c r="Y34" s="15">
        <v>9.49</v>
      </c>
      <c r="Z34" s="15">
        <v>9.26</v>
      </c>
      <c r="AA34" s="15">
        <v>9.43</v>
      </c>
      <c r="AB34" s="144">
        <v>9865300</v>
      </c>
      <c r="AC34" s="15">
        <v>9.43</v>
      </c>
      <c r="AD34" s="2">
        <f t="shared" si="1"/>
        <v>0.23000000000000043</v>
      </c>
      <c r="AE34" s="205">
        <f t="shared" si="2"/>
        <v>2.1253985122209329E-3</v>
      </c>
    </row>
    <row r="35" spans="15:31" x14ac:dyDescent="0.25">
      <c r="W35" s="143">
        <v>42230</v>
      </c>
      <c r="X35" s="15">
        <v>9.32</v>
      </c>
      <c r="Y35" s="15">
        <v>9.43</v>
      </c>
      <c r="Z35" s="15">
        <v>9.2799999999999994</v>
      </c>
      <c r="AA35" s="15">
        <v>9.41</v>
      </c>
      <c r="AB35" s="144">
        <v>13221600</v>
      </c>
      <c r="AC35" s="15">
        <v>9.41</v>
      </c>
      <c r="AD35" s="2">
        <f t="shared" si="1"/>
        <v>0.15000000000000036</v>
      </c>
      <c r="AE35" s="205">
        <f t="shared" si="2"/>
        <v>1.074113856068748E-2</v>
      </c>
    </row>
    <row r="36" spans="15:31" x14ac:dyDescent="0.25">
      <c r="W36" s="143">
        <v>42229</v>
      </c>
      <c r="X36" s="15">
        <v>9.52</v>
      </c>
      <c r="Y36" s="15">
        <v>9.52</v>
      </c>
      <c r="Z36" s="15">
        <v>9.3000000000000007</v>
      </c>
      <c r="AA36" s="15">
        <v>9.31</v>
      </c>
      <c r="AB36" s="144">
        <v>14429800</v>
      </c>
      <c r="AC36" s="15">
        <v>9.31</v>
      </c>
      <c r="AD36" s="2">
        <f t="shared" si="1"/>
        <v>0.21999999999999886</v>
      </c>
      <c r="AE36" s="205">
        <f t="shared" si="2"/>
        <v>-2.1030494216614071E-2</v>
      </c>
    </row>
    <row r="37" spans="15:31" x14ac:dyDescent="0.25">
      <c r="W37" s="143">
        <v>42228</v>
      </c>
      <c r="X37" s="15">
        <v>9.39</v>
      </c>
      <c r="Y37" s="15">
        <v>9.56</v>
      </c>
      <c r="Z37" s="15">
        <v>9.2799999999999994</v>
      </c>
      <c r="AA37" s="15">
        <v>9.51</v>
      </c>
      <c r="AB37" s="144">
        <v>28685600</v>
      </c>
      <c r="AC37" s="15">
        <v>9.51</v>
      </c>
      <c r="AD37" s="2">
        <f t="shared" si="1"/>
        <v>0.28000000000000114</v>
      </c>
      <c r="AE37" s="205">
        <f t="shared" si="2"/>
        <v>3.1645569620253333E-3</v>
      </c>
    </row>
    <row r="38" spans="15:31" x14ac:dyDescent="0.25">
      <c r="W38" s="143">
        <v>42227</v>
      </c>
      <c r="X38" s="15">
        <v>9.6999999999999993</v>
      </c>
      <c r="Y38" s="15">
        <v>9.74</v>
      </c>
      <c r="Z38" s="15">
        <v>9.42</v>
      </c>
      <c r="AA38" s="15">
        <v>9.48</v>
      </c>
      <c r="AB38" s="144">
        <v>39681000</v>
      </c>
      <c r="AC38" s="15">
        <v>9.48</v>
      </c>
      <c r="AD38" s="2">
        <f t="shared" si="1"/>
        <v>0.32000000000000028</v>
      </c>
      <c r="AE38" s="205">
        <f t="shared" si="2"/>
        <v>-5.9523809523809534E-2</v>
      </c>
    </row>
    <row r="39" spans="15:31" ht="20.25" thickBot="1" x14ac:dyDescent="0.35">
      <c r="O39" s="17"/>
      <c r="P39" s="266" t="s">
        <v>83</v>
      </c>
      <c r="Q39" s="266"/>
      <c r="R39" s="51"/>
      <c r="T39" s="140" t="s">
        <v>150</v>
      </c>
      <c r="W39" s="143">
        <v>42226</v>
      </c>
      <c r="X39" s="15">
        <v>9.5299999999999994</v>
      </c>
      <c r="Y39" s="15">
        <v>10.09</v>
      </c>
      <c r="Z39" s="15">
        <v>9.41</v>
      </c>
      <c r="AA39" s="15">
        <v>10.08</v>
      </c>
      <c r="AB39" s="144">
        <v>27910500</v>
      </c>
      <c r="AC39" s="15">
        <v>10.08</v>
      </c>
      <c r="AD39" s="2">
        <f t="shared" si="1"/>
        <v>0.67999999999999972</v>
      </c>
      <c r="AE39" s="205">
        <f t="shared" si="2"/>
        <v>7.1200850159404805E-2</v>
      </c>
    </row>
    <row r="40" spans="15:31" ht="15.75" thickTop="1" x14ac:dyDescent="0.25">
      <c r="O40" s="2"/>
      <c r="P40" s="132">
        <v>1.1000000000000001</v>
      </c>
      <c r="Q40" s="132">
        <f>P40*$Q$4</f>
        <v>10.472</v>
      </c>
      <c r="R40" s="51"/>
      <c r="T40" s="136" t="s">
        <v>132</v>
      </c>
      <c r="U40" s="137">
        <v>9.6300000000000008</v>
      </c>
      <c r="W40" s="143">
        <v>42223</v>
      </c>
      <c r="X40" s="15">
        <v>9.82</v>
      </c>
      <c r="Y40" s="15">
        <v>10.06</v>
      </c>
      <c r="Z40" s="15">
        <v>9.36</v>
      </c>
      <c r="AA40" s="15">
        <v>9.41</v>
      </c>
      <c r="AB40" s="144">
        <v>33190200</v>
      </c>
      <c r="AC40" s="15">
        <v>9.41</v>
      </c>
      <c r="AD40" s="2">
        <f t="shared" si="1"/>
        <v>0.70000000000000107</v>
      </c>
      <c r="AE40" s="205">
        <f t="shared" si="2"/>
        <v>-5.045408678102925E-2</v>
      </c>
    </row>
    <row r="41" spans="15:31" x14ac:dyDescent="0.25">
      <c r="O41" s="2"/>
      <c r="P41" s="132">
        <v>1.0900000000000001</v>
      </c>
      <c r="Q41" s="132">
        <f t="shared" ref="Q41:Q60" si="4">P41*$Q$4</f>
        <v>10.376800000000001</v>
      </c>
      <c r="R41" s="51"/>
      <c r="T41" s="136" t="s">
        <v>133</v>
      </c>
      <c r="U41" s="137">
        <v>9.59</v>
      </c>
      <c r="W41" s="143">
        <v>42222</v>
      </c>
      <c r="X41" s="15">
        <v>9.76</v>
      </c>
      <c r="Y41" s="15">
        <v>9.9600000000000009</v>
      </c>
      <c r="Z41" s="15">
        <v>9.64</v>
      </c>
      <c r="AA41" s="15">
        <v>9.91</v>
      </c>
      <c r="AB41" s="144">
        <v>22662000</v>
      </c>
      <c r="AC41" s="15">
        <v>9.91</v>
      </c>
      <c r="AD41" s="2">
        <f t="shared" si="1"/>
        <v>0.32000000000000028</v>
      </c>
      <c r="AE41" s="205">
        <f t="shared" si="2"/>
        <v>1.5368852459016535E-2</v>
      </c>
    </row>
    <row r="42" spans="15:31" x14ac:dyDescent="0.25">
      <c r="O42" s="2"/>
      <c r="P42" s="132">
        <v>1.08</v>
      </c>
      <c r="Q42" s="132">
        <f t="shared" si="4"/>
        <v>10.281600000000001</v>
      </c>
      <c r="R42" s="51"/>
      <c r="T42" s="136" t="s">
        <v>134</v>
      </c>
      <c r="U42" s="137" t="s">
        <v>183</v>
      </c>
      <c r="W42" s="143">
        <v>42221</v>
      </c>
      <c r="X42" s="15">
        <v>9.91</v>
      </c>
      <c r="Y42" s="15">
        <v>10.15</v>
      </c>
      <c r="Z42" s="15">
        <v>9.75</v>
      </c>
      <c r="AA42" s="15">
        <v>9.76</v>
      </c>
      <c r="AB42" s="144">
        <v>24967600</v>
      </c>
      <c r="AC42" s="15">
        <v>9.76</v>
      </c>
      <c r="AD42" s="2">
        <f t="shared" si="1"/>
        <v>0.40000000000000036</v>
      </c>
      <c r="AE42" s="205" t="e">
        <f t="shared" si="2"/>
        <v>#DIV/0!</v>
      </c>
    </row>
    <row r="43" spans="15:31" x14ac:dyDescent="0.25">
      <c r="O43" s="2"/>
      <c r="P43" s="132">
        <v>1.07</v>
      </c>
      <c r="Q43" s="132">
        <f t="shared" si="4"/>
        <v>10.186400000000001</v>
      </c>
      <c r="R43" s="132"/>
      <c r="T43" s="136" t="s">
        <v>135</v>
      </c>
      <c r="U43" s="137" t="s">
        <v>184</v>
      </c>
      <c r="W43" s="143">
        <v>42221</v>
      </c>
      <c r="X43" s="15" t="s">
        <v>158</v>
      </c>
      <c r="Y43" s="15"/>
      <c r="Z43" s="15"/>
      <c r="AA43" s="15"/>
      <c r="AB43" s="144"/>
      <c r="AC43" s="15"/>
      <c r="AD43" s="2">
        <f t="shared" si="1"/>
        <v>0</v>
      </c>
      <c r="AE43" s="205">
        <f t="shared" si="2"/>
        <v>-1</v>
      </c>
    </row>
    <row r="44" spans="15:31" x14ac:dyDescent="0.25">
      <c r="O44" s="2"/>
      <c r="P44" s="132">
        <v>1.06</v>
      </c>
      <c r="Q44" s="132">
        <f t="shared" si="4"/>
        <v>10.091200000000001</v>
      </c>
      <c r="R44" s="132"/>
      <c r="T44" s="136" t="s">
        <v>136</v>
      </c>
      <c r="U44" s="137">
        <v>13.54</v>
      </c>
      <c r="W44" s="143">
        <v>42220</v>
      </c>
      <c r="X44" s="15">
        <v>9.94</v>
      </c>
      <c r="Y44" s="15">
        <v>10.07</v>
      </c>
      <c r="Z44" s="15">
        <v>9.68</v>
      </c>
      <c r="AA44" s="15">
        <v>9.73</v>
      </c>
      <c r="AB44" s="144">
        <v>24551600</v>
      </c>
      <c r="AC44" s="15">
        <v>9.6999999999999993</v>
      </c>
      <c r="AD44" s="2">
        <f t="shared" si="1"/>
        <v>0.39000000000000057</v>
      </c>
      <c r="AE44" s="205">
        <f t="shared" si="2"/>
        <v>9.3652445369407644E-3</v>
      </c>
    </row>
    <row r="45" spans="15:31" x14ac:dyDescent="0.25">
      <c r="O45" s="2"/>
      <c r="P45" s="132">
        <v>1.05</v>
      </c>
      <c r="Q45" s="132">
        <f t="shared" si="4"/>
        <v>9.9960000000000004</v>
      </c>
      <c r="R45" s="132"/>
      <c r="T45" s="136" t="s">
        <v>137</v>
      </c>
      <c r="U45" s="137">
        <v>3.3125800000000001</v>
      </c>
      <c r="W45" s="143">
        <v>42219</v>
      </c>
      <c r="X45" s="15">
        <v>9.82</v>
      </c>
      <c r="Y45" s="15">
        <v>9.82</v>
      </c>
      <c r="Z45" s="15">
        <v>9.58</v>
      </c>
      <c r="AA45" s="15">
        <v>9.64</v>
      </c>
      <c r="AB45" s="144">
        <v>21546200</v>
      </c>
      <c r="AC45" s="15">
        <v>9.61</v>
      </c>
      <c r="AD45" s="2">
        <f t="shared" si="1"/>
        <v>0.24000000000000021</v>
      </c>
      <c r="AE45" s="205">
        <f t="shared" si="2"/>
        <v>-2.3373983739837456E-2</v>
      </c>
    </row>
    <row r="46" spans="15:31" x14ac:dyDescent="0.25">
      <c r="O46" s="2"/>
      <c r="P46" s="132">
        <v>1.04</v>
      </c>
      <c r="Q46" s="132">
        <f t="shared" si="4"/>
        <v>9.9008000000000003</v>
      </c>
      <c r="R46" s="132"/>
      <c r="T46" s="136" t="s">
        <v>138</v>
      </c>
      <c r="U46" s="138" t="s">
        <v>144</v>
      </c>
      <c r="W46" s="143">
        <v>42216</v>
      </c>
      <c r="X46" s="15">
        <v>10.09</v>
      </c>
      <c r="Y46" s="15">
        <v>10.14</v>
      </c>
      <c r="Z46" s="15">
        <v>9.86</v>
      </c>
      <c r="AA46" s="15">
        <v>9.8699999999999992</v>
      </c>
      <c r="AB46" s="144">
        <v>18334500</v>
      </c>
      <c r="AC46" s="15">
        <v>9.84</v>
      </c>
      <c r="AD46" s="2">
        <f t="shared" si="1"/>
        <v>0.28000000000000114</v>
      </c>
      <c r="AE46" s="205">
        <f t="shared" si="2"/>
        <v>-1.1055276381909507E-2</v>
      </c>
    </row>
    <row r="47" spans="15:31" x14ac:dyDescent="0.25">
      <c r="O47" s="2"/>
      <c r="P47" s="132">
        <v>1.03</v>
      </c>
      <c r="Q47" s="132">
        <f t="shared" si="4"/>
        <v>9.8056000000000001</v>
      </c>
      <c r="R47" s="132"/>
      <c r="T47" s="136"/>
      <c r="U47" s="137"/>
      <c r="W47" s="143">
        <v>42215</v>
      </c>
      <c r="X47" s="15">
        <v>10.19</v>
      </c>
      <c r="Y47" s="15">
        <v>10.25</v>
      </c>
      <c r="Z47" s="15">
        <v>9.8800000000000008</v>
      </c>
      <c r="AA47" s="15">
        <v>9.98</v>
      </c>
      <c r="AB47" s="144">
        <v>19834700</v>
      </c>
      <c r="AC47" s="15">
        <v>9.9499999999999993</v>
      </c>
      <c r="AD47" s="2">
        <f t="shared" si="1"/>
        <v>0.36999999999999922</v>
      </c>
      <c r="AE47" s="205">
        <f t="shared" si="2"/>
        <v>-1.7769002961500635E-2</v>
      </c>
    </row>
    <row r="48" spans="15:31" x14ac:dyDescent="0.25">
      <c r="O48" s="2"/>
      <c r="P48" s="132">
        <v>1.02</v>
      </c>
      <c r="Q48" s="132">
        <f t="shared" si="4"/>
        <v>9.7103999999999999</v>
      </c>
      <c r="R48" s="132"/>
      <c r="T48" s="136" t="s">
        <v>139</v>
      </c>
      <c r="U48" s="137" t="s">
        <v>185</v>
      </c>
      <c r="W48" s="143">
        <v>42214</v>
      </c>
      <c r="X48" s="15">
        <v>9.92</v>
      </c>
      <c r="Y48" s="15">
        <v>10.220000000000001</v>
      </c>
      <c r="Z48" s="15">
        <v>9.89</v>
      </c>
      <c r="AA48" s="15">
        <v>10.16</v>
      </c>
      <c r="AB48" s="144">
        <v>31605600</v>
      </c>
      <c r="AC48" s="15">
        <v>10.130000000000001</v>
      </c>
      <c r="AD48" s="2">
        <f t="shared" si="1"/>
        <v>0.33000000000000007</v>
      </c>
      <c r="AE48" s="205">
        <f t="shared" si="2"/>
        <v>2.9471544715447218E-2</v>
      </c>
    </row>
    <row r="49" spans="15:31" x14ac:dyDescent="0.25">
      <c r="O49" s="2"/>
      <c r="P49" s="132">
        <v>1.01</v>
      </c>
      <c r="Q49" s="132">
        <f t="shared" si="4"/>
        <v>9.6151999999999997</v>
      </c>
      <c r="R49" s="132"/>
      <c r="T49" s="136" t="s">
        <v>140</v>
      </c>
      <c r="U49" s="137" t="s">
        <v>145</v>
      </c>
      <c r="W49" s="143">
        <v>42213</v>
      </c>
      <c r="X49" s="15">
        <v>9.75</v>
      </c>
      <c r="Y49" s="15">
        <v>9.93</v>
      </c>
      <c r="Z49" s="15">
        <v>9.61</v>
      </c>
      <c r="AA49" s="15">
        <v>9.8699999999999992</v>
      </c>
      <c r="AB49" s="144">
        <v>27138600</v>
      </c>
      <c r="AC49" s="15">
        <v>9.84</v>
      </c>
      <c r="AD49" s="2">
        <f t="shared" si="1"/>
        <v>0.32000000000000028</v>
      </c>
      <c r="AE49" s="205">
        <f t="shared" si="2"/>
        <v>2.6068821689259725E-2</v>
      </c>
    </row>
    <row r="50" spans="15:31" x14ac:dyDescent="0.25">
      <c r="O50" s="2"/>
      <c r="P50" s="132">
        <v>1</v>
      </c>
      <c r="Q50" s="132">
        <f t="shared" si="4"/>
        <v>9.52</v>
      </c>
      <c r="R50" s="132"/>
      <c r="T50" s="136" t="s">
        <v>141</v>
      </c>
      <c r="U50" s="139">
        <v>19595512</v>
      </c>
      <c r="W50" s="143">
        <v>42212</v>
      </c>
      <c r="X50" s="15">
        <v>9.7100000000000009</v>
      </c>
      <c r="Y50" s="15">
        <v>9.99</v>
      </c>
      <c r="Z50" s="15">
        <v>9.59</v>
      </c>
      <c r="AA50" s="15">
        <v>9.6199999999999992</v>
      </c>
      <c r="AB50" s="144">
        <v>27877700</v>
      </c>
      <c r="AC50" s="15">
        <v>9.59</v>
      </c>
      <c r="AD50" s="2">
        <f t="shared" si="1"/>
        <v>0.40000000000000036</v>
      </c>
      <c r="AE50" s="205">
        <f t="shared" si="2"/>
        <v>-1.942740286298561E-2</v>
      </c>
    </row>
    <row r="51" spans="15:31" x14ac:dyDescent="0.25">
      <c r="O51" s="2"/>
      <c r="P51" s="132">
        <v>0.99</v>
      </c>
      <c r="Q51" s="132">
        <f t="shared" si="4"/>
        <v>9.4247999999999994</v>
      </c>
      <c r="R51" s="132"/>
      <c r="T51" s="136" t="s">
        <v>146</v>
      </c>
      <c r="U51" s="139">
        <v>24125700</v>
      </c>
      <c r="W51" s="143">
        <v>42209</v>
      </c>
      <c r="X51" s="15">
        <v>9.91</v>
      </c>
      <c r="Y51" s="15">
        <v>9.91</v>
      </c>
      <c r="Z51" s="15">
        <v>9.65</v>
      </c>
      <c r="AA51" s="15">
        <v>9.81</v>
      </c>
      <c r="AB51" s="144">
        <v>27614400</v>
      </c>
      <c r="AC51" s="15">
        <v>9.7799999999999994</v>
      </c>
      <c r="AD51" s="2">
        <f t="shared" si="1"/>
        <v>0.25999999999999979</v>
      </c>
      <c r="AE51" s="205">
        <f t="shared" si="2"/>
        <v>-1.5105740181268867E-2</v>
      </c>
    </row>
    <row r="52" spans="15:31" x14ac:dyDescent="0.25">
      <c r="O52" s="2"/>
      <c r="P52" s="132">
        <v>0.98</v>
      </c>
      <c r="Q52" s="132">
        <f t="shared" si="4"/>
        <v>9.3295999999999992</v>
      </c>
      <c r="R52" s="132"/>
      <c r="T52" s="136" t="s">
        <v>142</v>
      </c>
      <c r="U52" s="137" t="s">
        <v>186</v>
      </c>
      <c r="W52" s="143">
        <v>42208</v>
      </c>
      <c r="X52" s="15">
        <v>10.09</v>
      </c>
      <c r="Y52" s="15">
        <v>10.19</v>
      </c>
      <c r="Z52" s="15">
        <v>9.9</v>
      </c>
      <c r="AA52" s="15">
        <v>9.9600000000000009</v>
      </c>
      <c r="AB52" s="144">
        <v>21993800</v>
      </c>
      <c r="AC52" s="15">
        <v>9.93</v>
      </c>
      <c r="AD52" s="2">
        <f t="shared" si="1"/>
        <v>0.28999999999999915</v>
      </c>
      <c r="AE52" s="205">
        <f t="shared" si="2"/>
        <v>-3.0120481927712328E-3</v>
      </c>
    </row>
    <row r="53" spans="15:31" x14ac:dyDescent="0.25">
      <c r="O53" s="2"/>
      <c r="P53" s="132">
        <v>0.97</v>
      </c>
      <c r="Q53" s="132">
        <f t="shared" si="4"/>
        <v>9.2343999999999991</v>
      </c>
      <c r="R53" s="132"/>
      <c r="T53" s="136" t="s">
        <v>147</v>
      </c>
      <c r="U53" s="137">
        <v>20.100000000000001</v>
      </c>
      <c r="W53" s="143">
        <v>42207</v>
      </c>
      <c r="X53" s="15">
        <v>10.16</v>
      </c>
      <c r="Y53" s="15">
        <v>10.16</v>
      </c>
      <c r="Z53" s="15">
        <v>9.9600000000000009</v>
      </c>
      <c r="AA53" s="15">
        <v>9.99</v>
      </c>
      <c r="AB53" s="144">
        <v>40629000</v>
      </c>
      <c r="AC53" s="15">
        <v>9.9600000000000009</v>
      </c>
      <c r="AD53" s="2">
        <f t="shared" si="1"/>
        <v>0.19999999999999929</v>
      </c>
      <c r="AE53" s="205">
        <f t="shared" si="2"/>
        <v>-2.3529411764705688E-2</v>
      </c>
    </row>
    <row r="54" spans="15:31" x14ac:dyDescent="0.25">
      <c r="O54" s="2"/>
      <c r="P54" s="132">
        <v>0.96</v>
      </c>
      <c r="Q54" s="132">
        <f t="shared" si="4"/>
        <v>9.1391999999999989</v>
      </c>
      <c r="R54" s="132"/>
      <c r="T54" s="136" t="s">
        <v>148</v>
      </c>
      <c r="U54" s="137">
        <v>0.48</v>
      </c>
      <c r="W54" s="143">
        <v>42206</v>
      </c>
      <c r="X54" s="15">
        <v>10.199999999999999</v>
      </c>
      <c r="Y54" s="15">
        <v>10.44</v>
      </c>
      <c r="Z54" s="15">
        <v>10.16</v>
      </c>
      <c r="AA54" s="15">
        <v>10.23</v>
      </c>
      <c r="AB54" s="144">
        <v>24257300</v>
      </c>
      <c r="AC54" s="15">
        <v>10.199999999999999</v>
      </c>
      <c r="AD54" s="2">
        <f t="shared" si="1"/>
        <v>0.27999999999999936</v>
      </c>
      <c r="AE54" s="205">
        <f t="shared" si="2"/>
        <v>2.9498525073745618E-3</v>
      </c>
    </row>
    <row r="55" spans="15:31" x14ac:dyDescent="0.25">
      <c r="O55" s="2"/>
      <c r="P55" s="132">
        <v>0.95</v>
      </c>
      <c r="Q55" s="132">
        <f t="shared" si="4"/>
        <v>9.0439999999999987</v>
      </c>
      <c r="R55" s="132"/>
      <c r="T55" s="136" t="s">
        <v>143</v>
      </c>
      <c r="U55" s="137" t="s">
        <v>149</v>
      </c>
      <c r="W55" s="143">
        <v>42205</v>
      </c>
      <c r="X55" s="15">
        <v>10.45</v>
      </c>
      <c r="Y55" s="15">
        <v>10.47</v>
      </c>
      <c r="Z55" s="15">
        <v>10.18</v>
      </c>
      <c r="AA55" s="15">
        <v>10.199999999999999</v>
      </c>
      <c r="AB55" s="144">
        <v>22766800</v>
      </c>
      <c r="AC55" s="15">
        <v>10.17</v>
      </c>
      <c r="AD55" s="2">
        <f t="shared" si="1"/>
        <v>0.29000000000000092</v>
      </c>
      <c r="AE55" s="205">
        <f t="shared" si="2"/>
        <v>-2.7724665391969494E-2</v>
      </c>
    </row>
    <row r="56" spans="15:31" x14ac:dyDescent="0.25">
      <c r="O56" s="2"/>
      <c r="P56" s="132">
        <v>0.94</v>
      </c>
      <c r="Q56" s="132">
        <f t="shared" si="4"/>
        <v>8.9487999999999985</v>
      </c>
      <c r="R56" s="132"/>
      <c r="W56" s="143">
        <v>42202</v>
      </c>
      <c r="X56" s="15">
        <v>10.49</v>
      </c>
      <c r="Y56" s="15">
        <v>10.55</v>
      </c>
      <c r="Z56" s="15">
        <v>10.36</v>
      </c>
      <c r="AA56" s="15">
        <v>10.49</v>
      </c>
      <c r="AB56" s="144">
        <v>16003600</v>
      </c>
      <c r="AC56" s="15">
        <v>10.46</v>
      </c>
      <c r="AD56" s="2">
        <f t="shared" si="1"/>
        <v>0.19000000000000128</v>
      </c>
      <c r="AE56" s="205">
        <f t="shared" si="2"/>
        <v>-1.9083969465648609E-3</v>
      </c>
    </row>
    <row r="57" spans="15:31" x14ac:dyDescent="0.25">
      <c r="O57" s="2"/>
      <c r="P57" s="132">
        <v>0.93</v>
      </c>
      <c r="Q57" s="132">
        <f t="shared" si="4"/>
        <v>8.8536000000000001</v>
      </c>
      <c r="R57" s="132"/>
      <c r="W57" s="143">
        <v>42201</v>
      </c>
      <c r="X57" s="15">
        <v>10.65</v>
      </c>
      <c r="Y57" s="15">
        <v>10.65</v>
      </c>
      <c r="Z57" s="15">
        <v>10.43</v>
      </c>
      <c r="AA57" s="15">
        <v>10.51</v>
      </c>
      <c r="AB57" s="144">
        <v>16344600</v>
      </c>
      <c r="AC57" s="15">
        <v>10.48</v>
      </c>
      <c r="AD57" s="2">
        <f t="shared" si="1"/>
        <v>0.22000000000000064</v>
      </c>
      <c r="AE57" s="205">
        <f t="shared" si="2"/>
        <v>-5.6925996204932883E-3</v>
      </c>
    </row>
    <row r="58" spans="15:31" x14ac:dyDescent="0.25">
      <c r="O58" s="2"/>
      <c r="P58" s="132">
        <v>0.92</v>
      </c>
      <c r="Q58" s="132">
        <f t="shared" si="4"/>
        <v>8.7584</v>
      </c>
      <c r="R58" s="132"/>
      <c r="W58" s="143">
        <v>42200</v>
      </c>
      <c r="X58" s="15">
        <v>10.77</v>
      </c>
      <c r="Y58" s="15">
        <v>10.79</v>
      </c>
      <c r="Z58" s="15">
        <v>10.52</v>
      </c>
      <c r="AA58" s="15">
        <v>10.57</v>
      </c>
      <c r="AB58" s="144">
        <v>19278600</v>
      </c>
      <c r="AC58" s="15">
        <v>10.54</v>
      </c>
      <c r="AD58" s="2">
        <f t="shared" si="1"/>
        <v>0.26999999999999957</v>
      </c>
      <c r="AE58" s="205">
        <f t="shared" si="2"/>
        <v>-1.862197392923659E-2</v>
      </c>
    </row>
    <row r="59" spans="15:31" x14ac:dyDescent="0.25">
      <c r="O59" s="2"/>
      <c r="P59" s="132">
        <v>0.91</v>
      </c>
      <c r="Q59" s="132">
        <f t="shared" si="4"/>
        <v>8.6631999999999998</v>
      </c>
      <c r="R59" s="132"/>
      <c r="W59" s="143">
        <v>42199</v>
      </c>
      <c r="X59" s="15">
        <v>10.77</v>
      </c>
      <c r="Y59" s="15">
        <v>10.86</v>
      </c>
      <c r="Z59" s="15">
        <v>10.65</v>
      </c>
      <c r="AA59" s="15">
        <v>10.77</v>
      </c>
      <c r="AB59" s="144">
        <v>17365100</v>
      </c>
      <c r="AC59" s="15">
        <v>10.74</v>
      </c>
      <c r="AD59" s="2">
        <f t="shared" si="1"/>
        <v>0.20999999999999908</v>
      </c>
      <c r="AE59" s="205">
        <f t="shared" si="2"/>
        <v>-4.633920296570837E-3</v>
      </c>
    </row>
    <row r="60" spans="15:31" x14ac:dyDescent="0.25">
      <c r="O60" s="2"/>
      <c r="P60" s="132">
        <v>0.9</v>
      </c>
      <c r="Q60" s="132">
        <f t="shared" si="4"/>
        <v>8.5679999999999996</v>
      </c>
      <c r="R60" s="132"/>
      <c r="W60" s="143">
        <v>42198</v>
      </c>
      <c r="X60" s="15">
        <v>10.77</v>
      </c>
      <c r="Y60" s="15">
        <v>10.84</v>
      </c>
      <c r="Z60" s="15">
        <v>10.69</v>
      </c>
      <c r="AA60" s="15">
        <v>10.82</v>
      </c>
      <c r="AB60" s="144">
        <v>19075700</v>
      </c>
      <c r="AC60" s="15">
        <v>10.79</v>
      </c>
      <c r="AD60" s="2">
        <f t="shared" si="1"/>
        <v>0.15000000000000036</v>
      </c>
      <c r="AE60" s="205">
        <f t="shared" si="2"/>
        <v>1.7924528301886733E-2</v>
      </c>
    </row>
    <row r="61" spans="15:31" x14ac:dyDescent="0.25">
      <c r="W61" s="143">
        <v>42195</v>
      </c>
      <c r="X61" s="15">
        <v>10.77</v>
      </c>
      <c r="Y61" s="15">
        <v>10.87</v>
      </c>
      <c r="Z61" s="15">
        <v>10.61</v>
      </c>
      <c r="AA61" s="15">
        <v>10.63</v>
      </c>
      <c r="AB61" s="144">
        <v>23818300</v>
      </c>
      <c r="AC61" s="15">
        <v>10.6</v>
      </c>
      <c r="AD61" s="2">
        <f t="shared" si="1"/>
        <v>0.25999999999999979</v>
      </c>
      <c r="AE61" s="205">
        <f t="shared" si="2"/>
        <v>3.7878787878786735E-3</v>
      </c>
    </row>
    <row r="62" spans="15:31" x14ac:dyDescent="0.25">
      <c r="W62" s="143">
        <v>42194</v>
      </c>
      <c r="X62" s="15">
        <v>10.74</v>
      </c>
      <c r="Y62" s="15">
        <v>10.97</v>
      </c>
      <c r="Z62" s="15">
        <v>10.57</v>
      </c>
      <c r="AA62" s="15">
        <v>10.59</v>
      </c>
      <c r="AB62" s="144">
        <v>40237700</v>
      </c>
      <c r="AC62" s="15">
        <v>10.56</v>
      </c>
      <c r="AD62" s="2">
        <f t="shared" si="1"/>
        <v>0.40000000000000036</v>
      </c>
      <c r="AE62" s="205">
        <f t="shared" si="2"/>
        <v>8.5959885386819312E-3</v>
      </c>
    </row>
    <row r="63" spans="15:31" x14ac:dyDescent="0.25">
      <c r="W63" s="143">
        <v>42193</v>
      </c>
      <c r="X63" s="15">
        <v>10.95</v>
      </c>
      <c r="Y63" s="15">
        <v>11</v>
      </c>
      <c r="Z63" s="15">
        <v>10.39</v>
      </c>
      <c r="AA63" s="15">
        <v>10.5</v>
      </c>
      <c r="AB63" s="144">
        <v>45976600</v>
      </c>
      <c r="AC63" s="15">
        <v>10.47</v>
      </c>
      <c r="AD63" s="2">
        <f t="shared" si="1"/>
        <v>0.60999999999999943</v>
      </c>
      <c r="AE63" s="205">
        <f t="shared" si="2"/>
        <v>-5.0770625566636363E-2</v>
      </c>
    </row>
    <row r="64" spans="15:31" x14ac:dyDescent="0.25">
      <c r="W64" s="143">
        <v>42192</v>
      </c>
      <c r="X64" s="15">
        <v>10.96</v>
      </c>
      <c r="Y64" s="15">
        <v>11.11</v>
      </c>
      <c r="Z64" s="15">
        <v>10.58</v>
      </c>
      <c r="AA64" s="15">
        <v>11.06</v>
      </c>
      <c r="AB64" s="144">
        <v>31468600</v>
      </c>
      <c r="AC64" s="15">
        <v>11.03</v>
      </c>
      <c r="AD64" s="2">
        <f t="shared" si="1"/>
        <v>0.52999999999999936</v>
      </c>
      <c r="AE64" s="205">
        <f t="shared" si="2"/>
        <v>2.7272727272726893E-3</v>
      </c>
    </row>
    <row r="65" spans="23:31" x14ac:dyDescent="0.25">
      <c r="W65" s="143">
        <v>42191</v>
      </c>
      <c r="X65" s="15">
        <v>10.95</v>
      </c>
      <c r="Y65" s="15">
        <v>11.13</v>
      </c>
      <c r="Z65" s="15">
        <v>10.92</v>
      </c>
      <c r="AA65" s="15">
        <v>11.03</v>
      </c>
      <c r="AB65" s="144">
        <v>18040300</v>
      </c>
      <c r="AC65" s="15">
        <v>11</v>
      </c>
      <c r="AD65" s="2">
        <f t="shared" si="1"/>
        <v>0.21000000000000085</v>
      </c>
      <c r="AE65" s="205">
        <f t="shared" si="2"/>
        <v>-6.3233965672990777E-3</v>
      </c>
    </row>
    <row r="66" spans="23:31" x14ac:dyDescent="0.25">
      <c r="W66" s="143">
        <v>42187</v>
      </c>
      <c r="X66" s="15">
        <v>11.09</v>
      </c>
      <c r="Y66" s="15">
        <v>11.23</v>
      </c>
      <c r="Z66" s="15">
        <v>11.04</v>
      </c>
      <c r="AA66" s="15">
        <v>11.1</v>
      </c>
      <c r="AB66" s="144">
        <v>14451000</v>
      </c>
      <c r="AC66" s="15">
        <v>11.07</v>
      </c>
      <c r="AD66" s="2">
        <f t="shared" si="1"/>
        <v>0.19000000000000128</v>
      </c>
      <c r="AE66" s="205">
        <f t="shared" si="2"/>
        <v>2.7173913043478937E-3</v>
      </c>
    </row>
    <row r="67" spans="23:31" x14ac:dyDescent="0.25">
      <c r="W67" s="143">
        <v>42186</v>
      </c>
      <c r="X67" s="15">
        <v>11.2</v>
      </c>
      <c r="Y67" s="15">
        <v>11.23</v>
      </c>
      <c r="Z67" s="15">
        <v>10.94</v>
      </c>
      <c r="AA67" s="15">
        <v>11.07</v>
      </c>
      <c r="AB67" s="144">
        <v>28330900</v>
      </c>
      <c r="AC67" s="15">
        <v>11.04</v>
      </c>
      <c r="AD67" s="2">
        <f t="shared" si="1"/>
        <v>0.29000000000000092</v>
      </c>
      <c r="AE67" s="205">
        <f t="shared" si="2"/>
        <v>-7.194244604316502E-3</v>
      </c>
    </row>
    <row r="68" spans="23:31" x14ac:dyDescent="0.25">
      <c r="W68" s="143">
        <v>42185</v>
      </c>
      <c r="X68" s="15">
        <v>11.45</v>
      </c>
      <c r="Y68" s="15">
        <v>11.5</v>
      </c>
      <c r="Z68" s="15">
        <v>11.15</v>
      </c>
      <c r="AA68" s="15">
        <v>11.15</v>
      </c>
      <c r="AB68" s="144">
        <v>22622900</v>
      </c>
      <c r="AC68" s="15">
        <v>11.12</v>
      </c>
      <c r="AD68" s="2">
        <f>Y68-Z68</f>
        <v>0.34999999999999964</v>
      </c>
      <c r="AE68" s="205" t="e">
        <f>AC68/AC69-1</f>
        <v>#DIV/0!</v>
      </c>
    </row>
    <row r="69" spans="23:31" x14ac:dyDescent="0.25">
      <c r="W69" s="145" t="s">
        <v>159</v>
      </c>
      <c r="X69" s="145"/>
      <c r="Y69" s="145"/>
      <c r="Z69" s="145"/>
      <c r="AA69" s="145"/>
      <c r="AB69" s="145"/>
      <c r="AC69" s="145"/>
      <c r="AD69" s="2">
        <f>Y69-Z69</f>
        <v>0</v>
      </c>
      <c r="AE69" s="205" t="e">
        <f>AC69/AC70-1</f>
        <v>#DIV/0!</v>
      </c>
    </row>
  </sheetData>
  <mergeCells count="1">
    <mergeCell ref="P39:Q39"/>
  </mergeCells>
  <conditionalFormatting sqref="Q7">
    <cfRule type="expression" dxfId="39" priority="8">
      <formula>Q7&gt;0</formula>
    </cfRule>
    <cfRule type="expression" dxfId="38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120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121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C17-H17</f>
        <v>80</v>
      </c>
      <c r="U2" s="1">
        <v>42314</v>
      </c>
      <c r="V2" t="s">
        <v>129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84">
        <v>120</v>
      </c>
      <c r="I3" s="184">
        <v>19.28</v>
      </c>
      <c r="J3" s="184">
        <v>0.04</v>
      </c>
      <c r="K3" s="184">
        <f>H3*I3-J3</f>
        <v>2313.5600000000004</v>
      </c>
      <c r="O3" s="17" t="s">
        <v>58</v>
      </c>
      <c r="Q3" s="2">
        <f>(F17-K17)/Q2</f>
        <v>20.937374999999975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7" t="s">
        <v>66</v>
      </c>
      <c r="Q4" s="81">
        <v>20.49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1639.1999999999998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1674.989999999998</v>
      </c>
    </row>
    <row r="7" spans="1:22" ht="15.75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-35.789999999998145</v>
      </c>
      <c r="R7" s="223" t="s">
        <v>245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7">
        <v>40</v>
      </c>
      <c r="D12" s="63">
        <v>19.93</v>
      </c>
      <c r="E12" s="63"/>
      <c r="F12" s="63">
        <f t="shared" si="0"/>
        <v>797.2</v>
      </c>
    </row>
    <row r="13" spans="1:22" x14ac:dyDescent="0.25">
      <c r="B13" s="1">
        <v>42261</v>
      </c>
      <c r="C13" s="184">
        <v>120</v>
      </c>
      <c r="D13" s="185">
        <v>18.7</v>
      </c>
      <c r="E13" s="185"/>
      <c r="F13" s="185">
        <f t="shared" si="0"/>
        <v>2244</v>
      </c>
    </row>
    <row r="17" spans="1:17" x14ac:dyDescent="0.25">
      <c r="A17" s="49" t="s">
        <v>87</v>
      </c>
      <c r="B17" s="20"/>
      <c r="C17" s="20">
        <f>SUM(C2:C13)</f>
        <v>410</v>
      </c>
      <c r="D17" s="25"/>
      <c r="E17" s="25"/>
      <c r="F17" s="25">
        <f>SUM(F2:F13)</f>
        <v>8605.9599999999991</v>
      </c>
      <c r="G17" s="20"/>
      <c r="H17" s="20">
        <f>SUM(H2:H11)</f>
        <v>330</v>
      </c>
      <c r="I17" s="20"/>
      <c r="J17" s="20"/>
      <c r="K17" s="20">
        <f>SUM(K2:K11)</f>
        <v>6930.9700000000012</v>
      </c>
      <c r="L17" s="20"/>
      <c r="M17" s="20"/>
    </row>
    <row r="20" spans="1:17" x14ac:dyDescent="0.25">
      <c r="P20" t="s">
        <v>83</v>
      </c>
    </row>
    <row r="21" spans="1:17" x14ac:dyDescent="0.25">
      <c r="O21" s="2">
        <f>$Q$4</f>
        <v>20.49</v>
      </c>
      <c r="P21">
        <v>1.1000000000000001</v>
      </c>
      <c r="Q21" s="2">
        <f t="shared" ref="Q21:Q33" si="1">P21*O21</f>
        <v>22.539000000000001</v>
      </c>
    </row>
    <row r="22" spans="1:17" x14ac:dyDescent="0.25">
      <c r="O22" s="2">
        <f>$Q$4</f>
        <v>20.49</v>
      </c>
      <c r="P22">
        <v>1.05</v>
      </c>
      <c r="Q22" s="2">
        <f t="shared" si="1"/>
        <v>21.514499999999998</v>
      </c>
    </row>
    <row r="23" spans="1:17" x14ac:dyDescent="0.25">
      <c r="O23" s="2">
        <f t="shared" ref="O23:O33" si="2">$Q$4</f>
        <v>20.49</v>
      </c>
      <c r="P23">
        <v>1.04</v>
      </c>
      <c r="Q23" s="2">
        <f t="shared" si="1"/>
        <v>21.3096</v>
      </c>
    </row>
    <row r="24" spans="1:17" x14ac:dyDescent="0.25">
      <c r="O24" s="2">
        <f t="shared" si="2"/>
        <v>20.49</v>
      </c>
      <c r="P24" s="2">
        <v>1.03</v>
      </c>
      <c r="Q24" s="2">
        <f t="shared" si="1"/>
        <v>21.104699999999998</v>
      </c>
    </row>
    <row r="25" spans="1:17" x14ac:dyDescent="0.25">
      <c r="O25" s="2">
        <f t="shared" si="2"/>
        <v>20.49</v>
      </c>
      <c r="P25" s="2">
        <v>1.02</v>
      </c>
      <c r="Q25" s="2">
        <f t="shared" si="1"/>
        <v>20.899799999999999</v>
      </c>
    </row>
    <row r="26" spans="1:17" x14ac:dyDescent="0.25">
      <c r="O26" s="2">
        <f t="shared" si="2"/>
        <v>20.49</v>
      </c>
      <c r="P26" s="2">
        <v>1.01</v>
      </c>
      <c r="Q26" s="2">
        <f t="shared" si="1"/>
        <v>20.694899999999997</v>
      </c>
    </row>
    <row r="27" spans="1:17" x14ac:dyDescent="0.25">
      <c r="O27" s="2">
        <f t="shared" si="2"/>
        <v>20.49</v>
      </c>
      <c r="P27" s="2">
        <v>1</v>
      </c>
      <c r="Q27" s="2">
        <f t="shared" si="1"/>
        <v>20.49</v>
      </c>
    </row>
    <row r="28" spans="1:17" x14ac:dyDescent="0.25">
      <c r="O28" s="2">
        <f t="shared" si="2"/>
        <v>20.49</v>
      </c>
      <c r="P28" s="2">
        <v>0.99</v>
      </c>
      <c r="Q28" s="2">
        <f t="shared" si="1"/>
        <v>20.2851</v>
      </c>
    </row>
    <row r="29" spans="1:17" x14ac:dyDescent="0.25">
      <c r="O29" s="2">
        <f t="shared" si="2"/>
        <v>20.49</v>
      </c>
      <c r="P29" s="2">
        <v>0.98</v>
      </c>
      <c r="Q29" s="2">
        <f t="shared" si="1"/>
        <v>20.080199999999998</v>
      </c>
    </row>
    <row r="30" spans="1:17" x14ac:dyDescent="0.25">
      <c r="O30" s="2">
        <f t="shared" si="2"/>
        <v>20.49</v>
      </c>
      <c r="P30" s="2">
        <v>0.97</v>
      </c>
      <c r="Q30" s="2">
        <f t="shared" si="1"/>
        <v>19.875299999999999</v>
      </c>
    </row>
    <row r="31" spans="1:17" x14ac:dyDescent="0.25">
      <c r="O31" s="2">
        <f t="shared" si="2"/>
        <v>20.49</v>
      </c>
      <c r="P31" s="2">
        <v>0.96</v>
      </c>
      <c r="Q31" s="2">
        <f t="shared" si="1"/>
        <v>19.670399999999997</v>
      </c>
    </row>
    <row r="32" spans="1:17" x14ac:dyDescent="0.25">
      <c r="O32" s="2">
        <f t="shared" si="2"/>
        <v>20.49</v>
      </c>
      <c r="P32" s="2">
        <v>0.95</v>
      </c>
      <c r="Q32" s="2">
        <f t="shared" si="1"/>
        <v>19.465499999999999</v>
      </c>
    </row>
    <row r="33" spans="15:17" x14ac:dyDescent="0.25">
      <c r="O33" s="2">
        <f t="shared" si="2"/>
        <v>20.49</v>
      </c>
      <c r="P33" s="2">
        <v>0.9</v>
      </c>
      <c r="Q33" s="2">
        <f t="shared" si="1"/>
        <v>18.440999999999999</v>
      </c>
    </row>
  </sheetData>
  <conditionalFormatting sqref="Q7">
    <cfRule type="expression" dxfId="37" priority="2">
      <formula>Q7&gt;0</formula>
    </cfRule>
    <cfRule type="expression" dxfId="36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91</v>
      </c>
      <c r="U2" t="s">
        <v>92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90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1">
        <v>43.53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1741.2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-206.35999999999945</v>
      </c>
      <c r="R7" s="223" t="s">
        <v>245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43.53</v>
      </c>
      <c r="P22">
        <v>1.1000000000000001</v>
      </c>
      <c r="Q22" s="2">
        <f t="shared" ref="Q22:Q34" si="1">P22*O22</f>
        <v>47.883000000000003</v>
      </c>
      <c r="R22" s="51"/>
    </row>
    <row r="23" spans="15:18" x14ac:dyDescent="0.25">
      <c r="O23" s="2">
        <f>$Q$4</f>
        <v>43.53</v>
      </c>
      <c r="P23">
        <v>1.05</v>
      </c>
      <c r="Q23" s="2">
        <f t="shared" si="1"/>
        <v>45.706500000000005</v>
      </c>
      <c r="R23" s="51"/>
    </row>
    <row r="24" spans="15:18" x14ac:dyDescent="0.25">
      <c r="O24" s="2">
        <f t="shared" ref="O24:O34" si="2">$Q$4</f>
        <v>43.53</v>
      </c>
      <c r="P24">
        <v>1.04</v>
      </c>
      <c r="Q24" s="2">
        <f t="shared" si="1"/>
        <v>45.2712</v>
      </c>
      <c r="R24" s="51"/>
    </row>
    <row r="25" spans="15:18" x14ac:dyDescent="0.25">
      <c r="O25" s="2">
        <f t="shared" si="2"/>
        <v>43.53</v>
      </c>
      <c r="P25" s="2">
        <v>1.03</v>
      </c>
      <c r="Q25" s="2">
        <f t="shared" si="1"/>
        <v>44.835900000000002</v>
      </c>
      <c r="R25" s="51"/>
    </row>
    <row r="26" spans="15:18" x14ac:dyDescent="0.25">
      <c r="O26" s="2">
        <f t="shared" si="2"/>
        <v>43.53</v>
      </c>
      <c r="P26" s="2">
        <v>1.02</v>
      </c>
      <c r="Q26" s="2">
        <f t="shared" si="1"/>
        <v>44.400600000000004</v>
      </c>
      <c r="R26" s="51"/>
    </row>
    <row r="27" spans="15:18" x14ac:dyDescent="0.25">
      <c r="O27" s="2">
        <f t="shared" si="2"/>
        <v>43.53</v>
      </c>
      <c r="P27" s="2">
        <v>1.01</v>
      </c>
      <c r="Q27" s="2">
        <f t="shared" si="1"/>
        <v>43.965299999999999</v>
      </c>
      <c r="R27" s="51"/>
    </row>
    <row r="28" spans="15:18" x14ac:dyDescent="0.25">
      <c r="O28" s="2">
        <f t="shared" si="2"/>
        <v>43.53</v>
      </c>
      <c r="P28" s="2">
        <v>1</v>
      </c>
      <c r="Q28" s="2">
        <f t="shared" si="1"/>
        <v>43.53</v>
      </c>
      <c r="R28" s="51"/>
    </row>
    <row r="29" spans="15:18" x14ac:dyDescent="0.25">
      <c r="O29" s="2">
        <f t="shared" si="2"/>
        <v>43.53</v>
      </c>
      <c r="P29" s="2">
        <v>0.99</v>
      </c>
      <c r="Q29" s="2">
        <f t="shared" si="1"/>
        <v>43.094700000000003</v>
      </c>
      <c r="R29" s="51"/>
    </row>
    <row r="30" spans="15:18" x14ac:dyDescent="0.25">
      <c r="O30" s="2">
        <f t="shared" si="2"/>
        <v>43.53</v>
      </c>
      <c r="P30" s="2">
        <v>0.98</v>
      </c>
      <c r="Q30" s="2">
        <f t="shared" si="1"/>
        <v>42.659399999999998</v>
      </c>
      <c r="R30" s="51"/>
    </row>
    <row r="31" spans="15:18" x14ac:dyDescent="0.25">
      <c r="O31" s="2">
        <f t="shared" si="2"/>
        <v>43.53</v>
      </c>
      <c r="P31" s="2">
        <v>0.97</v>
      </c>
      <c r="Q31" s="2">
        <f t="shared" si="1"/>
        <v>42.2241</v>
      </c>
      <c r="R31" s="51" t="s">
        <v>89</v>
      </c>
    </row>
    <row r="32" spans="15:18" x14ac:dyDescent="0.25">
      <c r="O32" s="2">
        <f t="shared" si="2"/>
        <v>43.53</v>
      </c>
      <c r="P32" s="2">
        <v>0.96</v>
      </c>
      <c r="Q32" s="2">
        <f t="shared" si="1"/>
        <v>41.788800000000002</v>
      </c>
      <c r="R32" s="51"/>
    </row>
    <row r="33" spans="15:18" x14ac:dyDescent="0.25">
      <c r="O33" s="2">
        <f t="shared" si="2"/>
        <v>43.53</v>
      </c>
      <c r="P33" s="2">
        <v>0.95</v>
      </c>
      <c r="Q33" s="2">
        <f t="shared" si="1"/>
        <v>41.353499999999997</v>
      </c>
      <c r="R33" s="51"/>
    </row>
    <row r="34" spans="15:18" x14ac:dyDescent="0.25">
      <c r="O34" s="2">
        <f t="shared" si="2"/>
        <v>43.53</v>
      </c>
      <c r="P34" s="2">
        <v>0.9</v>
      </c>
      <c r="Q34" s="2">
        <f t="shared" si="1"/>
        <v>39.177</v>
      </c>
      <c r="R34" s="51"/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5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120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121</v>
      </c>
      <c r="K1" s="28" t="s">
        <v>61</v>
      </c>
      <c r="L1" s="17" t="s">
        <v>82</v>
      </c>
      <c r="M1" s="28" t="s">
        <v>38</v>
      </c>
      <c r="T1" s="133" t="s">
        <v>115</v>
      </c>
      <c r="X1" s="157" t="s">
        <v>151</v>
      </c>
      <c r="Y1" s="157" t="s">
        <v>152</v>
      </c>
      <c r="Z1" s="157" t="s">
        <v>153</v>
      </c>
      <c r="AA1" s="157" t="s">
        <v>154</v>
      </c>
      <c r="AB1" s="157" t="s">
        <v>155</v>
      </c>
      <c r="AC1" s="157" t="s">
        <v>156</v>
      </c>
      <c r="AD1" s="157" t="s">
        <v>157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s="1">
        <v>42278</v>
      </c>
      <c r="M2" s="2">
        <v>30</v>
      </c>
      <c r="O2" s="17" t="s">
        <v>57</v>
      </c>
      <c r="Q2">
        <f>C12-H12</f>
        <v>120</v>
      </c>
      <c r="T2" s="134">
        <v>42243</v>
      </c>
      <c r="U2" t="s">
        <v>122</v>
      </c>
      <c r="X2" s="159">
        <v>42277</v>
      </c>
      <c r="Y2" s="13">
        <v>58.87</v>
      </c>
      <c r="Z2" s="13">
        <v>58.97</v>
      </c>
      <c r="AA2" s="13">
        <v>57.79</v>
      </c>
      <c r="AB2" s="13">
        <v>58.24</v>
      </c>
      <c r="AC2" s="153">
        <v>3891200</v>
      </c>
      <c r="AD2" s="13">
        <v>58.24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(F12-K12-M12)/Q2</f>
        <v>60.822666666666663</v>
      </c>
      <c r="T3" s="134"/>
      <c r="X3" s="159">
        <v>42276</v>
      </c>
      <c r="Y3" s="13">
        <v>57.73</v>
      </c>
      <c r="Z3" s="13">
        <v>58.44</v>
      </c>
      <c r="AA3" s="13">
        <v>57.47</v>
      </c>
      <c r="AB3" s="13">
        <v>58.36</v>
      </c>
      <c r="AC3" s="153">
        <v>3909600</v>
      </c>
      <c r="AD3" s="13">
        <v>58.36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85">
        <v>50</v>
      </c>
      <c r="I4" s="185">
        <v>59.05</v>
      </c>
      <c r="J4" s="185">
        <v>0.05</v>
      </c>
      <c r="K4" s="185">
        <f>H4*I4-J4</f>
        <v>2952.45</v>
      </c>
      <c r="O4" s="17" t="s">
        <v>66</v>
      </c>
      <c r="Q4" s="81">
        <v>59.15</v>
      </c>
      <c r="X4" s="159">
        <v>42275</v>
      </c>
      <c r="Y4" s="13">
        <v>58.53</v>
      </c>
      <c r="Z4" s="13">
        <v>58.77</v>
      </c>
      <c r="AA4" s="13">
        <v>57.46</v>
      </c>
      <c r="AB4" s="13">
        <v>57.74</v>
      </c>
      <c r="AC4" s="153">
        <v>3516400</v>
      </c>
      <c r="AD4" s="13">
        <v>57.74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7098</v>
      </c>
      <c r="T5" s="134"/>
      <c r="U5" s="103"/>
      <c r="X5" s="159">
        <v>42272</v>
      </c>
      <c r="Y5" s="13">
        <v>59.12</v>
      </c>
      <c r="Z5" s="13">
        <v>59.92</v>
      </c>
      <c r="AA5" s="13">
        <v>58.87</v>
      </c>
      <c r="AB5" s="13">
        <v>58.99</v>
      </c>
      <c r="AC5" s="153">
        <v>3893400</v>
      </c>
      <c r="AD5" s="13">
        <v>58.99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7298.7199999999993</v>
      </c>
      <c r="X6" s="159">
        <v>42271</v>
      </c>
      <c r="Y6" s="13">
        <v>58.12</v>
      </c>
      <c r="Z6" s="13">
        <v>58.81</v>
      </c>
      <c r="AA6" s="13">
        <v>57.77</v>
      </c>
      <c r="AB6" s="13">
        <v>58.59</v>
      </c>
      <c r="AC6" s="153">
        <v>2541300</v>
      </c>
      <c r="AD6" s="13">
        <v>58.59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</f>
        <v>-200.71999999999935</v>
      </c>
      <c r="R7" s="221" t="s">
        <v>245</v>
      </c>
      <c r="T7" s="134">
        <v>42264</v>
      </c>
      <c r="U7" t="s">
        <v>171</v>
      </c>
      <c r="X7" s="159">
        <v>42270</v>
      </c>
      <c r="Y7" s="13">
        <v>58.04</v>
      </c>
      <c r="Z7" s="13">
        <v>58.67</v>
      </c>
      <c r="AA7" s="13">
        <v>58.03</v>
      </c>
      <c r="AB7" s="13">
        <v>58.51</v>
      </c>
      <c r="AC7" s="153">
        <v>2406100</v>
      </c>
      <c r="AD7" s="13">
        <v>58.51</v>
      </c>
    </row>
    <row r="8" spans="1:30" x14ac:dyDescent="0.25">
      <c r="B8" s="1">
        <v>42270</v>
      </c>
      <c r="C8" s="184">
        <v>50</v>
      </c>
      <c r="D8" s="185">
        <v>58.15</v>
      </c>
      <c r="E8" s="185">
        <v>0</v>
      </c>
      <c r="F8" s="185">
        <f t="shared" si="0"/>
        <v>2907.5</v>
      </c>
      <c r="T8" s="134">
        <v>42278</v>
      </c>
      <c r="U8" t="s">
        <v>119</v>
      </c>
      <c r="X8" s="159">
        <v>42269</v>
      </c>
      <c r="Y8" s="13">
        <v>58.16</v>
      </c>
      <c r="Z8" s="13">
        <v>58.21</v>
      </c>
      <c r="AA8" s="13">
        <v>57.69</v>
      </c>
      <c r="AB8" s="13">
        <v>58.1</v>
      </c>
      <c r="AC8" s="153">
        <v>2403500</v>
      </c>
      <c r="AD8" s="13">
        <v>58.1</v>
      </c>
    </row>
    <row r="9" spans="1:30" x14ac:dyDescent="0.25">
      <c r="B9" s="1">
        <v>42252</v>
      </c>
      <c r="C9">
        <v>20</v>
      </c>
      <c r="D9" s="2">
        <v>57.85</v>
      </c>
      <c r="E9" s="2">
        <v>0</v>
      </c>
      <c r="F9" s="2">
        <f t="shared" si="0"/>
        <v>1157</v>
      </c>
      <c r="X9" s="159">
        <v>42268</v>
      </c>
      <c r="Y9" s="13">
        <v>58.15</v>
      </c>
      <c r="Z9" s="13">
        <v>58.88</v>
      </c>
      <c r="AA9" s="13">
        <v>57.95</v>
      </c>
      <c r="AB9" s="13">
        <v>58.56</v>
      </c>
      <c r="AC9" s="153">
        <v>2513600</v>
      </c>
      <c r="AD9" s="13">
        <v>58.56</v>
      </c>
    </row>
    <row r="10" spans="1:30" x14ac:dyDescent="0.25">
      <c r="T10" s="188">
        <v>42285</v>
      </c>
      <c r="U10" s="103" t="s">
        <v>192</v>
      </c>
      <c r="X10" s="159">
        <v>42265</v>
      </c>
      <c r="Y10" s="13">
        <v>58.04</v>
      </c>
      <c r="Z10" s="13">
        <v>58.53</v>
      </c>
      <c r="AA10" s="13">
        <v>57.44</v>
      </c>
      <c r="AB10" s="13">
        <v>57.57</v>
      </c>
      <c r="AC10" s="153">
        <v>5184200</v>
      </c>
      <c r="AD10" s="13">
        <v>57.57</v>
      </c>
    </row>
    <row r="11" spans="1:30" x14ac:dyDescent="0.25">
      <c r="X11" s="159">
        <v>42264</v>
      </c>
      <c r="Y11" s="13">
        <v>59.25</v>
      </c>
      <c r="Z11" s="13">
        <v>59.81</v>
      </c>
      <c r="AA11" s="13">
        <v>58.83</v>
      </c>
      <c r="AB11" s="13">
        <v>58.99</v>
      </c>
      <c r="AC11" s="153">
        <v>4716900</v>
      </c>
      <c r="AD11" s="13">
        <v>58.99</v>
      </c>
    </row>
    <row r="12" spans="1:30" x14ac:dyDescent="0.25">
      <c r="A12" s="49" t="s">
        <v>87</v>
      </c>
      <c r="B12" s="20"/>
      <c r="C12" s="20">
        <f>SUM(C2:C11)</f>
        <v>230</v>
      </c>
      <c r="D12" s="25"/>
      <c r="E12" s="25"/>
      <c r="F12" s="25">
        <f>SUM(F2:F11)</f>
        <v>14075.8</v>
      </c>
      <c r="G12" s="20"/>
      <c r="H12" s="20">
        <f>SUM(H2:H11)</f>
        <v>110</v>
      </c>
      <c r="I12" s="25"/>
      <c r="J12" s="25"/>
      <c r="K12" s="25">
        <f>SUM(K2:K11)</f>
        <v>6747.08</v>
      </c>
      <c r="L12" s="25"/>
      <c r="M12" s="25">
        <f>SUM(M2:M11)</f>
        <v>30</v>
      </c>
      <c r="X12" s="159">
        <v>42263</v>
      </c>
      <c r="Y12" s="13">
        <v>59.04</v>
      </c>
      <c r="Z12" s="13">
        <v>59.34</v>
      </c>
      <c r="AA12" s="13">
        <v>58.81</v>
      </c>
      <c r="AB12" s="13">
        <v>59.2</v>
      </c>
      <c r="AC12" s="153">
        <v>3589900</v>
      </c>
      <c r="AD12" s="13">
        <v>59.2</v>
      </c>
    </row>
    <row r="13" spans="1:30" x14ac:dyDescent="0.25">
      <c r="X13" s="159">
        <v>42262</v>
      </c>
      <c r="Y13" s="13">
        <v>58.39</v>
      </c>
      <c r="Z13" s="13">
        <v>59.26</v>
      </c>
      <c r="AA13" s="13">
        <v>58.23</v>
      </c>
      <c r="AB13" s="13">
        <v>58.98</v>
      </c>
      <c r="AC13" s="153">
        <v>3459900</v>
      </c>
      <c r="AD13" s="13">
        <v>58.98</v>
      </c>
    </row>
    <row r="14" spans="1:30" x14ac:dyDescent="0.25">
      <c r="X14" s="159">
        <v>42261</v>
      </c>
      <c r="Y14" s="13">
        <v>58.29</v>
      </c>
      <c r="Z14" s="13">
        <v>58.31</v>
      </c>
      <c r="AA14" s="13">
        <v>58</v>
      </c>
      <c r="AB14" s="13">
        <v>58.24</v>
      </c>
      <c r="AC14" s="153">
        <v>2066400</v>
      </c>
      <c r="AD14" s="13">
        <v>58.24</v>
      </c>
    </row>
    <row r="15" spans="1:30" x14ac:dyDescent="0.25">
      <c r="X15" s="159">
        <v>42258</v>
      </c>
      <c r="Y15" s="13">
        <v>57.41</v>
      </c>
      <c r="Z15" s="13">
        <v>58.21</v>
      </c>
      <c r="AA15" s="13">
        <v>57.31</v>
      </c>
      <c r="AB15" s="13">
        <v>58.14</v>
      </c>
      <c r="AC15" s="153">
        <v>2727000</v>
      </c>
      <c r="AD15" s="13">
        <v>58.14</v>
      </c>
    </row>
    <row r="16" spans="1:30" x14ac:dyDescent="0.25">
      <c r="A16" s="48"/>
      <c r="X16" s="159">
        <v>42257</v>
      </c>
      <c r="Y16" s="13">
        <v>57.24</v>
      </c>
      <c r="Z16" s="13">
        <v>58.04</v>
      </c>
      <c r="AA16" s="13">
        <v>57.01</v>
      </c>
      <c r="AB16" s="13">
        <v>57.67</v>
      </c>
      <c r="AC16" s="153">
        <v>2593600</v>
      </c>
      <c r="AD16" s="13">
        <v>57.67</v>
      </c>
    </row>
    <row r="17" spans="1:30" x14ac:dyDescent="0.25">
      <c r="A17" s="48"/>
      <c r="X17" s="159">
        <v>42256</v>
      </c>
      <c r="Y17" s="13">
        <v>58.66</v>
      </c>
      <c r="Z17" s="13">
        <v>58.84</v>
      </c>
      <c r="AA17" s="13">
        <v>57.24</v>
      </c>
      <c r="AB17" s="13">
        <v>57.35</v>
      </c>
      <c r="AC17" s="153">
        <v>2554100</v>
      </c>
      <c r="AD17" s="13">
        <v>57.35</v>
      </c>
    </row>
    <row r="18" spans="1:30" x14ac:dyDescent="0.25">
      <c r="A18" s="48"/>
      <c r="X18" s="159">
        <v>42255</v>
      </c>
      <c r="Y18" s="13">
        <v>57.84</v>
      </c>
      <c r="Z18" s="13">
        <v>58.24</v>
      </c>
      <c r="AA18" s="13">
        <v>57.67</v>
      </c>
      <c r="AB18" s="13">
        <v>58.2</v>
      </c>
      <c r="AC18" s="153">
        <v>2224400</v>
      </c>
      <c r="AD18" s="13">
        <v>58.2</v>
      </c>
    </row>
    <row r="19" spans="1:30" x14ac:dyDescent="0.25">
      <c r="X19" s="159">
        <v>42251</v>
      </c>
      <c r="Y19" s="13">
        <v>57.45</v>
      </c>
      <c r="Z19" s="13">
        <v>57.69</v>
      </c>
      <c r="AA19" s="13">
        <v>56.77</v>
      </c>
      <c r="AB19" s="13">
        <v>57.04</v>
      </c>
      <c r="AC19" s="153">
        <v>2341900</v>
      </c>
      <c r="AD19" s="13">
        <v>57.04</v>
      </c>
    </row>
    <row r="20" spans="1:30" x14ac:dyDescent="0.25">
      <c r="X20" s="159">
        <v>42250</v>
      </c>
      <c r="Y20" s="13">
        <v>58.01</v>
      </c>
      <c r="Z20" s="13">
        <v>58.55</v>
      </c>
      <c r="AA20" s="13">
        <v>57.82</v>
      </c>
      <c r="AB20" s="13">
        <v>57.98</v>
      </c>
      <c r="AC20" s="153">
        <v>2176700</v>
      </c>
      <c r="AD20" s="13">
        <v>57.98</v>
      </c>
    </row>
    <row r="21" spans="1:30" x14ac:dyDescent="0.25">
      <c r="X21" s="159">
        <v>42249</v>
      </c>
      <c r="Y21" s="13">
        <v>57.72</v>
      </c>
      <c r="Z21" s="13">
        <v>57.94</v>
      </c>
      <c r="AA21" s="13">
        <v>57.3</v>
      </c>
      <c r="AB21" s="13">
        <v>57.93</v>
      </c>
      <c r="AC21" s="153">
        <v>2776500</v>
      </c>
      <c r="AD21" s="13">
        <v>57.93</v>
      </c>
    </row>
    <row r="22" spans="1:30" x14ac:dyDescent="0.25">
      <c r="X22" s="159">
        <v>42248</v>
      </c>
      <c r="Y22" s="13">
        <v>57.01</v>
      </c>
      <c r="Z22" s="13">
        <v>57.46</v>
      </c>
      <c r="AA22" s="13">
        <v>56.8</v>
      </c>
      <c r="AB22" s="13">
        <v>57.14</v>
      </c>
      <c r="AC22" s="153">
        <v>3470800</v>
      </c>
      <c r="AD22" s="13">
        <v>57.14</v>
      </c>
    </row>
    <row r="23" spans="1:30" x14ac:dyDescent="0.25">
      <c r="X23" s="159">
        <v>42247</v>
      </c>
      <c r="Y23" s="13">
        <v>58.33</v>
      </c>
      <c r="Z23" s="13">
        <v>58.5</v>
      </c>
      <c r="AA23" s="13">
        <v>58.08</v>
      </c>
      <c r="AB23" s="13">
        <v>58.28</v>
      </c>
      <c r="AC23" s="153">
        <v>2828100</v>
      </c>
      <c r="AD23" s="13">
        <v>58.28</v>
      </c>
    </row>
    <row r="24" spans="1:30" x14ac:dyDescent="0.25">
      <c r="X24" s="159">
        <v>42244</v>
      </c>
      <c r="Y24" s="13">
        <v>58.55</v>
      </c>
      <c r="Z24" s="13">
        <v>58.95</v>
      </c>
      <c r="AA24" s="13">
        <v>58.26</v>
      </c>
      <c r="AB24" s="13">
        <v>58.63</v>
      </c>
      <c r="AC24" s="153">
        <v>2976800</v>
      </c>
      <c r="AD24" s="13">
        <v>58.63</v>
      </c>
    </row>
    <row r="25" spans="1:30" x14ac:dyDescent="0.25">
      <c r="X25" s="159">
        <v>42243</v>
      </c>
      <c r="Y25" s="13">
        <v>57.64</v>
      </c>
      <c r="Z25" s="13">
        <v>59.02</v>
      </c>
      <c r="AA25" s="13">
        <v>57.51</v>
      </c>
      <c r="AB25" s="13">
        <v>58.74</v>
      </c>
      <c r="AC25" s="153">
        <v>4787100</v>
      </c>
      <c r="AD25" s="13">
        <v>58.74</v>
      </c>
    </row>
    <row r="26" spans="1:30" x14ac:dyDescent="0.25">
      <c r="X26" s="159">
        <v>42243</v>
      </c>
      <c r="Y26" s="13" t="s">
        <v>170</v>
      </c>
      <c r="Z26" s="13"/>
      <c r="AA26" s="13"/>
      <c r="AB26" s="13"/>
      <c r="AC26" s="153"/>
      <c r="AD26" s="13"/>
    </row>
    <row r="27" spans="1:30" x14ac:dyDescent="0.25">
      <c r="X27" s="159">
        <v>42242</v>
      </c>
      <c r="Y27" s="13">
        <v>58.16</v>
      </c>
      <c r="Z27" s="13">
        <v>58.59</v>
      </c>
      <c r="AA27" s="13">
        <v>56.68</v>
      </c>
      <c r="AB27" s="13">
        <v>57.4</v>
      </c>
      <c r="AC27" s="153">
        <v>7043400</v>
      </c>
      <c r="AD27" s="13">
        <v>57.1</v>
      </c>
    </row>
    <row r="28" spans="1:30" x14ac:dyDescent="0.25">
      <c r="X28" s="159">
        <v>42241</v>
      </c>
      <c r="Y28" s="13">
        <v>59.92</v>
      </c>
      <c r="Z28" s="13">
        <v>59.92</v>
      </c>
      <c r="AA28" s="13">
        <v>56.99</v>
      </c>
      <c r="AB28" s="13">
        <v>56.99</v>
      </c>
      <c r="AC28" s="153">
        <v>4644300</v>
      </c>
      <c r="AD28" s="13">
        <v>56.69</v>
      </c>
    </row>
    <row r="29" spans="1:30" x14ac:dyDescent="0.25">
      <c r="X29" s="159">
        <v>42240</v>
      </c>
      <c r="Y29" s="13">
        <v>60.11</v>
      </c>
      <c r="Z29" s="13">
        <v>60.11</v>
      </c>
      <c r="AA29" s="13">
        <v>54.12</v>
      </c>
      <c r="AB29" s="13">
        <v>58.39</v>
      </c>
      <c r="AC29" s="153">
        <v>4385000</v>
      </c>
      <c r="AD29" s="13">
        <v>58.08</v>
      </c>
    </row>
    <row r="30" spans="1:30" x14ac:dyDescent="0.25">
      <c r="X30" s="159">
        <v>42237</v>
      </c>
      <c r="Y30" s="13">
        <v>62.31</v>
      </c>
      <c r="Z30" s="13">
        <v>62.48</v>
      </c>
      <c r="AA30" s="13">
        <v>61.23</v>
      </c>
      <c r="AB30" s="13">
        <v>61.25</v>
      </c>
      <c r="AC30" s="153">
        <v>3651500</v>
      </c>
      <c r="AD30" s="13">
        <v>60.93</v>
      </c>
    </row>
    <row r="31" spans="1:30" x14ac:dyDescent="0.25">
      <c r="X31" s="159">
        <v>42236</v>
      </c>
      <c r="Y31" s="13">
        <v>63.14</v>
      </c>
      <c r="Z31" s="13">
        <v>63.14</v>
      </c>
      <c r="AA31" s="13">
        <v>62.66</v>
      </c>
      <c r="AB31" s="13">
        <v>62.7</v>
      </c>
      <c r="AC31" s="153">
        <v>2536500</v>
      </c>
      <c r="AD31" s="13">
        <v>62.37</v>
      </c>
    </row>
    <row r="32" spans="1:30" x14ac:dyDescent="0.25">
      <c r="X32" s="159">
        <v>42235</v>
      </c>
      <c r="Y32" s="13">
        <v>63.41</v>
      </c>
      <c r="Z32" s="13">
        <v>64.03</v>
      </c>
      <c r="AA32" s="13">
        <v>63.07</v>
      </c>
      <c r="AB32" s="13">
        <v>63.66</v>
      </c>
      <c r="AC32" s="153">
        <v>2990400</v>
      </c>
      <c r="AD32" s="13">
        <v>63.33</v>
      </c>
    </row>
    <row r="33" spans="15:30" x14ac:dyDescent="0.25">
      <c r="X33" s="159">
        <v>42234</v>
      </c>
      <c r="Y33" s="13">
        <v>63.74</v>
      </c>
      <c r="Z33" s="13">
        <v>63.93</v>
      </c>
      <c r="AA33" s="13">
        <v>63.47</v>
      </c>
      <c r="AB33" s="13">
        <v>63.57</v>
      </c>
      <c r="AC33" s="153">
        <v>2503500</v>
      </c>
      <c r="AD33" s="13">
        <v>63.24</v>
      </c>
    </row>
    <row r="34" spans="15:30" x14ac:dyDescent="0.25">
      <c r="X34" s="159">
        <v>42233</v>
      </c>
      <c r="Y34" s="13">
        <v>63.75</v>
      </c>
      <c r="Z34" s="13">
        <v>64.12</v>
      </c>
      <c r="AA34" s="13">
        <v>63.43</v>
      </c>
      <c r="AB34" s="13">
        <v>63.85</v>
      </c>
      <c r="AC34" s="153">
        <v>2068100</v>
      </c>
      <c r="AD34" s="13">
        <v>63.52</v>
      </c>
    </row>
    <row r="35" spans="15:30" ht="20.25" thickBot="1" x14ac:dyDescent="0.35">
      <c r="O35" s="266" t="s">
        <v>83</v>
      </c>
      <c r="P35" s="266"/>
      <c r="T35" s="161" t="s">
        <v>112</v>
      </c>
      <c r="U35" s="2"/>
      <c r="X35" s="159">
        <v>42230</v>
      </c>
      <c r="Y35" s="13">
        <v>63.32</v>
      </c>
      <c r="Z35" s="13">
        <v>63.87</v>
      </c>
      <c r="AA35" s="13">
        <v>63.21</v>
      </c>
      <c r="AB35" s="13">
        <v>63.86</v>
      </c>
      <c r="AC35" s="153">
        <v>2221600</v>
      </c>
      <c r="AD35" s="13">
        <v>63.53</v>
      </c>
    </row>
    <row r="36" spans="15:30" ht="15.75" thickTop="1" x14ac:dyDescent="0.25">
      <c r="O36" s="132">
        <v>1.1000000000000001</v>
      </c>
      <c r="P36" s="132">
        <f>O36*$Q$4</f>
        <v>65.064999999999998</v>
      </c>
      <c r="Q36" s="2"/>
      <c r="T36" s="162" t="s">
        <v>132</v>
      </c>
      <c r="U36" s="155">
        <v>57.67</v>
      </c>
      <c r="X36" s="159">
        <v>42229</v>
      </c>
      <c r="Y36" s="13">
        <v>63.62</v>
      </c>
      <c r="Z36" s="13">
        <v>64.040000000000006</v>
      </c>
      <c r="AA36" s="13">
        <v>63.44</v>
      </c>
      <c r="AB36" s="13">
        <v>63.49</v>
      </c>
      <c r="AC36" s="153">
        <v>2261500</v>
      </c>
      <c r="AD36" s="13">
        <v>63.16</v>
      </c>
    </row>
    <row r="37" spans="15:30" ht="15" customHeight="1" x14ac:dyDescent="0.25">
      <c r="O37" s="132">
        <v>1.0900000000000001</v>
      </c>
      <c r="P37" s="132">
        <f t="shared" ref="P37:P56" si="1">O37*$Q$4</f>
        <v>64.473500000000001</v>
      </c>
      <c r="Q37" s="2"/>
      <c r="T37" s="162" t="s">
        <v>133</v>
      </c>
      <c r="U37" s="155">
        <v>57.41</v>
      </c>
      <c r="X37" s="159">
        <v>42228</v>
      </c>
      <c r="Y37" s="13">
        <v>62.93</v>
      </c>
      <c r="Z37" s="13">
        <v>63.78</v>
      </c>
      <c r="AA37" s="13">
        <v>62.74</v>
      </c>
      <c r="AB37" s="13">
        <v>63.61</v>
      </c>
      <c r="AC37" s="153">
        <v>2928600</v>
      </c>
      <c r="AD37" s="13">
        <v>63.28</v>
      </c>
    </row>
    <row r="38" spans="15:30" x14ac:dyDescent="0.25">
      <c r="O38" s="132">
        <v>1.08</v>
      </c>
      <c r="P38" s="132">
        <f t="shared" si="1"/>
        <v>63.882000000000005</v>
      </c>
      <c r="Q38" s="2"/>
      <c r="T38" s="162" t="s">
        <v>134</v>
      </c>
      <c r="U38" s="155" t="s">
        <v>187</v>
      </c>
      <c r="X38" s="159">
        <v>42227</v>
      </c>
      <c r="Y38" s="13">
        <v>62.76</v>
      </c>
      <c r="Z38" s="13">
        <v>63.54</v>
      </c>
      <c r="AA38" s="13">
        <v>62.76</v>
      </c>
      <c r="AB38" s="13">
        <v>63.47</v>
      </c>
      <c r="AC38" s="153">
        <v>2719500</v>
      </c>
      <c r="AD38" s="13">
        <v>63.14</v>
      </c>
    </row>
    <row r="39" spans="15:30" x14ac:dyDescent="0.25">
      <c r="O39" s="132">
        <v>1.07</v>
      </c>
      <c r="P39" s="132">
        <f t="shared" si="1"/>
        <v>63.290500000000002</v>
      </c>
      <c r="Q39" s="2"/>
      <c r="T39" s="162" t="s">
        <v>135</v>
      </c>
      <c r="U39" s="155" t="s">
        <v>188</v>
      </c>
      <c r="X39" s="159">
        <v>42226</v>
      </c>
      <c r="Y39" s="13">
        <v>63.13</v>
      </c>
      <c r="Z39" s="13">
        <v>63.6</v>
      </c>
      <c r="AA39" s="13">
        <v>62.85</v>
      </c>
      <c r="AB39" s="13">
        <v>63.1</v>
      </c>
      <c r="AC39" s="153">
        <v>3748300</v>
      </c>
      <c r="AD39" s="13">
        <v>62.77</v>
      </c>
    </row>
    <row r="40" spans="15:30" x14ac:dyDescent="0.25">
      <c r="O40" s="132">
        <v>1.06</v>
      </c>
      <c r="P40" s="132">
        <f t="shared" si="1"/>
        <v>62.699000000000005</v>
      </c>
      <c r="Q40" s="2"/>
      <c r="T40" s="162" t="s">
        <v>136</v>
      </c>
      <c r="U40" s="155">
        <v>69.47</v>
      </c>
      <c r="X40" s="159">
        <v>42223</v>
      </c>
      <c r="Y40" s="13">
        <v>61.8</v>
      </c>
      <c r="Z40" s="13">
        <v>62.59</v>
      </c>
      <c r="AA40" s="13">
        <v>61.65</v>
      </c>
      <c r="AB40" s="13">
        <v>62.54</v>
      </c>
      <c r="AC40" s="153">
        <v>3561000</v>
      </c>
      <c r="AD40" s="13">
        <v>62.21</v>
      </c>
    </row>
    <row r="41" spans="15:30" x14ac:dyDescent="0.25">
      <c r="O41" s="132">
        <v>1.05</v>
      </c>
      <c r="P41" s="132">
        <f t="shared" si="1"/>
        <v>62.107500000000002</v>
      </c>
      <c r="Q41" s="2"/>
      <c r="T41" s="162" t="s">
        <v>137</v>
      </c>
      <c r="U41" s="155">
        <v>1.34368</v>
      </c>
      <c r="X41" s="159">
        <v>42222</v>
      </c>
      <c r="Y41" s="13">
        <v>62.86</v>
      </c>
      <c r="Z41" s="13">
        <v>63.07</v>
      </c>
      <c r="AA41" s="13">
        <v>61.59</v>
      </c>
      <c r="AB41" s="13">
        <v>61.97</v>
      </c>
      <c r="AC41" s="153">
        <v>3843300</v>
      </c>
      <c r="AD41" s="13">
        <v>61.65</v>
      </c>
    </row>
    <row r="42" spans="15:30" x14ac:dyDescent="0.25">
      <c r="O42" s="132">
        <v>1.04</v>
      </c>
      <c r="P42" s="132">
        <f t="shared" si="1"/>
        <v>61.515999999999998</v>
      </c>
      <c r="Q42" s="2"/>
      <c r="T42" s="162" t="s">
        <v>163</v>
      </c>
      <c r="U42" s="155" t="s">
        <v>168</v>
      </c>
      <c r="X42" s="159">
        <v>42221</v>
      </c>
      <c r="Y42" s="13">
        <v>62.9</v>
      </c>
      <c r="Z42" s="13">
        <v>63.28</v>
      </c>
      <c r="AA42" s="13">
        <v>62.33</v>
      </c>
      <c r="AB42" s="13">
        <v>62.5</v>
      </c>
      <c r="AC42" s="153">
        <v>6668700</v>
      </c>
      <c r="AD42" s="13">
        <v>62.17</v>
      </c>
    </row>
    <row r="43" spans="15:30" x14ac:dyDescent="0.25">
      <c r="O43" s="132">
        <v>1.03</v>
      </c>
      <c r="P43" s="132">
        <f t="shared" si="1"/>
        <v>60.924500000000002</v>
      </c>
      <c r="Q43" s="2"/>
      <c r="T43" s="162"/>
      <c r="U43" s="155"/>
      <c r="X43" s="159">
        <v>42220</v>
      </c>
      <c r="Y43" s="13">
        <v>64.06</v>
      </c>
      <c r="Z43" s="13">
        <v>64.67</v>
      </c>
      <c r="AA43" s="13">
        <v>61</v>
      </c>
      <c r="AB43" s="13">
        <v>62.34</v>
      </c>
      <c r="AC43" s="153">
        <v>13215000</v>
      </c>
      <c r="AD43" s="13">
        <v>62.01</v>
      </c>
    </row>
    <row r="44" spans="15:30" x14ac:dyDescent="0.25">
      <c r="O44" s="132">
        <v>1.02</v>
      </c>
      <c r="P44" s="132">
        <f t="shared" si="1"/>
        <v>60.332999999999998</v>
      </c>
      <c r="Q44" s="2"/>
      <c r="T44" s="162" t="s">
        <v>139</v>
      </c>
      <c r="U44" s="155" t="s">
        <v>189</v>
      </c>
      <c r="X44" s="159">
        <v>42219</v>
      </c>
      <c r="Y44" s="13">
        <v>69.12</v>
      </c>
      <c r="Z44" s="13">
        <v>69.400000000000006</v>
      </c>
      <c r="AA44" s="13">
        <v>68.73</v>
      </c>
      <c r="AB44" s="13">
        <v>69.38</v>
      </c>
      <c r="AC44" s="153">
        <v>2101100</v>
      </c>
      <c r="AD44" s="13">
        <v>69.02</v>
      </c>
    </row>
    <row r="45" spans="15:30" x14ac:dyDescent="0.25">
      <c r="O45" s="132">
        <v>1.01</v>
      </c>
      <c r="P45" s="132">
        <f t="shared" si="1"/>
        <v>59.741500000000002</v>
      </c>
      <c r="Q45" s="2"/>
      <c r="T45" s="162" t="s">
        <v>140</v>
      </c>
      <c r="U45" s="155" t="s">
        <v>169</v>
      </c>
      <c r="X45" s="159">
        <v>42216</v>
      </c>
      <c r="Y45" s="13">
        <v>69.31</v>
      </c>
      <c r="Z45" s="13">
        <v>69.48</v>
      </c>
      <c r="AA45" s="13">
        <v>68.86</v>
      </c>
      <c r="AB45" s="13">
        <v>68.95</v>
      </c>
      <c r="AC45" s="153">
        <v>1643700</v>
      </c>
      <c r="AD45" s="13">
        <v>68.59</v>
      </c>
    </row>
    <row r="46" spans="15:30" x14ac:dyDescent="0.25">
      <c r="O46" s="132">
        <v>1</v>
      </c>
      <c r="P46" s="132">
        <f t="shared" si="1"/>
        <v>59.15</v>
      </c>
      <c r="Q46" s="2"/>
      <c r="T46" s="162" t="s">
        <v>141</v>
      </c>
      <c r="U46" s="156">
        <v>2727660</v>
      </c>
      <c r="X46" s="159">
        <v>42215</v>
      </c>
      <c r="Y46" s="13">
        <v>68.849999999999994</v>
      </c>
      <c r="Z46" s="13">
        <v>69.28</v>
      </c>
      <c r="AA46" s="13">
        <v>68.72</v>
      </c>
      <c r="AB46" s="13">
        <v>69.16</v>
      </c>
      <c r="AC46" s="153">
        <v>1371900</v>
      </c>
      <c r="AD46" s="13">
        <v>68.8</v>
      </c>
    </row>
    <row r="47" spans="15:30" x14ac:dyDescent="0.25">
      <c r="O47" s="132">
        <v>0.99</v>
      </c>
      <c r="P47" s="132">
        <f t="shared" si="1"/>
        <v>58.558499999999995</v>
      </c>
      <c r="Q47" s="2"/>
      <c r="T47" s="162" t="s">
        <v>146</v>
      </c>
      <c r="U47" s="156">
        <v>3018420</v>
      </c>
      <c r="X47" s="159">
        <v>42214</v>
      </c>
      <c r="Y47" s="13">
        <v>68.5</v>
      </c>
      <c r="Z47" s="13">
        <v>69.06</v>
      </c>
      <c r="AA47" s="13">
        <v>68.47</v>
      </c>
      <c r="AB47" s="13">
        <v>69.040000000000006</v>
      </c>
      <c r="AC47" s="153">
        <v>2191600</v>
      </c>
      <c r="AD47" s="13">
        <v>68.680000000000007</v>
      </c>
    </row>
    <row r="48" spans="15:30" x14ac:dyDescent="0.25">
      <c r="O48" s="132">
        <v>0.98</v>
      </c>
      <c r="P48" s="132">
        <f t="shared" si="1"/>
        <v>57.966999999999999</v>
      </c>
      <c r="Q48" s="2"/>
      <c r="T48" s="162" t="s">
        <v>142</v>
      </c>
      <c r="U48" s="155" t="s">
        <v>190</v>
      </c>
      <c r="X48" s="159">
        <v>42213</v>
      </c>
      <c r="Y48" s="13">
        <v>68.790000000000006</v>
      </c>
      <c r="Z48" s="13">
        <v>68.81</v>
      </c>
      <c r="AA48" s="13">
        <v>68.28</v>
      </c>
      <c r="AB48" s="13">
        <v>68.58</v>
      </c>
      <c r="AC48" s="153">
        <v>1855500</v>
      </c>
      <c r="AD48" s="13">
        <v>68.22</v>
      </c>
    </row>
    <row r="49" spans="15:30" x14ac:dyDescent="0.25">
      <c r="O49" s="132">
        <v>0.97</v>
      </c>
      <c r="P49" s="132">
        <f t="shared" si="1"/>
        <v>57.375499999999995</v>
      </c>
      <c r="T49" s="162" t="s">
        <v>147</v>
      </c>
      <c r="U49" s="155">
        <v>9.7799999999999994</v>
      </c>
      <c r="X49" s="159">
        <v>42212</v>
      </c>
      <c r="Y49" s="13">
        <v>67.959999999999994</v>
      </c>
      <c r="Z49" s="13">
        <v>68.63</v>
      </c>
      <c r="AA49" s="13">
        <v>67.94</v>
      </c>
      <c r="AB49" s="13">
        <v>68.400000000000006</v>
      </c>
      <c r="AC49" s="153">
        <v>2622800</v>
      </c>
      <c r="AD49" s="13">
        <v>68.040000000000006</v>
      </c>
    </row>
    <row r="50" spans="15:30" x14ac:dyDescent="0.25">
      <c r="O50" s="132">
        <v>0.96</v>
      </c>
      <c r="P50" s="132">
        <f t="shared" si="1"/>
        <v>56.783999999999999</v>
      </c>
      <c r="T50" s="162" t="s">
        <v>148</v>
      </c>
      <c r="U50" s="155">
        <v>5.95</v>
      </c>
      <c r="X50" s="159">
        <v>42209</v>
      </c>
      <c r="Y50" s="13">
        <v>68.25</v>
      </c>
      <c r="Z50" s="13">
        <v>68.64</v>
      </c>
      <c r="AA50" s="13">
        <v>68.180000000000007</v>
      </c>
      <c r="AB50" s="13">
        <v>68.319999999999993</v>
      </c>
      <c r="AC50" s="153">
        <v>1855800</v>
      </c>
      <c r="AD50" s="13">
        <v>67.959999999999994</v>
      </c>
    </row>
    <row r="51" spans="15:30" x14ac:dyDescent="0.25">
      <c r="O51" s="132">
        <v>0.95</v>
      </c>
      <c r="P51" s="132">
        <f t="shared" si="1"/>
        <v>56.192499999999995</v>
      </c>
      <c r="T51" s="162" t="s">
        <v>143</v>
      </c>
      <c r="U51" s="155" t="s">
        <v>191</v>
      </c>
      <c r="X51" s="159">
        <v>42208</v>
      </c>
      <c r="Y51" s="13">
        <v>68.400000000000006</v>
      </c>
      <c r="Z51" s="13">
        <v>68.66</v>
      </c>
      <c r="AA51" s="13">
        <v>68.2</v>
      </c>
      <c r="AB51" s="13">
        <v>68.36</v>
      </c>
      <c r="AC51" s="153">
        <v>2112800</v>
      </c>
      <c r="AD51" s="13">
        <v>68</v>
      </c>
    </row>
    <row r="52" spans="15:30" x14ac:dyDescent="0.25">
      <c r="O52" s="132">
        <v>0.94</v>
      </c>
      <c r="P52" s="132">
        <f t="shared" si="1"/>
        <v>55.600999999999992</v>
      </c>
      <c r="X52" s="159">
        <v>42207</v>
      </c>
      <c r="Y52" s="13">
        <v>67.7</v>
      </c>
      <c r="Z52" s="13">
        <v>68.459999999999994</v>
      </c>
      <c r="AA52" s="13">
        <v>67.5</v>
      </c>
      <c r="AB52" s="13">
        <v>68.37</v>
      </c>
      <c r="AC52" s="153">
        <v>2524300</v>
      </c>
      <c r="AD52" s="13">
        <v>68.010000000000005</v>
      </c>
    </row>
    <row r="53" spans="15:30" x14ac:dyDescent="0.25">
      <c r="O53" s="132">
        <v>0.93</v>
      </c>
      <c r="P53" s="132">
        <f t="shared" si="1"/>
        <v>55.009500000000003</v>
      </c>
      <c r="X53" s="159">
        <v>42206</v>
      </c>
      <c r="Y53" s="13">
        <v>67.760000000000005</v>
      </c>
      <c r="Z53" s="13">
        <v>68.11</v>
      </c>
      <c r="AA53" s="13">
        <v>67.37</v>
      </c>
      <c r="AB53" s="13">
        <v>67.7</v>
      </c>
      <c r="AC53" s="153">
        <v>1963300</v>
      </c>
      <c r="AD53" s="13">
        <v>67.349999999999994</v>
      </c>
    </row>
    <row r="54" spans="15:30" x14ac:dyDescent="0.25">
      <c r="O54" s="132">
        <v>0.92</v>
      </c>
      <c r="P54" s="132">
        <f t="shared" si="1"/>
        <v>54.417999999999999</v>
      </c>
      <c r="X54" s="159">
        <v>42205</v>
      </c>
      <c r="Y54" s="13">
        <v>67.47</v>
      </c>
      <c r="Z54" s="13">
        <v>67.94</v>
      </c>
      <c r="AA54" s="13">
        <v>67.11</v>
      </c>
      <c r="AB54" s="13">
        <v>67.709999999999994</v>
      </c>
      <c r="AC54" s="153">
        <v>2345500</v>
      </c>
      <c r="AD54" s="13">
        <v>67.36</v>
      </c>
    </row>
    <row r="55" spans="15:30" x14ac:dyDescent="0.25">
      <c r="O55" s="132">
        <v>0.91</v>
      </c>
      <c r="P55" s="132">
        <f t="shared" si="1"/>
        <v>53.826500000000003</v>
      </c>
      <c r="X55" s="159">
        <v>42202</v>
      </c>
      <c r="Y55" s="13">
        <v>67.84</v>
      </c>
      <c r="Z55" s="13">
        <v>67.87</v>
      </c>
      <c r="AA55" s="13">
        <v>67.17</v>
      </c>
      <c r="AB55" s="13">
        <v>67.59</v>
      </c>
      <c r="AC55" s="153">
        <v>2628500</v>
      </c>
      <c r="AD55" s="13">
        <v>67.239999999999995</v>
      </c>
    </row>
    <row r="56" spans="15:30" x14ac:dyDescent="0.25">
      <c r="O56" s="132">
        <v>0.9</v>
      </c>
      <c r="P56" s="132">
        <f t="shared" si="1"/>
        <v>53.234999999999999</v>
      </c>
      <c r="X56" s="159">
        <v>42201</v>
      </c>
      <c r="Y56" s="13">
        <v>68.34</v>
      </c>
      <c r="Z56" s="13">
        <v>68.489999999999995</v>
      </c>
      <c r="AA56" s="13">
        <v>67.64</v>
      </c>
      <c r="AB56" s="13">
        <v>67.98</v>
      </c>
      <c r="AC56" s="153">
        <v>1977800</v>
      </c>
      <c r="AD56" s="13">
        <v>67.62</v>
      </c>
    </row>
    <row r="57" spans="15:30" x14ac:dyDescent="0.25">
      <c r="X57" s="159">
        <v>42200</v>
      </c>
      <c r="Y57" s="13">
        <v>67.599999999999994</v>
      </c>
      <c r="Z57" s="13">
        <v>68.069999999999993</v>
      </c>
      <c r="AA57" s="13">
        <v>67.44</v>
      </c>
      <c r="AB57" s="13">
        <v>68.06</v>
      </c>
      <c r="AC57" s="153">
        <v>2423900</v>
      </c>
      <c r="AD57" s="13">
        <v>67.7</v>
      </c>
    </row>
    <row r="58" spans="15:30" x14ac:dyDescent="0.25">
      <c r="X58" s="159">
        <v>42199</v>
      </c>
      <c r="Y58" s="13">
        <v>66.95</v>
      </c>
      <c r="Z58" s="13">
        <v>67.72</v>
      </c>
      <c r="AA58" s="13">
        <v>66.95</v>
      </c>
      <c r="AB58" s="13">
        <v>67.59</v>
      </c>
      <c r="AC58" s="153">
        <v>2256700</v>
      </c>
      <c r="AD58" s="13">
        <v>67.239999999999995</v>
      </c>
    </row>
    <row r="59" spans="15:30" x14ac:dyDescent="0.25">
      <c r="X59" s="159">
        <v>42198</v>
      </c>
      <c r="Y59" s="13">
        <v>67.180000000000007</v>
      </c>
      <c r="Z59" s="13">
        <v>67.349999999999994</v>
      </c>
      <c r="AA59" s="13">
        <v>66.77</v>
      </c>
      <c r="AB59" s="13">
        <v>67.25</v>
      </c>
      <c r="AC59" s="153">
        <v>2421400</v>
      </c>
      <c r="AD59" s="13">
        <v>66.900000000000006</v>
      </c>
    </row>
    <row r="60" spans="15:30" x14ac:dyDescent="0.25">
      <c r="X60" s="159">
        <v>42195</v>
      </c>
      <c r="Y60" s="13">
        <v>66.05</v>
      </c>
      <c r="Z60" s="13">
        <v>66.349999999999994</v>
      </c>
      <c r="AA60" s="13">
        <v>65.760000000000005</v>
      </c>
      <c r="AB60" s="13">
        <v>66.19</v>
      </c>
      <c r="AC60" s="153">
        <v>2231400</v>
      </c>
      <c r="AD60" s="13">
        <v>65.84</v>
      </c>
    </row>
    <row r="61" spans="15:30" x14ac:dyDescent="0.25">
      <c r="X61" s="159">
        <v>42194</v>
      </c>
      <c r="Y61" s="13">
        <v>65.760000000000005</v>
      </c>
      <c r="Z61" s="13">
        <v>65.77</v>
      </c>
      <c r="AA61" s="13">
        <v>65.25</v>
      </c>
      <c r="AB61" s="13">
        <v>65.41</v>
      </c>
      <c r="AC61" s="153">
        <v>2358900</v>
      </c>
      <c r="AD61" s="13">
        <v>65.069999999999993</v>
      </c>
    </row>
    <row r="62" spans="15:30" x14ac:dyDescent="0.25">
      <c r="X62" s="159">
        <v>42193</v>
      </c>
      <c r="Y62" s="13">
        <v>65.25</v>
      </c>
      <c r="Z62" s="13">
        <v>65.64</v>
      </c>
      <c r="AA62" s="13">
        <v>64.849999999999994</v>
      </c>
      <c r="AB62" s="13">
        <v>64.92</v>
      </c>
      <c r="AC62" s="153">
        <v>2631900</v>
      </c>
      <c r="AD62" s="13">
        <v>64.58</v>
      </c>
    </row>
    <row r="63" spans="15:30" x14ac:dyDescent="0.25">
      <c r="X63" s="159">
        <v>42192</v>
      </c>
      <c r="Y63" s="13">
        <v>64.790000000000006</v>
      </c>
      <c r="Z63" s="13">
        <v>65.77</v>
      </c>
      <c r="AA63" s="13">
        <v>64.44</v>
      </c>
      <c r="AB63" s="13">
        <v>65.739999999999995</v>
      </c>
      <c r="AC63" s="153">
        <v>2943300</v>
      </c>
      <c r="AD63" s="13">
        <v>65.400000000000006</v>
      </c>
    </row>
    <row r="64" spans="15:30" x14ac:dyDescent="0.25">
      <c r="X64" s="159">
        <v>42191</v>
      </c>
      <c r="Y64" s="13">
        <v>64.3</v>
      </c>
      <c r="Z64" s="13">
        <v>64.91</v>
      </c>
      <c r="AA64" s="13">
        <v>64.239999999999995</v>
      </c>
      <c r="AB64" s="13">
        <v>64.81</v>
      </c>
      <c r="AC64" s="153">
        <v>2782900</v>
      </c>
      <c r="AD64" s="13">
        <v>64.47</v>
      </c>
    </row>
    <row r="65" spans="24:30" x14ac:dyDescent="0.25">
      <c r="X65" s="159">
        <v>42187</v>
      </c>
      <c r="Y65" s="13">
        <v>65.48</v>
      </c>
      <c r="Z65" s="13">
        <v>65.7</v>
      </c>
      <c r="AA65" s="13">
        <v>64.89</v>
      </c>
      <c r="AB65" s="13">
        <v>64.989999999999995</v>
      </c>
      <c r="AC65" s="153">
        <v>2818100</v>
      </c>
      <c r="AD65" s="13">
        <v>64.650000000000006</v>
      </c>
    </row>
    <row r="66" spans="24:30" x14ac:dyDescent="0.25">
      <c r="X66" s="159">
        <v>42186</v>
      </c>
      <c r="Y66" s="13">
        <v>65.8</v>
      </c>
      <c r="Z66" s="13">
        <v>66.53</v>
      </c>
      <c r="AA66" s="13">
        <v>65.22</v>
      </c>
      <c r="AB66" s="13">
        <v>65.489999999999995</v>
      </c>
      <c r="AC66" s="153">
        <v>4657600</v>
      </c>
      <c r="AD66" s="13">
        <v>65.150000000000006</v>
      </c>
    </row>
    <row r="67" spans="24:30" x14ac:dyDescent="0.25">
      <c r="X67" s="159">
        <v>42185</v>
      </c>
      <c r="Y67" s="13">
        <v>65.349999999999994</v>
      </c>
      <c r="Z67" s="13">
        <v>65.61</v>
      </c>
      <c r="AA67" s="13">
        <v>64.83</v>
      </c>
      <c r="AB67" s="13">
        <v>64.87</v>
      </c>
      <c r="AC67" s="153">
        <v>3121200</v>
      </c>
      <c r="AD67" s="13">
        <v>64.53</v>
      </c>
    </row>
    <row r="68" spans="24:30" x14ac:dyDescent="0.25">
      <c r="X68" s="159">
        <v>42184</v>
      </c>
      <c r="Y68" s="13">
        <v>65.25</v>
      </c>
      <c r="Z68" s="13">
        <v>65.540000000000006</v>
      </c>
      <c r="AA68" s="13">
        <v>64.62</v>
      </c>
      <c r="AB68" s="13">
        <v>64.680000000000007</v>
      </c>
      <c r="AC68" s="153">
        <v>2718300</v>
      </c>
      <c r="AD68" s="13">
        <v>64.34</v>
      </c>
    </row>
    <row r="69" spans="24:30" x14ac:dyDescent="0.25">
      <c r="X69" s="13" t="s">
        <v>159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3" priority="4">
      <formula>Q7&gt;0</formula>
    </cfRule>
    <cfRule type="expression" dxfId="32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7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120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121</v>
      </c>
      <c r="K1" s="17" t="s">
        <v>61</v>
      </c>
      <c r="L1" s="17" t="s">
        <v>82</v>
      </c>
      <c r="M1" s="17" t="s">
        <v>38</v>
      </c>
      <c r="T1" s="17" t="s">
        <v>72</v>
      </c>
      <c r="W1" s="249" t="s">
        <v>151</v>
      </c>
      <c r="X1" s="151" t="s">
        <v>152</v>
      </c>
      <c r="Y1" s="151" t="s">
        <v>153</v>
      </c>
      <c r="Z1" s="151" t="s">
        <v>154</v>
      </c>
      <c r="AA1" s="151" t="s">
        <v>155</v>
      </c>
      <c r="AB1" s="142" t="s">
        <v>156</v>
      </c>
      <c r="AC1" s="151" t="s">
        <v>157</v>
      </c>
      <c r="AD1" s="17" t="s">
        <v>229</v>
      </c>
      <c r="AE1" s="17" t="s">
        <v>231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C9-H9</f>
        <v>75</v>
      </c>
      <c r="T2" s="1">
        <v>42305</v>
      </c>
      <c r="U2" t="s">
        <v>90</v>
      </c>
      <c r="W2" s="250">
        <v>42277</v>
      </c>
      <c r="X2" s="58">
        <v>75.790000000000006</v>
      </c>
      <c r="Y2" s="58">
        <v>76.5</v>
      </c>
      <c r="Z2" s="58">
        <v>75.2</v>
      </c>
      <c r="AA2" s="58">
        <v>76.400000000000006</v>
      </c>
      <c r="AB2" s="144">
        <v>1557600</v>
      </c>
      <c r="AC2" s="58">
        <v>76.400000000000006</v>
      </c>
      <c r="AD2" s="2">
        <f t="shared" ref="AD2" si="0">Y2-Z2</f>
        <v>1.2999999999999972</v>
      </c>
      <c r="AE2" s="205">
        <f t="shared" ref="AE2" si="1">AC2/AC3-1</f>
        <v>1.9890535309037727E-2</v>
      </c>
    </row>
    <row r="3" spans="1:3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(F9-K9-M9)/Q2</f>
        <v>82.818666666666672</v>
      </c>
      <c r="W3" s="250">
        <v>42276</v>
      </c>
      <c r="X3" s="58">
        <v>74.819999999999993</v>
      </c>
      <c r="Y3" s="58">
        <v>75.06</v>
      </c>
      <c r="Z3" s="58">
        <v>74.36</v>
      </c>
      <c r="AA3" s="58">
        <v>74.91</v>
      </c>
      <c r="AB3" s="144">
        <v>1600600</v>
      </c>
      <c r="AC3" s="58">
        <v>74.91</v>
      </c>
      <c r="AD3" s="2">
        <f t="shared" ref="AD3:AD66" si="2">Y3-Z3</f>
        <v>0.70000000000000284</v>
      </c>
      <c r="AE3" s="205">
        <f t="shared" ref="AE3:AE66" si="3">AC3/AC4-1</f>
        <v>3.34851326011254E-3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1">
        <v>79.010000000000005</v>
      </c>
      <c r="W4" s="250">
        <v>42275</v>
      </c>
      <c r="X4" s="58">
        <v>75.040000000000006</v>
      </c>
      <c r="Y4" s="58">
        <v>75.37</v>
      </c>
      <c r="Z4" s="58">
        <v>74.58</v>
      </c>
      <c r="AA4" s="58">
        <v>74.66</v>
      </c>
      <c r="AB4" s="144">
        <v>1919000</v>
      </c>
      <c r="AC4" s="58">
        <v>74.66</v>
      </c>
      <c r="AD4" s="2">
        <f t="shared" si="2"/>
        <v>0.79000000000000625</v>
      </c>
      <c r="AE4" s="205">
        <f t="shared" si="3"/>
        <v>-1.2695054218460844E-2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5925.75</v>
      </c>
      <c r="W5" s="250">
        <v>42272</v>
      </c>
      <c r="X5" s="58">
        <v>76.319999999999993</v>
      </c>
      <c r="Y5" s="58">
        <v>76.760000000000005</v>
      </c>
      <c r="Z5" s="58">
        <v>75.33</v>
      </c>
      <c r="AA5" s="58">
        <v>75.62</v>
      </c>
      <c r="AB5" s="144">
        <v>2001500</v>
      </c>
      <c r="AC5" s="58">
        <v>75.62</v>
      </c>
      <c r="AD5" s="2">
        <f t="shared" si="2"/>
        <v>1.4300000000000068</v>
      </c>
      <c r="AE5" s="205">
        <f t="shared" si="3"/>
        <v>-9.2482494384982239E-4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7" t="s">
        <v>64</v>
      </c>
      <c r="Q6" s="2">
        <f>Q3*Q2</f>
        <v>6211.4000000000005</v>
      </c>
      <c r="W6" s="250">
        <v>42271</v>
      </c>
      <c r="X6" s="58">
        <v>75.510000000000005</v>
      </c>
      <c r="Y6" s="58">
        <v>76.09</v>
      </c>
      <c r="Z6" s="58">
        <v>74.73</v>
      </c>
      <c r="AA6" s="58">
        <v>75.69</v>
      </c>
      <c r="AB6" s="144">
        <v>2162600</v>
      </c>
      <c r="AC6" s="58">
        <v>75.69</v>
      </c>
      <c r="AD6" s="2">
        <f t="shared" si="2"/>
        <v>1.3599999999999994</v>
      </c>
      <c r="AE6" s="205">
        <f t="shared" si="3"/>
        <v>-8.5145402148284477E-3</v>
      </c>
    </row>
    <row r="7" spans="1:31" ht="15.75" x14ac:dyDescent="0.25">
      <c r="O7" s="17" t="s">
        <v>65</v>
      </c>
      <c r="Q7" s="2">
        <f>Q5-Q6</f>
        <v>-285.65000000000055</v>
      </c>
      <c r="R7" s="223" t="s">
        <v>245</v>
      </c>
      <c r="W7" s="250">
        <v>42270</v>
      </c>
      <c r="X7" s="58">
        <v>77.42</v>
      </c>
      <c r="Y7" s="58">
        <v>77.63</v>
      </c>
      <c r="Z7" s="58">
        <v>76</v>
      </c>
      <c r="AA7" s="58">
        <v>76.34</v>
      </c>
      <c r="AB7" s="144">
        <v>1524900</v>
      </c>
      <c r="AC7" s="58">
        <v>76.34</v>
      </c>
      <c r="AD7" s="2">
        <f t="shared" si="2"/>
        <v>1.6299999999999955</v>
      </c>
      <c r="AE7" s="205">
        <f t="shared" si="3"/>
        <v>-1.4077231047397665E-2</v>
      </c>
    </row>
    <row r="8" spans="1:31" x14ac:dyDescent="0.25">
      <c r="W8" s="250">
        <v>42269</v>
      </c>
      <c r="X8" s="58">
        <v>78.510000000000005</v>
      </c>
      <c r="Y8" s="58">
        <v>78.540000000000006</v>
      </c>
      <c r="Z8" s="58">
        <v>77.040000000000006</v>
      </c>
      <c r="AA8" s="58">
        <v>77.430000000000007</v>
      </c>
      <c r="AB8" s="144">
        <v>1771000</v>
      </c>
      <c r="AC8" s="58">
        <v>77.430000000000007</v>
      </c>
      <c r="AD8" s="2">
        <f t="shared" si="2"/>
        <v>1.5</v>
      </c>
      <c r="AE8" s="205">
        <f t="shared" si="3"/>
        <v>-2.6894558250596834E-2</v>
      </c>
    </row>
    <row r="9" spans="1:31" x14ac:dyDescent="0.25">
      <c r="A9" s="29" t="s">
        <v>87</v>
      </c>
      <c r="B9" s="18"/>
      <c r="C9" s="18">
        <f>SUM(C2:C6)</f>
        <v>75</v>
      </c>
      <c r="D9" s="19"/>
      <c r="E9" s="19"/>
      <c r="F9" s="19">
        <f>SUM(F2:F6)</f>
        <v>6246.8</v>
      </c>
      <c r="G9" s="18"/>
      <c r="H9" s="18"/>
      <c r="I9" s="18"/>
      <c r="J9" s="18"/>
      <c r="K9" s="18"/>
      <c r="L9" s="18"/>
      <c r="M9" s="19">
        <f>SUM(M2:M5)</f>
        <v>35.4</v>
      </c>
      <c r="W9" s="250">
        <v>42268</v>
      </c>
      <c r="X9" s="58">
        <v>79.33</v>
      </c>
      <c r="Y9" s="58">
        <v>80.16</v>
      </c>
      <c r="Z9" s="58">
        <v>78.67</v>
      </c>
      <c r="AA9" s="58">
        <v>79.569999999999993</v>
      </c>
      <c r="AB9" s="144">
        <v>1929600</v>
      </c>
      <c r="AC9" s="58">
        <v>79.569999999999993</v>
      </c>
      <c r="AD9" s="2">
        <f t="shared" si="2"/>
        <v>1.4899999999999949</v>
      </c>
      <c r="AE9" s="205">
        <f t="shared" si="3"/>
        <v>7.8530715642810556E-3</v>
      </c>
    </row>
    <row r="10" spans="1:31" x14ac:dyDescent="0.25">
      <c r="W10" s="250">
        <v>42265</v>
      </c>
      <c r="X10" s="58">
        <v>80.05</v>
      </c>
      <c r="Y10" s="58">
        <v>80.260000000000005</v>
      </c>
      <c r="Z10" s="58">
        <v>78.73</v>
      </c>
      <c r="AA10" s="58">
        <v>78.95</v>
      </c>
      <c r="AB10" s="144">
        <v>3576900</v>
      </c>
      <c r="AC10" s="58">
        <v>78.95</v>
      </c>
      <c r="AD10" s="2">
        <f t="shared" si="2"/>
        <v>1.5300000000000011</v>
      </c>
      <c r="AE10" s="205">
        <f t="shared" si="3"/>
        <v>-2.663050178769566E-2</v>
      </c>
    </row>
    <row r="11" spans="1:31" x14ac:dyDescent="0.25">
      <c r="W11" s="250">
        <v>42264</v>
      </c>
      <c r="X11" s="58">
        <v>81.400000000000006</v>
      </c>
      <c r="Y11" s="58">
        <v>82.3</v>
      </c>
      <c r="Z11" s="58">
        <v>80.92</v>
      </c>
      <c r="AA11" s="58">
        <v>81.11</v>
      </c>
      <c r="AB11" s="144">
        <v>2164500</v>
      </c>
      <c r="AC11" s="58">
        <v>81.11</v>
      </c>
      <c r="AD11" s="2">
        <f t="shared" si="2"/>
        <v>1.3799999999999955</v>
      </c>
      <c r="AE11" s="205">
        <f t="shared" si="3"/>
        <v>-7.1000122414004441E-3</v>
      </c>
    </row>
    <row r="12" spans="1:31" x14ac:dyDescent="0.25">
      <c r="W12" s="250">
        <v>42263</v>
      </c>
      <c r="X12" s="58">
        <v>80.44</v>
      </c>
      <c r="Y12" s="58">
        <v>81.91</v>
      </c>
      <c r="Z12" s="58">
        <v>80.33</v>
      </c>
      <c r="AA12" s="58">
        <v>81.69</v>
      </c>
      <c r="AB12" s="144">
        <v>2657000</v>
      </c>
      <c r="AC12" s="58">
        <v>81.69</v>
      </c>
      <c r="AD12" s="2">
        <f t="shared" si="2"/>
        <v>1.5799999999999983</v>
      </c>
      <c r="AE12" s="205">
        <f t="shared" si="3"/>
        <v>1.4530551415797399E-2</v>
      </c>
    </row>
    <row r="13" spans="1:31" x14ac:dyDescent="0.25">
      <c r="W13" s="250">
        <v>42262</v>
      </c>
      <c r="X13" s="58">
        <v>79.099999999999994</v>
      </c>
      <c r="Y13" s="58">
        <v>80.760000000000005</v>
      </c>
      <c r="Z13" s="58">
        <v>78.709999999999994</v>
      </c>
      <c r="AA13" s="58">
        <v>80.52</v>
      </c>
      <c r="AB13" s="144">
        <v>1525700</v>
      </c>
      <c r="AC13" s="58">
        <v>80.52</v>
      </c>
      <c r="AD13" s="2">
        <f t="shared" si="2"/>
        <v>2.0500000000000114</v>
      </c>
      <c r="AE13" s="205">
        <f t="shared" si="3"/>
        <v>2.3255813953488413E-2</v>
      </c>
    </row>
    <row r="14" spans="1:31" x14ac:dyDescent="0.25">
      <c r="W14" s="250">
        <v>42261</v>
      </c>
      <c r="X14" s="58">
        <v>79.17</v>
      </c>
      <c r="Y14" s="58">
        <v>79.19</v>
      </c>
      <c r="Z14" s="58">
        <v>78.540000000000006</v>
      </c>
      <c r="AA14" s="58">
        <v>78.69</v>
      </c>
      <c r="AB14" s="144">
        <v>2637300</v>
      </c>
      <c r="AC14" s="58">
        <v>78.69</v>
      </c>
      <c r="AD14" s="2">
        <f t="shared" si="2"/>
        <v>0.64999999999999147</v>
      </c>
      <c r="AE14" s="205">
        <f t="shared" si="3"/>
        <v>-6.0629026146268306E-3</v>
      </c>
    </row>
    <row r="15" spans="1:31" x14ac:dyDescent="0.25">
      <c r="I15" s="2"/>
      <c r="W15" s="250">
        <v>42258</v>
      </c>
      <c r="X15" s="58">
        <v>79.48</v>
      </c>
      <c r="Y15" s="58">
        <v>80.31</v>
      </c>
      <c r="Z15" s="58">
        <v>78.86</v>
      </c>
      <c r="AA15" s="58">
        <v>79.17</v>
      </c>
      <c r="AB15" s="144">
        <v>2556900</v>
      </c>
      <c r="AC15" s="58">
        <v>79.17</v>
      </c>
      <c r="AD15" s="2">
        <f t="shared" si="2"/>
        <v>1.4500000000000028</v>
      </c>
      <c r="AE15" s="205">
        <f t="shared" si="3"/>
        <v>1.6447368421053099E-3</v>
      </c>
    </row>
    <row r="16" spans="1:31" x14ac:dyDescent="0.25">
      <c r="W16" s="250">
        <v>42257</v>
      </c>
      <c r="X16" s="58">
        <v>78.989999999999995</v>
      </c>
      <c r="Y16" s="58">
        <v>79.3</v>
      </c>
      <c r="Z16" s="58">
        <v>78.010000000000005</v>
      </c>
      <c r="AA16" s="58">
        <v>79.040000000000006</v>
      </c>
      <c r="AB16" s="144">
        <v>3588700</v>
      </c>
      <c r="AC16" s="58">
        <v>79.040000000000006</v>
      </c>
      <c r="AD16" s="2">
        <f t="shared" si="2"/>
        <v>1.289999999999992</v>
      </c>
      <c r="AE16" s="205">
        <f t="shared" si="3"/>
        <v>1.266784899924156E-3</v>
      </c>
    </row>
    <row r="17" spans="23:31" x14ac:dyDescent="0.25">
      <c r="W17" s="250">
        <v>42256</v>
      </c>
      <c r="X17" s="58">
        <v>79.319999999999993</v>
      </c>
      <c r="Y17" s="58">
        <v>80</v>
      </c>
      <c r="Z17" s="58">
        <v>78.58</v>
      </c>
      <c r="AA17" s="58">
        <v>78.94</v>
      </c>
      <c r="AB17" s="144">
        <v>3481000</v>
      </c>
      <c r="AC17" s="58">
        <v>78.94</v>
      </c>
      <c r="AD17" s="2">
        <f t="shared" si="2"/>
        <v>1.4200000000000017</v>
      </c>
      <c r="AE17" s="205">
        <f t="shared" si="3"/>
        <v>3.1770237641377541E-3</v>
      </c>
    </row>
    <row r="18" spans="23:31" x14ac:dyDescent="0.25">
      <c r="W18" s="250">
        <v>42255</v>
      </c>
      <c r="X18" s="58">
        <v>78.040000000000006</v>
      </c>
      <c r="Y18" s="58">
        <v>78.72</v>
      </c>
      <c r="Z18" s="58">
        <v>77.77</v>
      </c>
      <c r="AA18" s="58">
        <v>78.69</v>
      </c>
      <c r="AB18" s="144">
        <v>1816900</v>
      </c>
      <c r="AC18" s="58">
        <v>78.69</v>
      </c>
      <c r="AD18" s="2">
        <f t="shared" si="2"/>
        <v>0.95000000000000284</v>
      </c>
      <c r="AE18" s="205">
        <f t="shared" si="3"/>
        <v>2.8224225793806346E-2</v>
      </c>
    </row>
    <row r="19" spans="23:31" x14ac:dyDescent="0.25">
      <c r="W19" s="250">
        <v>42251</v>
      </c>
      <c r="X19" s="58">
        <v>76.2</v>
      </c>
      <c r="Y19" s="58">
        <v>77.040000000000006</v>
      </c>
      <c r="Z19" s="58">
        <v>75.849999999999994</v>
      </c>
      <c r="AA19" s="58">
        <v>76.53</v>
      </c>
      <c r="AB19" s="144">
        <v>1914000</v>
      </c>
      <c r="AC19" s="58">
        <v>76.53</v>
      </c>
      <c r="AD19" s="2">
        <f t="shared" si="2"/>
        <v>1.1900000000000119</v>
      </c>
      <c r="AE19" s="205">
        <f t="shared" si="3"/>
        <v>-8.1648522550543667E-3</v>
      </c>
    </row>
    <row r="20" spans="23:31" x14ac:dyDescent="0.25">
      <c r="W20" s="250">
        <v>42250</v>
      </c>
      <c r="X20" s="58">
        <v>77.02</v>
      </c>
      <c r="Y20" s="58">
        <v>78</v>
      </c>
      <c r="Z20" s="58">
        <v>76.58</v>
      </c>
      <c r="AA20" s="58">
        <v>77.16</v>
      </c>
      <c r="AB20" s="144">
        <v>1562300</v>
      </c>
      <c r="AC20" s="58">
        <v>77.16</v>
      </c>
      <c r="AD20" s="2">
        <f t="shared" si="2"/>
        <v>1.4200000000000017</v>
      </c>
      <c r="AE20" s="205">
        <f t="shared" si="3"/>
        <v>8.1003396916643489E-3</v>
      </c>
    </row>
    <row r="21" spans="23:31" x14ac:dyDescent="0.25">
      <c r="W21" s="250">
        <v>42249</v>
      </c>
      <c r="X21" s="58">
        <v>76.680000000000007</v>
      </c>
      <c r="Y21" s="58">
        <v>76.86</v>
      </c>
      <c r="Z21" s="58">
        <v>75.59</v>
      </c>
      <c r="AA21" s="58">
        <v>76.540000000000006</v>
      </c>
      <c r="AB21" s="144">
        <v>2844300</v>
      </c>
      <c r="AC21" s="58">
        <v>76.540000000000006</v>
      </c>
      <c r="AD21" s="2">
        <f t="shared" si="2"/>
        <v>1.269999999999996</v>
      </c>
      <c r="AE21" s="205">
        <f t="shared" si="3"/>
        <v>1.0962884691586572E-2</v>
      </c>
    </row>
    <row r="22" spans="23:31" x14ac:dyDescent="0.25">
      <c r="W22" s="250">
        <v>42248</v>
      </c>
      <c r="X22" s="58">
        <v>76.23</v>
      </c>
      <c r="Y22" s="58">
        <v>76.88</v>
      </c>
      <c r="Z22" s="58">
        <v>75.36</v>
      </c>
      <c r="AA22" s="58">
        <v>75.709999999999994</v>
      </c>
      <c r="AB22" s="144">
        <v>2011200</v>
      </c>
      <c r="AC22" s="58">
        <v>75.709999999999994</v>
      </c>
      <c r="AD22" s="2">
        <f t="shared" si="2"/>
        <v>1.519999999999996</v>
      </c>
      <c r="AE22" s="205">
        <f t="shared" si="3"/>
        <v>-2.8237710178411035E-2</v>
      </c>
    </row>
    <row r="23" spans="23:31" x14ac:dyDescent="0.25">
      <c r="W23" s="250">
        <v>42247</v>
      </c>
      <c r="X23" s="58">
        <v>78.790000000000006</v>
      </c>
      <c r="Y23" s="58">
        <v>78.83</v>
      </c>
      <c r="Z23" s="58">
        <v>77.709999999999994</v>
      </c>
      <c r="AA23" s="58">
        <v>77.91</v>
      </c>
      <c r="AB23" s="144">
        <v>1751900</v>
      </c>
      <c r="AC23" s="58">
        <v>77.91</v>
      </c>
      <c r="AD23" s="2">
        <f t="shared" si="2"/>
        <v>1.1200000000000045</v>
      </c>
      <c r="AE23" s="205">
        <f t="shared" si="3"/>
        <v>-1.6287878787878851E-2</v>
      </c>
    </row>
    <row r="24" spans="23:31" x14ac:dyDescent="0.25">
      <c r="W24" s="250">
        <v>42244</v>
      </c>
      <c r="X24" s="58">
        <v>77.540000000000006</v>
      </c>
      <c r="Y24" s="58">
        <v>80.05</v>
      </c>
      <c r="Z24" s="58">
        <v>77.53</v>
      </c>
      <c r="AA24" s="58">
        <v>79.2</v>
      </c>
      <c r="AB24" s="144">
        <v>3264300</v>
      </c>
      <c r="AC24" s="58">
        <v>79.2</v>
      </c>
      <c r="AD24" s="2">
        <f t="shared" si="2"/>
        <v>2.519999999999996</v>
      </c>
      <c r="AE24" s="205">
        <f t="shared" si="3"/>
        <v>1.6427104722792629E-2</v>
      </c>
    </row>
    <row r="25" spans="23:31" x14ac:dyDescent="0.25">
      <c r="W25" s="250">
        <v>42243</v>
      </c>
      <c r="X25" s="58">
        <v>75.239999999999995</v>
      </c>
      <c r="Y25" s="58">
        <v>77.930000000000007</v>
      </c>
      <c r="Z25" s="58">
        <v>74.989999999999995</v>
      </c>
      <c r="AA25" s="58">
        <v>77.92</v>
      </c>
      <c r="AB25" s="144">
        <v>3182000</v>
      </c>
      <c r="AC25" s="58">
        <v>77.92</v>
      </c>
      <c r="AD25" s="2">
        <f t="shared" si="2"/>
        <v>2.9400000000000119</v>
      </c>
      <c r="AE25" s="205">
        <f t="shared" si="3"/>
        <v>5.1268213707501342E-2</v>
      </c>
    </row>
    <row r="26" spans="23:31" x14ac:dyDescent="0.25">
      <c r="W26" s="250">
        <v>42242</v>
      </c>
      <c r="X26" s="58">
        <v>74.17</v>
      </c>
      <c r="Y26" s="58">
        <v>74.5</v>
      </c>
      <c r="Z26" s="58">
        <v>72.66</v>
      </c>
      <c r="AA26" s="58">
        <v>74.12</v>
      </c>
      <c r="AB26" s="144">
        <v>2816400</v>
      </c>
      <c r="AC26" s="58">
        <v>74.12</v>
      </c>
      <c r="AD26" s="2">
        <f t="shared" si="2"/>
        <v>1.8400000000000034</v>
      </c>
      <c r="AE26" s="205">
        <f t="shared" si="3"/>
        <v>2.3191606847045909E-2</v>
      </c>
    </row>
    <row r="27" spans="23:31" x14ac:dyDescent="0.25">
      <c r="W27" s="250">
        <v>42241</v>
      </c>
      <c r="X27" s="58">
        <v>77.06</v>
      </c>
      <c r="Y27" s="58">
        <v>77.06</v>
      </c>
      <c r="Z27" s="58">
        <v>72.400000000000006</v>
      </c>
      <c r="AA27" s="58">
        <v>72.44</v>
      </c>
      <c r="AB27" s="144">
        <v>2543000</v>
      </c>
      <c r="AC27" s="58">
        <v>72.44</v>
      </c>
      <c r="AD27" s="2">
        <f t="shared" si="2"/>
        <v>4.6599999999999966</v>
      </c>
      <c r="AE27" s="205">
        <f t="shared" si="3"/>
        <v>-3.0773347605030699E-2</v>
      </c>
    </row>
    <row r="28" spans="23:31" x14ac:dyDescent="0.25">
      <c r="W28" s="250">
        <v>42240</v>
      </c>
      <c r="X28" s="58">
        <v>72.83</v>
      </c>
      <c r="Y28" s="58">
        <v>77.290000000000006</v>
      </c>
      <c r="Z28" s="58">
        <v>72.099999999999994</v>
      </c>
      <c r="AA28" s="58">
        <v>74.739999999999995</v>
      </c>
      <c r="AB28" s="144">
        <v>3583400</v>
      </c>
      <c r="AC28" s="58">
        <v>74.739999999999995</v>
      </c>
      <c r="AD28" s="2">
        <f t="shared" si="2"/>
        <v>5.1900000000000119</v>
      </c>
      <c r="AE28" s="205">
        <f t="shared" si="3"/>
        <v>-4.1549115157732852E-2</v>
      </c>
    </row>
    <row r="29" spans="23:31" x14ac:dyDescent="0.25">
      <c r="W29" s="250">
        <v>42237</v>
      </c>
      <c r="X29" s="58">
        <v>79.290000000000006</v>
      </c>
      <c r="Y29" s="58">
        <v>79.94</v>
      </c>
      <c r="Z29" s="58">
        <v>77.98</v>
      </c>
      <c r="AA29" s="58">
        <v>77.98</v>
      </c>
      <c r="AB29" s="144">
        <v>3240500</v>
      </c>
      <c r="AC29" s="58">
        <v>77.98</v>
      </c>
      <c r="AD29" s="2">
        <f t="shared" si="2"/>
        <v>1.9599999999999937</v>
      </c>
      <c r="AE29" s="205">
        <f t="shared" si="3"/>
        <v>-2.4640400250156347E-2</v>
      </c>
    </row>
    <row r="30" spans="23:31" x14ac:dyDescent="0.25">
      <c r="W30" s="250">
        <v>42236</v>
      </c>
      <c r="X30" s="58">
        <v>80.680000000000007</v>
      </c>
      <c r="Y30" s="58">
        <v>80.84</v>
      </c>
      <c r="Z30" s="58">
        <v>79.739999999999995</v>
      </c>
      <c r="AA30" s="58">
        <v>79.95</v>
      </c>
      <c r="AB30" s="144">
        <v>2315900</v>
      </c>
      <c r="AC30" s="58">
        <v>79.95</v>
      </c>
      <c r="AD30" s="2">
        <f t="shared" si="2"/>
        <v>1.1000000000000085</v>
      </c>
      <c r="AE30" s="205">
        <f t="shared" si="3"/>
        <v>-1.9018404907975461E-2</v>
      </c>
    </row>
    <row r="31" spans="23:31" x14ac:dyDescent="0.25">
      <c r="W31" s="250">
        <v>42235</v>
      </c>
      <c r="X31" s="58">
        <v>81.69</v>
      </c>
      <c r="Y31" s="58">
        <v>82.1</v>
      </c>
      <c r="Z31" s="58">
        <v>81.17</v>
      </c>
      <c r="AA31" s="58">
        <v>81.5</v>
      </c>
      <c r="AB31" s="144">
        <v>1527900</v>
      </c>
      <c r="AC31" s="58">
        <v>81.5</v>
      </c>
      <c r="AD31" s="2">
        <f t="shared" si="2"/>
        <v>0.92999999999999261</v>
      </c>
      <c r="AE31" s="205">
        <f t="shared" si="3"/>
        <v>-1.0321797207043071E-2</v>
      </c>
    </row>
    <row r="32" spans="23:31" x14ac:dyDescent="0.25">
      <c r="W32" s="250">
        <v>42234</v>
      </c>
      <c r="X32" s="58">
        <v>82.16</v>
      </c>
      <c r="Y32" s="58">
        <v>82.48</v>
      </c>
      <c r="Z32" s="58">
        <v>81.89</v>
      </c>
      <c r="AA32" s="58">
        <v>82.35</v>
      </c>
      <c r="AB32" s="144">
        <v>1513100</v>
      </c>
      <c r="AC32" s="58">
        <v>82.35</v>
      </c>
      <c r="AD32" s="2">
        <f t="shared" si="2"/>
        <v>0.59000000000000341</v>
      </c>
      <c r="AE32" s="205">
        <f t="shared" si="3"/>
        <v>2.4345709068775978E-3</v>
      </c>
    </row>
    <row r="33" spans="15:31" x14ac:dyDescent="0.25">
      <c r="W33" s="250">
        <v>42233</v>
      </c>
      <c r="X33" s="58">
        <v>81.48</v>
      </c>
      <c r="Y33" s="58">
        <v>82.21</v>
      </c>
      <c r="Z33" s="58">
        <v>80.92</v>
      </c>
      <c r="AA33" s="58">
        <v>82.15</v>
      </c>
      <c r="AB33" s="144">
        <v>1397300</v>
      </c>
      <c r="AC33" s="58">
        <v>82.15</v>
      </c>
      <c r="AD33" s="2">
        <f t="shared" si="2"/>
        <v>1.289999999999992</v>
      </c>
      <c r="AE33" s="205">
        <f t="shared" si="3"/>
        <v>5.0159040861268434E-3</v>
      </c>
    </row>
    <row r="34" spans="15:31" x14ac:dyDescent="0.25">
      <c r="W34" s="250">
        <v>42230</v>
      </c>
      <c r="X34" s="58">
        <v>80.739999999999995</v>
      </c>
      <c r="Y34" s="58">
        <v>82.13</v>
      </c>
      <c r="Z34" s="58">
        <v>80.72</v>
      </c>
      <c r="AA34" s="58">
        <v>81.739999999999995</v>
      </c>
      <c r="AB34" s="144">
        <v>1464600</v>
      </c>
      <c r="AC34" s="58">
        <v>81.739999999999995</v>
      </c>
      <c r="AD34" s="2">
        <f t="shared" si="2"/>
        <v>1.4099999999999966</v>
      </c>
      <c r="AE34" s="205">
        <f t="shared" si="3"/>
        <v>8.8866946432979432E-3</v>
      </c>
    </row>
    <row r="35" spans="15:31" x14ac:dyDescent="0.25">
      <c r="W35" s="250">
        <v>42229</v>
      </c>
      <c r="X35" s="58">
        <v>81.28</v>
      </c>
      <c r="Y35" s="58">
        <v>81.52</v>
      </c>
      <c r="Z35" s="58">
        <v>80.849999999999994</v>
      </c>
      <c r="AA35" s="58">
        <v>81.02</v>
      </c>
      <c r="AB35" s="144">
        <v>1127800</v>
      </c>
      <c r="AC35" s="58">
        <v>81.02</v>
      </c>
      <c r="AD35" s="2">
        <f t="shared" si="2"/>
        <v>0.67000000000000171</v>
      </c>
      <c r="AE35" s="205">
        <f t="shared" si="3"/>
        <v>-3.9341037619867736E-3</v>
      </c>
    </row>
    <row r="36" spans="15:31" x14ac:dyDescent="0.25">
      <c r="W36" s="250">
        <v>42228</v>
      </c>
      <c r="X36" s="58">
        <v>80.459999999999994</v>
      </c>
      <c r="Y36" s="58">
        <v>81.680000000000007</v>
      </c>
      <c r="Z36" s="58">
        <v>79.930000000000007</v>
      </c>
      <c r="AA36" s="58">
        <v>81.34</v>
      </c>
      <c r="AB36" s="144">
        <v>1692600</v>
      </c>
      <c r="AC36" s="58">
        <v>81.34</v>
      </c>
      <c r="AD36" s="2">
        <f t="shared" si="2"/>
        <v>1.75</v>
      </c>
      <c r="AE36" s="205">
        <f t="shared" si="3"/>
        <v>4.4455421091627034E-3</v>
      </c>
    </row>
    <row r="37" spans="15:31" x14ac:dyDescent="0.25">
      <c r="W37" s="250">
        <v>42227</v>
      </c>
      <c r="X37" s="58">
        <v>81.790000000000006</v>
      </c>
      <c r="Y37" s="58">
        <v>81.96</v>
      </c>
      <c r="Z37" s="58">
        <v>80.47</v>
      </c>
      <c r="AA37" s="58">
        <v>80.98</v>
      </c>
      <c r="AB37" s="144">
        <v>1696100</v>
      </c>
      <c r="AC37" s="58">
        <v>80.98</v>
      </c>
      <c r="AD37" s="2">
        <f t="shared" si="2"/>
        <v>1.4899999999999949</v>
      </c>
      <c r="AE37" s="205">
        <f t="shared" si="3"/>
        <v>-1.9849915274751884E-2</v>
      </c>
    </row>
    <row r="38" spans="15:31" x14ac:dyDescent="0.25">
      <c r="W38" s="250">
        <v>42226</v>
      </c>
      <c r="X38" s="58">
        <v>81.739999999999995</v>
      </c>
      <c r="Y38" s="58">
        <v>82.96</v>
      </c>
      <c r="Z38" s="58">
        <v>80.94</v>
      </c>
      <c r="AA38" s="58">
        <v>82.62</v>
      </c>
      <c r="AB38" s="144">
        <v>2710500</v>
      </c>
      <c r="AC38" s="58">
        <v>82.62</v>
      </c>
      <c r="AD38" s="2">
        <f t="shared" si="2"/>
        <v>2.019999999999996</v>
      </c>
      <c r="AE38" s="205">
        <f t="shared" si="3"/>
        <v>1.8616693379361449E-2</v>
      </c>
    </row>
    <row r="39" spans="15:31" x14ac:dyDescent="0.25">
      <c r="W39" s="250">
        <v>42223</v>
      </c>
      <c r="X39" s="58">
        <v>81.45</v>
      </c>
      <c r="Y39" s="58">
        <v>81.849999999999994</v>
      </c>
      <c r="Z39" s="58">
        <v>80.88</v>
      </c>
      <c r="AA39" s="58">
        <v>81.11</v>
      </c>
      <c r="AB39" s="144">
        <v>2539800</v>
      </c>
      <c r="AC39" s="58">
        <v>81.11</v>
      </c>
      <c r="AD39" s="2">
        <f t="shared" si="2"/>
        <v>0.96999999999999886</v>
      </c>
      <c r="AE39" s="205">
        <f t="shared" si="3"/>
        <v>-6.0049019607842924E-3</v>
      </c>
    </row>
    <row r="40" spans="15:31" x14ac:dyDescent="0.25">
      <c r="W40" s="250">
        <v>42222</v>
      </c>
      <c r="X40" s="58">
        <v>82.48</v>
      </c>
      <c r="Y40" s="58">
        <v>82.66</v>
      </c>
      <c r="Z40" s="58">
        <v>80.930000000000007</v>
      </c>
      <c r="AA40" s="58">
        <v>81.599999999999994</v>
      </c>
      <c r="AB40" s="144">
        <v>2905600</v>
      </c>
      <c r="AC40" s="58">
        <v>81.599999999999994</v>
      </c>
      <c r="AD40" s="2">
        <f t="shared" si="2"/>
        <v>1.7299999999999898</v>
      </c>
      <c r="AE40" s="205">
        <f t="shared" si="3"/>
        <v>-1.1867280213126663E-2</v>
      </c>
    </row>
    <row r="41" spans="15:31" x14ac:dyDescent="0.25">
      <c r="W41" s="250">
        <v>42221</v>
      </c>
      <c r="X41" s="58">
        <v>83.15</v>
      </c>
      <c r="Y41" s="58">
        <v>84.02</v>
      </c>
      <c r="Z41" s="58">
        <v>82.48</v>
      </c>
      <c r="AA41" s="58">
        <v>82.58</v>
      </c>
      <c r="AB41" s="144">
        <v>2911600</v>
      </c>
      <c r="AC41" s="58">
        <v>82.58</v>
      </c>
      <c r="AD41" s="2">
        <f t="shared" si="2"/>
        <v>1.539999999999992</v>
      </c>
      <c r="AE41" s="205" t="e">
        <f t="shared" si="3"/>
        <v>#DIV/0!</v>
      </c>
    </row>
    <row r="42" spans="15:31" ht="20.25" thickBot="1" x14ac:dyDescent="0.35">
      <c r="O42" s="246" t="s">
        <v>83</v>
      </c>
      <c r="P42" s="246"/>
      <c r="R42" s="51"/>
      <c r="T42" s="248" t="s">
        <v>112</v>
      </c>
      <c r="W42" s="250">
        <v>42221</v>
      </c>
      <c r="X42" s="58" t="s">
        <v>257</v>
      </c>
      <c r="Y42" s="58"/>
      <c r="Z42" s="58"/>
      <c r="AA42" s="58"/>
      <c r="AB42" s="15"/>
      <c r="AC42" s="58"/>
      <c r="AD42" s="2">
        <f t="shared" si="2"/>
        <v>0</v>
      </c>
      <c r="AE42" s="205">
        <f t="shared" si="3"/>
        <v>-1</v>
      </c>
    </row>
    <row r="43" spans="15:31" ht="15.75" thickTop="1" x14ac:dyDescent="0.25">
      <c r="O43" s="132">
        <v>1.1000000000000001</v>
      </c>
      <c r="P43" s="132">
        <f t="shared" ref="P43:P63" si="4">O43*$Q$4</f>
        <v>86.911000000000016</v>
      </c>
      <c r="Q43" s="2"/>
      <c r="R43" s="51"/>
      <c r="T43" s="15" t="s">
        <v>132</v>
      </c>
      <c r="U43" s="137">
        <v>74.91</v>
      </c>
      <c r="W43" s="250">
        <v>42220</v>
      </c>
      <c r="X43" s="58">
        <v>82.75</v>
      </c>
      <c r="Y43" s="58">
        <v>83.57</v>
      </c>
      <c r="Z43" s="58">
        <v>82.48</v>
      </c>
      <c r="AA43" s="58">
        <v>83.18</v>
      </c>
      <c r="AB43" s="144">
        <v>6077500</v>
      </c>
      <c r="AC43" s="58">
        <v>82.59</v>
      </c>
      <c r="AD43" s="2">
        <f t="shared" si="2"/>
        <v>1.0899999999999892</v>
      </c>
      <c r="AE43" s="205">
        <f t="shared" si="3"/>
        <v>2.0626061635524717E-3</v>
      </c>
    </row>
    <row r="44" spans="15:31" x14ac:dyDescent="0.25">
      <c r="O44" s="132">
        <v>1.0900000000000001</v>
      </c>
      <c r="P44" s="132">
        <f t="shared" si="4"/>
        <v>86.120900000000006</v>
      </c>
      <c r="Q44" s="2"/>
      <c r="R44" s="51"/>
      <c r="T44" s="15" t="s">
        <v>133</v>
      </c>
      <c r="U44" s="137">
        <v>75.790000000000006</v>
      </c>
      <c r="W44" s="250">
        <v>42219</v>
      </c>
      <c r="X44" s="58">
        <v>84.27</v>
      </c>
      <c r="Y44" s="58">
        <v>84.53</v>
      </c>
      <c r="Z44" s="58">
        <v>82.68</v>
      </c>
      <c r="AA44" s="58">
        <v>83.01</v>
      </c>
      <c r="AB44" s="144">
        <v>2438200</v>
      </c>
      <c r="AC44" s="58">
        <v>82.42</v>
      </c>
      <c r="AD44" s="2">
        <f t="shared" si="2"/>
        <v>1.8499999999999943</v>
      </c>
      <c r="AE44" s="205">
        <f t="shared" si="3"/>
        <v>-1.5645527290099159E-2</v>
      </c>
    </row>
    <row r="45" spans="15:31" x14ac:dyDescent="0.25">
      <c r="O45" s="132">
        <v>1.08</v>
      </c>
      <c r="P45" s="132">
        <f t="shared" si="4"/>
        <v>85.330800000000011</v>
      </c>
      <c r="Q45" s="2"/>
      <c r="R45" s="51"/>
      <c r="T45" s="15" t="s">
        <v>134</v>
      </c>
      <c r="U45" s="137" t="s">
        <v>252</v>
      </c>
      <c r="W45" s="250">
        <v>42216</v>
      </c>
      <c r="X45" s="58">
        <v>85.46</v>
      </c>
      <c r="Y45" s="58">
        <v>85.91</v>
      </c>
      <c r="Z45" s="58">
        <v>84.12</v>
      </c>
      <c r="AA45" s="58">
        <v>84.33</v>
      </c>
      <c r="AB45" s="144">
        <v>2610300</v>
      </c>
      <c r="AC45" s="58">
        <v>83.73</v>
      </c>
      <c r="AD45" s="2">
        <f t="shared" si="2"/>
        <v>1.789999999999992</v>
      </c>
      <c r="AE45" s="205">
        <f t="shared" si="3"/>
        <v>-1.7138161756074632E-2</v>
      </c>
    </row>
    <row r="46" spans="15:31" x14ac:dyDescent="0.25">
      <c r="O46" s="132">
        <v>1.07</v>
      </c>
      <c r="P46" s="132">
        <f t="shared" si="4"/>
        <v>84.540700000000015</v>
      </c>
      <c r="Q46" s="2"/>
      <c r="R46" s="51"/>
      <c r="T46" s="15" t="s">
        <v>135</v>
      </c>
      <c r="U46" s="137" t="s">
        <v>253</v>
      </c>
      <c r="W46" s="250">
        <v>42215</v>
      </c>
      <c r="X46" s="58">
        <v>85.58</v>
      </c>
      <c r="Y46" s="58">
        <v>86.11</v>
      </c>
      <c r="Z46" s="58">
        <v>85.51</v>
      </c>
      <c r="AA46" s="58">
        <v>85.8</v>
      </c>
      <c r="AB46" s="144">
        <v>2107300</v>
      </c>
      <c r="AC46" s="58">
        <v>85.19</v>
      </c>
      <c r="AD46" s="2">
        <f t="shared" si="2"/>
        <v>0.59999999999999432</v>
      </c>
      <c r="AE46" s="205">
        <f t="shared" si="3"/>
        <v>-1.9915651358950459E-3</v>
      </c>
    </row>
    <row r="47" spans="15:31" x14ac:dyDescent="0.25">
      <c r="O47" s="132">
        <v>1.06</v>
      </c>
      <c r="P47" s="132">
        <f t="shared" si="4"/>
        <v>83.750600000000006</v>
      </c>
      <c r="Q47" s="2"/>
      <c r="R47" s="51"/>
      <c r="T47" s="15" t="s">
        <v>136</v>
      </c>
      <c r="U47" s="137">
        <v>91.27</v>
      </c>
      <c r="W47" s="250">
        <v>42214</v>
      </c>
      <c r="X47" s="58">
        <v>84.86</v>
      </c>
      <c r="Y47" s="58">
        <v>86.04</v>
      </c>
      <c r="Z47" s="58">
        <v>84.48</v>
      </c>
      <c r="AA47" s="58">
        <v>85.97</v>
      </c>
      <c r="AB47" s="144">
        <v>2021900</v>
      </c>
      <c r="AC47" s="58">
        <v>85.36</v>
      </c>
      <c r="AD47" s="2">
        <f t="shared" si="2"/>
        <v>1.5600000000000023</v>
      </c>
      <c r="AE47" s="205">
        <f t="shared" si="3"/>
        <v>1.2333965844402384E-2</v>
      </c>
    </row>
    <row r="48" spans="15:31" x14ac:dyDescent="0.25">
      <c r="O48" s="132">
        <v>1.05</v>
      </c>
      <c r="P48" s="132">
        <f t="shared" si="4"/>
        <v>82.96050000000001</v>
      </c>
      <c r="Q48" s="2"/>
      <c r="R48" s="51"/>
      <c r="T48" s="15" t="s">
        <v>137</v>
      </c>
      <c r="U48" s="137">
        <v>9.7595500000000008</v>
      </c>
      <c r="W48" s="250">
        <v>42213</v>
      </c>
      <c r="X48" s="58">
        <v>83</v>
      </c>
      <c r="Y48" s="58">
        <v>85.06</v>
      </c>
      <c r="Z48" s="58">
        <v>83</v>
      </c>
      <c r="AA48" s="58">
        <v>84.92</v>
      </c>
      <c r="AB48" s="144">
        <v>2041800</v>
      </c>
      <c r="AC48" s="58">
        <v>84.32</v>
      </c>
      <c r="AD48" s="2">
        <f t="shared" si="2"/>
        <v>2.0600000000000023</v>
      </c>
      <c r="AE48" s="205">
        <f t="shared" si="3"/>
        <v>2.5665977375015192E-2</v>
      </c>
    </row>
    <row r="49" spans="15:31" x14ac:dyDescent="0.25">
      <c r="O49" s="132">
        <v>1.04</v>
      </c>
      <c r="P49" s="132">
        <f t="shared" si="4"/>
        <v>82.170400000000015</v>
      </c>
      <c r="Q49" s="2"/>
      <c r="R49" s="51"/>
      <c r="T49" s="15" t="s">
        <v>138</v>
      </c>
      <c r="U49" s="137" t="s">
        <v>224</v>
      </c>
      <c r="W49" s="250">
        <v>42212</v>
      </c>
      <c r="X49" s="58">
        <v>82.31</v>
      </c>
      <c r="Y49" s="58">
        <v>84.67</v>
      </c>
      <c r="Z49" s="58">
        <v>82.31</v>
      </c>
      <c r="AA49" s="58">
        <v>82.8</v>
      </c>
      <c r="AB49" s="144">
        <v>2039500</v>
      </c>
      <c r="AC49" s="58">
        <v>82.21</v>
      </c>
      <c r="AD49" s="2">
        <f t="shared" si="2"/>
        <v>2.3599999999999994</v>
      </c>
      <c r="AE49" s="205">
        <f t="shared" si="3"/>
        <v>-1.9424547772248779E-3</v>
      </c>
    </row>
    <row r="50" spans="15:31" x14ac:dyDescent="0.25">
      <c r="O50" s="132">
        <v>1.03</v>
      </c>
      <c r="P50" s="132">
        <f t="shared" si="4"/>
        <v>81.380300000000005</v>
      </c>
      <c r="Q50" s="2"/>
      <c r="R50" s="51"/>
      <c r="T50" s="15"/>
      <c r="U50" s="137"/>
      <c r="W50" s="250">
        <v>42209</v>
      </c>
      <c r="X50" s="58">
        <v>83.48</v>
      </c>
      <c r="Y50" s="58">
        <v>84.14</v>
      </c>
      <c r="Z50" s="58">
        <v>82.6</v>
      </c>
      <c r="AA50" s="58">
        <v>82.96</v>
      </c>
      <c r="AB50" s="144">
        <v>2048400</v>
      </c>
      <c r="AC50" s="58">
        <v>82.37</v>
      </c>
      <c r="AD50" s="2">
        <f t="shared" si="2"/>
        <v>1.5400000000000063</v>
      </c>
      <c r="AE50" s="205">
        <f t="shared" si="3"/>
        <v>-6.2733743515501761E-3</v>
      </c>
    </row>
    <row r="51" spans="15:31" x14ac:dyDescent="0.25">
      <c r="O51" s="132">
        <v>1.02</v>
      </c>
      <c r="P51" s="132">
        <f t="shared" si="4"/>
        <v>80.59020000000001</v>
      </c>
      <c r="Q51" s="2"/>
      <c r="R51" s="51"/>
      <c r="T51" s="15" t="s">
        <v>139</v>
      </c>
      <c r="U51" s="137" t="s">
        <v>254</v>
      </c>
      <c r="W51" s="250">
        <v>42208</v>
      </c>
      <c r="X51" s="58">
        <v>85.17</v>
      </c>
      <c r="Y51" s="58">
        <v>85.17</v>
      </c>
      <c r="Z51" s="58">
        <v>83.13</v>
      </c>
      <c r="AA51" s="58">
        <v>83.48</v>
      </c>
      <c r="AB51" s="144">
        <v>1943100</v>
      </c>
      <c r="AC51" s="58">
        <v>82.89</v>
      </c>
      <c r="AD51" s="2">
        <f t="shared" si="2"/>
        <v>2.0400000000000063</v>
      </c>
      <c r="AE51" s="205">
        <f t="shared" si="3"/>
        <v>-2.206229353468625E-2</v>
      </c>
    </row>
    <row r="52" spans="15:31" x14ac:dyDescent="0.25">
      <c r="O52" s="132">
        <v>1.01</v>
      </c>
      <c r="P52" s="132">
        <f t="shared" si="4"/>
        <v>79.8001</v>
      </c>
      <c r="Q52" s="2"/>
      <c r="R52" s="51"/>
      <c r="T52" s="15" t="s">
        <v>140</v>
      </c>
      <c r="U52" s="137" t="s">
        <v>226</v>
      </c>
      <c r="W52" s="250">
        <v>42207</v>
      </c>
      <c r="X52" s="58">
        <v>85.93</v>
      </c>
      <c r="Y52" s="58">
        <v>86.45</v>
      </c>
      <c r="Z52" s="58">
        <v>85.04</v>
      </c>
      <c r="AA52" s="58">
        <v>85.37</v>
      </c>
      <c r="AB52" s="144">
        <v>1237600</v>
      </c>
      <c r="AC52" s="58">
        <v>84.76</v>
      </c>
      <c r="AD52" s="2">
        <f t="shared" si="2"/>
        <v>1.4099999999999966</v>
      </c>
      <c r="AE52" s="205">
        <f t="shared" si="3"/>
        <v>-6.4470753721720397E-3</v>
      </c>
    </row>
    <row r="53" spans="15:31" x14ac:dyDescent="0.25">
      <c r="O53" s="132">
        <v>1</v>
      </c>
      <c r="P53" s="132">
        <f t="shared" si="4"/>
        <v>79.010000000000005</v>
      </c>
      <c r="Q53" s="2"/>
      <c r="R53" s="51"/>
      <c r="T53" s="15" t="s">
        <v>141</v>
      </c>
      <c r="U53" s="139">
        <v>1559569</v>
      </c>
      <c r="W53" s="250">
        <v>42206</v>
      </c>
      <c r="X53" s="58">
        <v>86.1</v>
      </c>
      <c r="Y53" s="58">
        <v>86.97</v>
      </c>
      <c r="Z53" s="58">
        <v>85.59</v>
      </c>
      <c r="AA53" s="58">
        <v>85.92</v>
      </c>
      <c r="AB53" s="144">
        <v>1522300</v>
      </c>
      <c r="AC53" s="58">
        <v>85.31</v>
      </c>
      <c r="AD53" s="2">
        <f t="shared" si="2"/>
        <v>1.3799999999999955</v>
      </c>
      <c r="AE53" s="205">
        <f t="shared" si="3"/>
        <v>-1.9887693027609288E-3</v>
      </c>
    </row>
    <row r="54" spans="15:31" x14ac:dyDescent="0.25">
      <c r="O54" s="132">
        <v>0.99</v>
      </c>
      <c r="P54" s="132">
        <f t="shared" si="4"/>
        <v>78.21990000000001</v>
      </c>
      <c r="Q54" s="2"/>
      <c r="R54" s="51"/>
      <c r="T54" s="15" t="s">
        <v>146</v>
      </c>
      <c r="U54" s="139">
        <v>2240850</v>
      </c>
      <c r="W54" s="250">
        <v>42205</v>
      </c>
      <c r="X54" s="58">
        <v>86.17</v>
      </c>
      <c r="Y54" s="58">
        <v>86.63</v>
      </c>
      <c r="Z54" s="58">
        <v>85.76</v>
      </c>
      <c r="AA54" s="58">
        <v>86.09</v>
      </c>
      <c r="AB54" s="144">
        <v>1270900</v>
      </c>
      <c r="AC54" s="58">
        <v>85.48</v>
      </c>
      <c r="AD54" s="2">
        <f t="shared" si="2"/>
        <v>0.86999999999999034</v>
      </c>
      <c r="AE54" s="205">
        <f t="shared" si="3"/>
        <v>1.7578811672331884E-3</v>
      </c>
    </row>
    <row r="55" spans="15:31" x14ac:dyDescent="0.25">
      <c r="O55" s="132">
        <v>0.98</v>
      </c>
      <c r="P55" s="132">
        <f t="shared" si="4"/>
        <v>77.4298</v>
      </c>
      <c r="Q55" s="2"/>
      <c r="R55" s="51"/>
      <c r="T55" s="15" t="s">
        <v>142</v>
      </c>
      <c r="U55" s="137" t="s">
        <v>255</v>
      </c>
      <c r="W55" s="250">
        <v>42202</v>
      </c>
      <c r="X55" s="58">
        <v>85.6</v>
      </c>
      <c r="Y55" s="58">
        <v>86.83</v>
      </c>
      <c r="Z55" s="58">
        <v>85.6</v>
      </c>
      <c r="AA55" s="58">
        <v>85.94</v>
      </c>
      <c r="AB55" s="144">
        <v>1906400</v>
      </c>
      <c r="AC55" s="58">
        <v>85.33</v>
      </c>
      <c r="AD55" s="2">
        <f t="shared" si="2"/>
        <v>1.230000000000004</v>
      </c>
      <c r="AE55" s="205">
        <f t="shared" si="3"/>
        <v>4.0004706436052029E-3</v>
      </c>
    </row>
    <row r="56" spans="15:31" x14ac:dyDescent="0.25">
      <c r="O56" s="132">
        <v>0.97</v>
      </c>
      <c r="P56" s="132">
        <f t="shared" si="4"/>
        <v>76.639700000000005</v>
      </c>
      <c r="T56" s="15" t="s">
        <v>147</v>
      </c>
      <c r="U56" s="137">
        <v>13.09</v>
      </c>
      <c r="W56" s="250">
        <v>42201</v>
      </c>
      <c r="X56" s="58">
        <v>86.9</v>
      </c>
      <c r="Y56" s="58">
        <v>87.68</v>
      </c>
      <c r="Z56" s="58">
        <v>85.48</v>
      </c>
      <c r="AA56" s="58">
        <v>85.6</v>
      </c>
      <c r="AB56" s="144">
        <v>1727200</v>
      </c>
      <c r="AC56" s="58">
        <v>84.99</v>
      </c>
      <c r="AD56" s="2">
        <f t="shared" si="2"/>
        <v>2.2000000000000028</v>
      </c>
      <c r="AE56" s="205">
        <f t="shared" si="3"/>
        <v>-1.5635858234885447E-2</v>
      </c>
    </row>
    <row r="57" spans="15:31" x14ac:dyDescent="0.25">
      <c r="O57" s="132">
        <v>0.96</v>
      </c>
      <c r="P57" s="132">
        <f t="shared" si="4"/>
        <v>75.849599999999995</v>
      </c>
      <c r="T57" s="15" t="s">
        <v>148</v>
      </c>
      <c r="U57" s="137">
        <v>5.84</v>
      </c>
      <c r="W57" s="250">
        <v>42200</v>
      </c>
      <c r="X57" s="58">
        <v>87.1</v>
      </c>
      <c r="Y57" s="58">
        <v>87.98</v>
      </c>
      <c r="Z57" s="58">
        <v>86.82</v>
      </c>
      <c r="AA57" s="58">
        <v>86.96</v>
      </c>
      <c r="AB57" s="144">
        <v>2807700</v>
      </c>
      <c r="AC57" s="58">
        <v>86.34</v>
      </c>
      <c r="AD57" s="2">
        <f t="shared" si="2"/>
        <v>1.1600000000000108</v>
      </c>
      <c r="AE57" s="205">
        <f t="shared" si="3"/>
        <v>2.7874564459930973E-3</v>
      </c>
    </row>
    <row r="58" spans="15:31" x14ac:dyDescent="0.25">
      <c r="O58" s="132">
        <v>0.95</v>
      </c>
      <c r="P58" s="132">
        <f t="shared" si="4"/>
        <v>75.0595</v>
      </c>
      <c r="T58" s="15" t="s">
        <v>143</v>
      </c>
      <c r="U58" s="137" t="s">
        <v>256</v>
      </c>
      <c r="W58" s="250">
        <v>42199</v>
      </c>
      <c r="X58" s="58">
        <v>86.27</v>
      </c>
      <c r="Y58" s="58">
        <v>87.17</v>
      </c>
      <c r="Z58" s="58">
        <v>85.81</v>
      </c>
      <c r="AA58" s="58">
        <v>86.72</v>
      </c>
      <c r="AB58" s="144">
        <v>3043000</v>
      </c>
      <c r="AC58" s="58">
        <v>86.1</v>
      </c>
      <c r="AD58" s="2">
        <f t="shared" si="2"/>
        <v>1.3599999999999994</v>
      </c>
      <c r="AE58" s="205">
        <f t="shared" si="3"/>
        <v>2.9120559114734768E-3</v>
      </c>
    </row>
    <row r="59" spans="15:31" x14ac:dyDescent="0.25">
      <c r="O59" s="132">
        <v>0.94</v>
      </c>
      <c r="P59" s="132">
        <f t="shared" si="4"/>
        <v>74.269400000000005</v>
      </c>
      <c r="W59" s="250">
        <v>42198</v>
      </c>
      <c r="X59" s="58">
        <v>86.95</v>
      </c>
      <c r="Y59" s="58">
        <v>87.21</v>
      </c>
      <c r="Z59" s="58">
        <v>86.17</v>
      </c>
      <c r="AA59" s="58">
        <v>86.46</v>
      </c>
      <c r="AB59" s="144">
        <v>1781500</v>
      </c>
      <c r="AC59" s="58">
        <v>85.85</v>
      </c>
      <c r="AD59" s="2">
        <f t="shared" si="2"/>
        <v>1.039999999999992</v>
      </c>
      <c r="AE59" s="205">
        <f t="shared" si="3"/>
        <v>1.2829484487986154E-3</v>
      </c>
    </row>
    <row r="60" spans="15:31" x14ac:dyDescent="0.25">
      <c r="O60" s="132">
        <v>0.93</v>
      </c>
      <c r="P60" s="132">
        <f t="shared" si="4"/>
        <v>73.479300000000009</v>
      </c>
      <c r="W60" s="250">
        <v>42195</v>
      </c>
      <c r="X60" s="58">
        <v>86.58</v>
      </c>
      <c r="Y60" s="58">
        <v>86.69</v>
      </c>
      <c r="Z60" s="58">
        <v>85.91</v>
      </c>
      <c r="AA60" s="58">
        <v>86.35</v>
      </c>
      <c r="AB60" s="144">
        <v>1627600</v>
      </c>
      <c r="AC60" s="58">
        <v>85.74</v>
      </c>
      <c r="AD60" s="2">
        <f t="shared" si="2"/>
        <v>0.78000000000000114</v>
      </c>
      <c r="AE60" s="205">
        <f t="shared" si="3"/>
        <v>8.5872250323490995E-3</v>
      </c>
    </row>
    <row r="61" spans="15:31" x14ac:dyDescent="0.25">
      <c r="O61" s="132">
        <v>0.92</v>
      </c>
      <c r="P61" s="132">
        <f t="shared" si="4"/>
        <v>72.689200000000014</v>
      </c>
      <c r="W61" s="250">
        <v>42194</v>
      </c>
      <c r="X61" s="58">
        <v>86.24</v>
      </c>
      <c r="Y61" s="58">
        <v>86.81</v>
      </c>
      <c r="Z61" s="58">
        <v>85.61</v>
      </c>
      <c r="AA61" s="58">
        <v>85.62</v>
      </c>
      <c r="AB61" s="144">
        <v>1838100</v>
      </c>
      <c r="AC61" s="58">
        <v>85.01</v>
      </c>
      <c r="AD61" s="2">
        <f t="shared" si="2"/>
        <v>1.2000000000000028</v>
      </c>
      <c r="AE61" s="205">
        <f t="shared" si="3"/>
        <v>2.5946455949994451E-3</v>
      </c>
    </row>
    <row r="62" spans="15:31" x14ac:dyDescent="0.25">
      <c r="O62" s="132">
        <v>0.91</v>
      </c>
      <c r="P62" s="132">
        <f t="shared" si="4"/>
        <v>71.899100000000004</v>
      </c>
      <c r="W62" s="250">
        <v>42193</v>
      </c>
      <c r="X62" s="58">
        <v>86.97</v>
      </c>
      <c r="Y62" s="58">
        <v>87.49</v>
      </c>
      <c r="Z62" s="58">
        <v>85.17</v>
      </c>
      <c r="AA62" s="58">
        <v>85.4</v>
      </c>
      <c r="AB62" s="144">
        <v>1986100</v>
      </c>
      <c r="AC62" s="58">
        <v>84.79</v>
      </c>
      <c r="AD62" s="2">
        <f t="shared" si="2"/>
        <v>2.3199999999999932</v>
      </c>
      <c r="AE62" s="205">
        <f t="shared" si="3"/>
        <v>-2.7637614678899025E-2</v>
      </c>
    </row>
    <row r="63" spans="15:31" x14ac:dyDescent="0.25">
      <c r="O63" s="132">
        <v>0.9</v>
      </c>
      <c r="P63" s="132">
        <f t="shared" si="4"/>
        <v>71.109000000000009</v>
      </c>
      <c r="W63" s="250">
        <v>42192</v>
      </c>
      <c r="X63" s="58">
        <v>86.9</v>
      </c>
      <c r="Y63" s="58">
        <v>88.21</v>
      </c>
      <c r="Z63" s="58">
        <v>86.12</v>
      </c>
      <c r="AA63" s="58">
        <v>87.82</v>
      </c>
      <c r="AB63" s="144">
        <v>2097900</v>
      </c>
      <c r="AC63" s="58">
        <v>87.2</v>
      </c>
      <c r="AD63" s="2">
        <f t="shared" si="2"/>
        <v>2.0899999999999892</v>
      </c>
      <c r="AE63" s="205">
        <f t="shared" si="3"/>
        <v>1.0194624652456019E-2</v>
      </c>
    </row>
    <row r="64" spans="15:31" x14ac:dyDescent="0.25">
      <c r="W64" s="250">
        <v>42191</v>
      </c>
      <c r="X64" s="58">
        <v>87.23</v>
      </c>
      <c r="Y64" s="58">
        <v>87.98</v>
      </c>
      <c r="Z64" s="58">
        <v>86.44</v>
      </c>
      <c r="AA64" s="58">
        <v>86.94</v>
      </c>
      <c r="AB64" s="144">
        <v>1466400</v>
      </c>
      <c r="AC64" s="58">
        <v>86.32</v>
      </c>
      <c r="AD64" s="2">
        <f t="shared" si="2"/>
        <v>1.5400000000000063</v>
      </c>
      <c r="AE64" s="205">
        <f t="shared" si="3"/>
        <v>-1.0205251691319805E-2</v>
      </c>
    </row>
    <row r="65" spans="23:31" x14ac:dyDescent="0.25">
      <c r="W65" s="250">
        <v>42187</v>
      </c>
      <c r="X65" s="58">
        <v>88.31</v>
      </c>
      <c r="Y65" s="58">
        <v>88.65</v>
      </c>
      <c r="Z65" s="58">
        <v>87.72</v>
      </c>
      <c r="AA65" s="58">
        <v>87.83</v>
      </c>
      <c r="AB65" s="144">
        <v>2217000</v>
      </c>
      <c r="AC65" s="58">
        <v>87.21</v>
      </c>
      <c r="AD65" s="2">
        <f t="shared" si="2"/>
        <v>0.93000000000000682</v>
      </c>
      <c r="AE65" s="205">
        <f t="shared" si="3"/>
        <v>-3.0864197530865445E-3</v>
      </c>
    </row>
    <row r="66" spans="23:31" x14ac:dyDescent="0.25">
      <c r="W66" s="250">
        <v>42186</v>
      </c>
      <c r="X66" s="58">
        <v>87.88</v>
      </c>
      <c r="Y66" s="58">
        <v>88.13</v>
      </c>
      <c r="Z66" s="58">
        <v>87.63</v>
      </c>
      <c r="AA66" s="58">
        <v>88.1</v>
      </c>
      <c r="AB66" s="144">
        <v>2323600</v>
      </c>
      <c r="AC66" s="58">
        <v>87.48</v>
      </c>
      <c r="AD66" s="2">
        <f t="shared" si="2"/>
        <v>0.5</v>
      </c>
      <c r="AE66" s="205">
        <f t="shared" si="3"/>
        <v>8.5312427945585245E-3</v>
      </c>
    </row>
    <row r="67" spans="23:31" x14ac:dyDescent="0.25">
      <c r="W67" s="250">
        <v>42185</v>
      </c>
      <c r="X67" s="58">
        <v>87.37</v>
      </c>
      <c r="Y67" s="58">
        <v>87.89</v>
      </c>
      <c r="Z67" s="58">
        <v>86.74</v>
      </c>
      <c r="AA67" s="58">
        <v>87.36</v>
      </c>
      <c r="AB67" s="144">
        <v>2404000</v>
      </c>
      <c r="AC67" s="58">
        <v>86.74</v>
      </c>
      <c r="AD67" s="2">
        <f t="shared" ref="AD67:AD69" si="5">Y67-Z67</f>
        <v>1.1500000000000057</v>
      </c>
      <c r="AE67" s="205">
        <f t="shared" ref="AE67:AE69" si="6">AC67/AC68-1</f>
        <v>4.4001852709587563E-3</v>
      </c>
    </row>
    <row r="68" spans="23:31" x14ac:dyDescent="0.25">
      <c r="W68" s="250">
        <v>42184</v>
      </c>
      <c r="X68" s="58">
        <v>88.2</v>
      </c>
      <c r="Y68" s="58">
        <v>88.67</v>
      </c>
      <c r="Z68" s="58">
        <v>86.94</v>
      </c>
      <c r="AA68" s="58">
        <v>86.98</v>
      </c>
      <c r="AB68" s="144">
        <v>1722600</v>
      </c>
      <c r="AC68" s="58">
        <v>86.36</v>
      </c>
      <c r="AD68" s="2">
        <f t="shared" si="5"/>
        <v>1.730000000000004</v>
      </c>
      <c r="AE68" s="205" t="e">
        <f t="shared" si="6"/>
        <v>#DIV/0!</v>
      </c>
    </row>
    <row r="69" spans="23:31" x14ac:dyDescent="0.25">
      <c r="W69" s="250" t="s">
        <v>159</v>
      </c>
      <c r="X69" s="58"/>
      <c r="Y69" s="58"/>
      <c r="Z69" s="58"/>
      <c r="AA69" s="58"/>
      <c r="AB69" s="15"/>
      <c r="AC69" s="58"/>
      <c r="AD69" s="2">
        <f t="shared" si="5"/>
        <v>0</v>
      </c>
      <c r="AE69" s="205" t="e">
        <f t="shared" si="6"/>
        <v>#DIV/0!</v>
      </c>
    </row>
  </sheetData>
  <conditionalFormatting sqref="Q7">
    <cfRule type="expression" dxfId="31" priority="8">
      <formula>Q7&gt;0</formula>
    </cfRule>
    <cfRule type="expression" dxfId="30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90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1">
        <v>46.38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1623.3000000000002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-42.229999999999791</v>
      </c>
      <c r="R7" s="223" t="s">
        <v>245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46.38</v>
      </c>
      <c r="P19">
        <v>1.1000000000000001</v>
      </c>
      <c r="Q19" s="2">
        <f t="shared" ref="Q19:Q31" si="0">P19*O19</f>
        <v>51.018000000000008</v>
      </c>
    </row>
    <row r="20" spans="15:17" x14ac:dyDescent="0.25">
      <c r="O20" s="2">
        <f>$Q$4</f>
        <v>46.38</v>
      </c>
      <c r="P20">
        <v>1.05</v>
      </c>
      <c r="Q20" s="2">
        <f t="shared" si="0"/>
        <v>48.699000000000005</v>
      </c>
    </row>
    <row r="21" spans="15:17" x14ac:dyDescent="0.25">
      <c r="O21" s="2">
        <f t="shared" ref="O21:O31" si="1">$Q$4</f>
        <v>46.38</v>
      </c>
      <c r="P21">
        <v>1.04</v>
      </c>
      <c r="Q21" s="2">
        <f t="shared" si="0"/>
        <v>48.235200000000006</v>
      </c>
    </row>
    <row r="22" spans="15:17" x14ac:dyDescent="0.25">
      <c r="O22" s="2">
        <f t="shared" si="1"/>
        <v>46.38</v>
      </c>
      <c r="P22" s="2">
        <v>1.03</v>
      </c>
      <c r="Q22" s="2">
        <f t="shared" si="0"/>
        <v>47.771400000000007</v>
      </c>
    </row>
    <row r="23" spans="15:17" x14ac:dyDescent="0.25">
      <c r="O23" s="2">
        <f t="shared" si="1"/>
        <v>46.38</v>
      </c>
      <c r="P23" s="2">
        <v>1.02</v>
      </c>
      <c r="Q23" s="2">
        <f t="shared" si="0"/>
        <v>47.307600000000001</v>
      </c>
    </row>
    <row r="24" spans="15:17" x14ac:dyDescent="0.25">
      <c r="O24" s="2">
        <f t="shared" si="1"/>
        <v>46.38</v>
      </c>
      <c r="P24" s="2">
        <v>1.01</v>
      </c>
      <c r="Q24" s="2">
        <f t="shared" si="0"/>
        <v>46.843800000000002</v>
      </c>
    </row>
    <row r="25" spans="15:17" x14ac:dyDescent="0.25">
      <c r="O25" s="2">
        <f t="shared" si="1"/>
        <v>46.38</v>
      </c>
      <c r="P25" s="2">
        <v>1</v>
      </c>
      <c r="Q25" s="2">
        <f t="shared" si="0"/>
        <v>46.38</v>
      </c>
    </row>
    <row r="26" spans="15:17" x14ac:dyDescent="0.25">
      <c r="O26" s="2">
        <f t="shared" si="1"/>
        <v>46.38</v>
      </c>
      <c r="P26" s="2">
        <v>0.99</v>
      </c>
      <c r="Q26" s="2">
        <f t="shared" si="0"/>
        <v>45.916200000000003</v>
      </c>
    </row>
    <row r="27" spans="15:17" x14ac:dyDescent="0.25">
      <c r="O27" s="2">
        <f t="shared" si="1"/>
        <v>46.38</v>
      </c>
      <c r="P27" s="2">
        <v>0.98</v>
      </c>
      <c r="Q27" s="2">
        <f t="shared" si="0"/>
        <v>45.452400000000004</v>
      </c>
    </row>
    <row r="28" spans="15:17" x14ac:dyDescent="0.25">
      <c r="O28" s="2">
        <f t="shared" si="1"/>
        <v>46.38</v>
      </c>
      <c r="P28" s="2">
        <v>0.97</v>
      </c>
      <c r="Q28" s="2">
        <f t="shared" si="0"/>
        <v>44.988599999999998</v>
      </c>
    </row>
    <row r="29" spans="15:17" x14ac:dyDescent="0.25">
      <c r="O29" s="2">
        <f t="shared" si="1"/>
        <v>46.38</v>
      </c>
      <c r="P29" s="2">
        <v>0.96</v>
      </c>
      <c r="Q29" s="2">
        <f t="shared" si="0"/>
        <v>44.524799999999999</v>
      </c>
    </row>
    <row r="30" spans="15:17" x14ac:dyDescent="0.25">
      <c r="O30" s="2">
        <f t="shared" si="1"/>
        <v>46.38</v>
      </c>
      <c r="P30" s="2">
        <v>0.95</v>
      </c>
      <c r="Q30" s="2">
        <f t="shared" si="0"/>
        <v>44.061</v>
      </c>
    </row>
    <row r="31" spans="15:17" x14ac:dyDescent="0.25">
      <c r="O31" s="2">
        <f t="shared" si="1"/>
        <v>46.38</v>
      </c>
      <c r="P31" s="2">
        <v>0.9</v>
      </c>
      <c r="Q31" s="2">
        <f t="shared" si="0"/>
        <v>41.742000000000004</v>
      </c>
    </row>
  </sheetData>
  <conditionalFormatting sqref="Q7">
    <cfRule type="expression" dxfId="29" priority="2">
      <formula>Q7&gt;0</formula>
    </cfRule>
    <cfRule type="expression" dxfId="28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 t="shared" ref="F2:F7" si="0"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C12-H12</f>
        <v>270</v>
      </c>
      <c r="T2" s="1">
        <v>42295</v>
      </c>
      <c r="U2" t="s">
        <v>90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 t="shared" si="0"/>
        <v>205.6</v>
      </c>
      <c r="O3" s="17" t="s">
        <v>58</v>
      </c>
      <c r="Q3" s="2">
        <f>(F12-K12)/Q2</f>
        <v>8.7756296296296306</v>
      </c>
    </row>
    <row r="4" spans="1:21" x14ac:dyDescent="0.25">
      <c r="B4" s="1">
        <v>42198</v>
      </c>
      <c r="C4">
        <v>40</v>
      </c>
      <c r="D4">
        <v>10.119999999999999</v>
      </c>
      <c r="F4">
        <f t="shared" si="0"/>
        <v>404.79999999999995</v>
      </c>
      <c r="O4" s="17" t="s">
        <v>66</v>
      </c>
      <c r="Q4" s="81">
        <v>7.47</v>
      </c>
    </row>
    <row r="5" spans="1:21" x14ac:dyDescent="0.25">
      <c r="B5" s="1">
        <v>42198</v>
      </c>
      <c r="C5">
        <v>40</v>
      </c>
      <c r="D5">
        <v>9.94</v>
      </c>
      <c r="F5">
        <f t="shared" si="0"/>
        <v>397.59999999999997</v>
      </c>
      <c r="O5" s="17" t="s">
        <v>67</v>
      </c>
      <c r="Q5" s="3">
        <f>Q4*Q2</f>
        <v>2016.8999999999999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 t="shared" si="0"/>
        <v>932.80000000000007</v>
      </c>
      <c r="O6" s="17" t="s">
        <v>64</v>
      </c>
      <c r="Q6" s="2">
        <f>Q3*Q2</f>
        <v>2369.42</v>
      </c>
    </row>
    <row r="7" spans="1:21" x14ac:dyDescent="0.25">
      <c r="B7" s="1">
        <v>42270</v>
      </c>
      <c r="C7">
        <v>150</v>
      </c>
      <c r="D7">
        <v>7.73</v>
      </c>
      <c r="F7">
        <f t="shared" si="0"/>
        <v>1159.5</v>
      </c>
      <c r="O7" s="17" t="s">
        <v>65</v>
      </c>
      <c r="Q7" s="2">
        <f>Q5-Q6</f>
        <v>-352.52000000000021</v>
      </c>
      <c r="R7" s="221" t="s">
        <v>245</v>
      </c>
    </row>
    <row r="12" spans="1:21" x14ac:dyDescent="0.25">
      <c r="A12" s="29" t="s">
        <v>87</v>
      </c>
      <c r="B12" s="18"/>
      <c r="C12" s="18">
        <f>SUM(C2:C7)</f>
        <v>380</v>
      </c>
      <c r="D12" s="18"/>
      <c r="E12" s="18"/>
      <c r="F12" s="18">
        <f>SUM(F2:F7)</f>
        <v>3325.3</v>
      </c>
      <c r="G12" s="18"/>
      <c r="H12" s="18">
        <f>SUM(H2:H4)</f>
        <v>110</v>
      </c>
      <c r="I12" s="18"/>
      <c r="J12" s="18"/>
      <c r="K12" s="18">
        <f>SUM(K2:K4)</f>
        <v>955.88</v>
      </c>
      <c r="L12" s="18"/>
      <c r="M12" s="18"/>
      <c r="T12" s="1">
        <v>42233</v>
      </c>
      <c r="U12" t="s">
        <v>113</v>
      </c>
    </row>
    <row r="14" spans="1:21" ht="20.25" thickBot="1" x14ac:dyDescent="0.35">
      <c r="O14" s="266" t="s">
        <v>83</v>
      </c>
      <c r="P14" s="266"/>
      <c r="R14" s="51"/>
    </row>
    <row r="15" spans="1:21" ht="15.75" thickTop="1" x14ac:dyDescent="0.25">
      <c r="O15" s="132">
        <v>1.1000000000000001</v>
      </c>
      <c r="P15" s="132">
        <f>O15*$Q$4</f>
        <v>8.2170000000000005</v>
      </c>
      <c r="Q15" s="2"/>
      <c r="R15" s="51"/>
    </row>
    <row r="16" spans="1:21" x14ac:dyDescent="0.25">
      <c r="O16" s="132">
        <v>1.0900000000000001</v>
      </c>
      <c r="P16" s="132">
        <f t="shared" ref="P16:P35" si="1">O16*$Q$4</f>
        <v>8.1423000000000005</v>
      </c>
      <c r="Q16" s="2"/>
      <c r="R16" s="51"/>
    </row>
    <row r="17" spans="15:18" x14ac:dyDescent="0.25">
      <c r="O17" s="132">
        <v>1.08</v>
      </c>
      <c r="P17" s="132">
        <f t="shared" si="1"/>
        <v>8.0676000000000005</v>
      </c>
      <c r="Q17" s="2"/>
      <c r="R17" s="51"/>
    </row>
    <row r="18" spans="15:18" x14ac:dyDescent="0.25">
      <c r="O18" s="132">
        <v>1.07</v>
      </c>
      <c r="P18" s="132">
        <f t="shared" si="1"/>
        <v>7.9929000000000006</v>
      </c>
      <c r="Q18" s="2"/>
      <c r="R18" s="51"/>
    </row>
    <row r="19" spans="15:18" x14ac:dyDescent="0.25">
      <c r="O19" s="132">
        <v>1.06</v>
      </c>
      <c r="P19" s="132">
        <f t="shared" si="1"/>
        <v>7.9182000000000006</v>
      </c>
      <c r="Q19" s="2"/>
      <c r="R19" s="51"/>
    </row>
    <row r="20" spans="15:18" x14ac:dyDescent="0.25">
      <c r="O20" s="132">
        <v>1.05</v>
      </c>
      <c r="P20" s="132">
        <f t="shared" si="1"/>
        <v>7.8434999999999997</v>
      </c>
      <c r="Q20" s="2"/>
      <c r="R20" s="51"/>
    </row>
    <row r="21" spans="15:18" x14ac:dyDescent="0.25">
      <c r="O21" s="132">
        <v>1.04</v>
      </c>
      <c r="P21" s="132">
        <f t="shared" si="1"/>
        <v>7.7687999999999997</v>
      </c>
      <c r="Q21" s="2"/>
      <c r="R21" s="51"/>
    </row>
    <row r="22" spans="15:18" x14ac:dyDescent="0.25">
      <c r="O22" s="132">
        <v>1.03</v>
      </c>
      <c r="P22" s="132">
        <f t="shared" si="1"/>
        <v>7.6940999999999997</v>
      </c>
      <c r="Q22" s="2"/>
      <c r="R22" s="51"/>
    </row>
    <row r="23" spans="15:18" x14ac:dyDescent="0.25">
      <c r="O23" s="132">
        <v>1.02</v>
      </c>
      <c r="P23" s="132">
        <f t="shared" si="1"/>
        <v>7.6193999999999997</v>
      </c>
      <c r="Q23" s="2"/>
      <c r="R23" s="51"/>
    </row>
    <row r="24" spans="15:18" x14ac:dyDescent="0.25">
      <c r="O24" s="132">
        <v>1.01</v>
      </c>
      <c r="P24" s="132">
        <f t="shared" si="1"/>
        <v>7.5446999999999997</v>
      </c>
      <c r="Q24" s="2"/>
      <c r="R24" s="51"/>
    </row>
    <row r="25" spans="15:18" x14ac:dyDescent="0.25">
      <c r="O25" s="132">
        <v>1</v>
      </c>
      <c r="P25" s="132">
        <f t="shared" si="1"/>
        <v>7.47</v>
      </c>
      <c r="Q25" s="2"/>
      <c r="R25" s="51"/>
    </row>
    <row r="26" spans="15:18" x14ac:dyDescent="0.25">
      <c r="O26" s="132">
        <v>0.99</v>
      </c>
      <c r="P26" s="132">
        <f t="shared" si="1"/>
        <v>7.3952999999999998</v>
      </c>
      <c r="Q26" s="2"/>
      <c r="R26" s="51"/>
    </row>
    <row r="27" spans="15:18" x14ac:dyDescent="0.25">
      <c r="O27" s="132">
        <v>0.98</v>
      </c>
      <c r="P27" s="132">
        <f t="shared" si="1"/>
        <v>7.3205999999999998</v>
      </c>
      <c r="Q27" s="2"/>
      <c r="R27" s="51"/>
    </row>
    <row r="28" spans="15:18" x14ac:dyDescent="0.25">
      <c r="O28" s="132">
        <v>0.97</v>
      </c>
      <c r="P28" s="132">
        <f t="shared" si="1"/>
        <v>7.2458999999999998</v>
      </c>
    </row>
    <row r="29" spans="15:18" x14ac:dyDescent="0.25">
      <c r="O29" s="132">
        <v>0.96</v>
      </c>
      <c r="P29" s="132">
        <f t="shared" si="1"/>
        <v>7.1711999999999998</v>
      </c>
    </row>
    <row r="30" spans="15:18" x14ac:dyDescent="0.25">
      <c r="O30" s="132">
        <v>0.95</v>
      </c>
      <c r="P30" s="132">
        <f t="shared" si="1"/>
        <v>7.0964999999999998</v>
      </c>
    </row>
    <row r="31" spans="15:18" x14ac:dyDescent="0.25">
      <c r="O31" s="132">
        <v>0.94</v>
      </c>
      <c r="P31" s="132">
        <f t="shared" si="1"/>
        <v>7.0217999999999989</v>
      </c>
    </row>
    <row r="32" spans="15:18" x14ac:dyDescent="0.25">
      <c r="O32" s="132">
        <v>0.93</v>
      </c>
      <c r="P32" s="132">
        <f t="shared" si="1"/>
        <v>6.9470999999999998</v>
      </c>
    </row>
    <row r="33" spans="15:16" x14ac:dyDescent="0.25">
      <c r="O33" s="132">
        <v>0.92</v>
      </c>
      <c r="P33" s="132">
        <f t="shared" si="1"/>
        <v>6.8723999999999998</v>
      </c>
    </row>
    <row r="34" spans="15:16" x14ac:dyDescent="0.25">
      <c r="O34" s="132">
        <v>0.91</v>
      </c>
      <c r="P34" s="132">
        <f t="shared" si="1"/>
        <v>6.7976999999999999</v>
      </c>
    </row>
    <row r="35" spans="15:16" x14ac:dyDescent="0.25">
      <c r="O35" s="132">
        <v>0.9</v>
      </c>
      <c r="P35" s="132">
        <f t="shared" si="1"/>
        <v>6.7229999999999999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7" priority="4">
      <formula>Q7&gt;0</formula>
    </cfRule>
    <cfRule type="expression" dxfId="26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120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121</v>
      </c>
      <c r="K1" s="28" t="s">
        <v>61</v>
      </c>
      <c r="L1" s="17" t="s">
        <v>37</v>
      </c>
      <c r="M1" s="17" t="s">
        <v>38</v>
      </c>
      <c r="T1" s="61" t="s">
        <v>115</v>
      </c>
    </row>
    <row r="2" spans="1:21" x14ac:dyDescent="0.25">
      <c r="A2" s="6" t="s">
        <v>33</v>
      </c>
      <c r="B2" s="1">
        <v>42166</v>
      </c>
      <c r="C2" s="168">
        <v>10</v>
      </c>
      <c r="D2" s="169">
        <v>139.16</v>
      </c>
      <c r="E2" s="169">
        <v>0</v>
      </c>
      <c r="F2" s="169">
        <f t="shared" ref="F2:F8" si="0">D2*C2</f>
        <v>1391.6</v>
      </c>
      <c r="G2" s="111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C10-H10</f>
        <v>5</v>
      </c>
      <c r="T2" s="97">
        <v>42219</v>
      </c>
      <c r="U2" t="s">
        <v>93</v>
      </c>
    </row>
    <row r="3" spans="1:21" x14ac:dyDescent="0.25">
      <c r="A3" s="30" t="s">
        <v>75</v>
      </c>
      <c r="B3" s="267">
        <v>42212</v>
      </c>
      <c r="C3" s="168">
        <v>10</v>
      </c>
      <c r="D3" s="169">
        <v>124.25</v>
      </c>
      <c r="E3" s="169">
        <v>0</v>
      </c>
      <c r="F3" s="169">
        <f t="shared" si="0"/>
        <v>1242.5</v>
      </c>
      <c r="G3" s="1">
        <v>42258</v>
      </c>
      <c r="H3" s="168">
        <v>45</v>
      </c>
      <c r="I3" s="169">
        <v>126.8</v>
      </c>
      <c r="J3" s="169">
        <v>0.1</v>
      </c>
      <c r="K3" s="169">
        <f>H3*I3-J3</f>
        <v>5705.9</v>
      </c>
      <c r="L3" s="1">
        <v>42277</v>
      </c>
      <c r="M3" s="2">
        <v>2.1</v>
      </c>
      <c r="O3" s="17" t="s">
        <v>58</v>
      </c>
      <c r="Q3" s="2">
        <f>(F10-K10-M10)/Q2</f>
        <v>78.42800000000031</v>
      </c>
      <c r="T3" s="97">
        <v>42242</v>
      </c>
      <c r="U3" t="s">
        <v>116</v>
      </c>
    </row>
    <row r="4" spans="1:21" x14ac:dyDescent="0.25">
      <c r="B4" s="267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29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1">
        <v>123.33</v>
      </c>
      <c r="T4" s="97">
        <v>42246</v>
      </c>
      <c r="U4" t="s">
        <v>114</v>
      </c>
    </row>
    <row r="5" spans="1:21" x14ac:dyDescent="0.25">
      <c r="B5" s="1">
        <v>42220</v>
      </c>
      <c r="C5" s="168">
        <v>5</v>
      </c>
      <c r="D5" s="169">
        <v>123.2</v>
      </c>
      <c r="E5" s="169">
        <v>0</v>
      </c>
      <c r="F5" s="169">
        <f t="shared" si="0"/>
        <v>616</v>
      </c>
      <c r="M5" s="2"/>
      <c r="O5" s="17" t="s">
        <v>67</v>
      </c>
      <c r="Q5" s="3">
        <f>Q4*Q2</f>
        <v>616.65</v>
      </c>
      <c r="T5" s="97"/>
    </row>
    <row r="6" spans="1:21" x14ac:dyDescent="0.25">
      <c r="B6" s="1">
        <v>42220</v>
      </c>
      <c r="C6" s="168">
        <v>20</v>
      </c>
      <c r="D6" s="169">
        <v>122.2</v>
      </c>
      <c r="E6" s="169">
        <v>0</v>
      </c>
      <c r="F6" s="169">
        <f t="shared" si="0"/>
        <v>2444</v>
      </c>
      <c r="M6" s="2"/>
      <c r="O6" s="17" t="s">
        <v>64</v>
      </c>
      <c r="Q6" s="2">
        <f>Q3*Q2</f>
        <v>392.14000000000158</v>
      </c>
      <c r="T6" s="97">
        <v>42250</v>
      </c>
      <c r="U6" t="s">
        <v>172</v>
      </c>
    </row>
    <row r="7" spans="1:21" ht="15.75" x14ac:dyDescent="0.25">
      <c r="B7" s="267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224.5099999999984</v>
      </c>
      <c r="R7" s="223" t="s">
        <v>245</v>
      </c>
      <c r="T7" s="97"/>
    </row>
    <row r="8" spans="1:21" x14ac:dyDescent="0.25">
      <c r="B8" s="269"/>
      <c r="C8" s="7">
        <v>10</v>
      </c>
      <c r="D8" s="63">
        <v>120.5</v>
      </c>
      <c r="E8" s="63">
        <v>0</v>
      </c>
      <c r="F8" s="63">
        <f t="shared" si="0"/>
        <v>1205</v>
      </c>
      <c r="T8" s="97"/>
    </row>
    <row r="9" spans="1:21" x14ac:dyDescent="0.25">
      <c r="T9" s="101">
        <v>42341</v>
      </c>
      <c r="U9" t="s">
        <v>129</v>
      </c>
    </row>
    <row r="10" spans="1:21" x14ac:dyDescent="0.25">
      <c r="A10" s="98" t="s">
        <v>87</v>
      </c>
      <c r="B10" s="99"/>
      <c r="C10" s="99">
        <f>SUM(C2:C8)</f>
        <v>70</v>
      </c>
      <c r="D10" s="100"/>
      <c r="E10" s="100"/>
      <c r="F10" s="100">
        <f>SUM(F2:F8)</f>
        <v>8744.1</v>
      </c>
      <c r="G10" s="99"/>
      <c r="H10" s="99">
        <f>SUM(H2:H6)</f>
        <v>65</v>
      </c>
      <c r="I10" s="100"/>
      <c r="J10" s="100"/>
      <c r="K10" s="100">
        <f>SUM(K2:K7)</f>
        <v>8345.8599999999988</v>
      </c>
      <c r="L10" s="99"/>
      <c r="M10" s="100">
        <f>SUM(M2:M7)</f>
        <v>6.1</v>
      </c>
    </row>
    <row r="12" spans="1:21" x14ac:dyDescent="0.25">
      <c r="G12" s="2"/>
    </row>
    <row r="17" spans="15:17" ht="20.25" thickBot="1" x14ac:dyDescent="0.35">
      <c r="O17" s="266" t="s">
        <v>83</v>
      </c>
      <c r="P17" s="266"/>
    </row>
    <row r="18" spans="15:17" ht="15.75" thickTop="1" x14ac:dyDescent="0.25">
      <c r="O18" s="132">
        <v>1.1000000000000001</v>
      </c>
      <c r="P18" s="132">
        <f>O18*$Q$4</f>
        <v>135.66300000000001</v>
      </c>
      <c r="Q18" s="2"/>
    </row>
    <row r="19" spans="15:17" x14ac:dyDescent="0.25">
      <c r="O19" s="132">
        <v>1.0900000000000001</v>
      </c>
      <c r="P19" s="132">
        <f t="shared" ref="P19:P38" si="1">O19*$Q$4</f>
        <v>134.4297</v>
      </c>
      <c r="Q19" s="2"/>
    </row>
    <row r="20" spans="15:17" x14ac:dyDescent="0.25">
      <c r="O20" s="132">
        <v>1.08</v>
      </c>
      <c r="P20" s="132">
        <f t="shared" si="1"/>
        <v>133.19640000000001</v>
      </c>
      <c r="Q20" s="2"/>
    </row>
    <row r="21" spans="15:17" x14ac:dyDescent="0.25">
      <c r="O21" s="132">
        <v>1.07</v>
      </c>
      <c r="P21" s="132">
        <f t="shared" si="1"/>
        <v>131.9631</v>
      </c>
      <c r="Q21" s="2"/>
    </row>
    <row r="22" spans="15:17" x14ac:dyDescent="0.25">
      <c r="O22" s="132">
        <v>1.06</v>
      </c>
      <c r="P22" s="132">
        <f t="shared" si="1"/>
        <v>130.72980000000001</v>
      </c>
      <c r="Q22" s="2"/>
    </row>
    <row r="23" spans="15:17" x14ac:dyDescent="0.25">
      <c r="O23" s="132">
        <v>1.05</v>
      </c>
      <c r="P23" s="132">
        <f t="shared" si="1"/>
        <v>129.4965</v>
      </c>
      <c r="Q23" s="2"/>
    </row>
    <row r="24" spans="15:17" x14ac:dyDescent="0.25">
      <c r="O24" s="132">
        <v>1.04</v>
      </c>
      <c r="P24" s="132">
        <f t="shared" si="1"/>
        <v>128.26320000000001</v>
      </c>
      <c r="Q24" s="2"/>
    </row>
    <row r="25" spans="15:17" x14ac:dyDescent="0.25">
      <c r="O25" s="132">
        <v>1.03</v>
      </c>
      <c r="P25" s="132">
        <f t="shared" si="1"/>
        <v>127.0299</v>
      </c>
      <c r="Q25" s="2"/>
    </row>
    <row r="26" spans="15:17" x14ac:dyDescent="0.25">
      <c r="O26" s="132">
        <v>1.02</v>
      </c>
      <c r="P26" s="132">
        <f t="shared" si="1"/>
        <v>125.7966</v>
      </c>
      <c r="Q26" s="2"/>
    </row>
    <row r="27" spans="15:17" x14ac:dyDescent="0.25">
      <c r="O27" s="132">
        <v>1.01</v>
      </c>
      <c r="P27" s="132">
        <f t="shared" si="1"/>
        <v>124.5633</v>
      </c>
      <c r="Q27" s="2"/>
    </row>
    <row r="28" spans="15:17" x14ac:dyDescent="0.25">
      <c r="O28" s="132">
        <v>1</v>
      </c>
      <c r="P28" s="132">
        <f t="shared" si="1"/>
        <v>123.33</v>
      </c>
      <c r="Q28" s="2"/>
    </row>
    <row r="29" spans="15:17" x14ac:dyDescent="0.25">
      <c r="O29" s="132">
        <v>0.99</v>
      </c>
      <c r="P29" s="132">
        <f t="shared" si="1"/>
        <v>122.0967</v>
      </c>
      <c r="Q29" s="2"/>
    </row>
    <row r="30" spans="15:17" x14ac:dyDescent="0.25">
      <c r="O30" s="132">
        <v>0.98</v>
      </c>
      <c r="P30" s="132">
        <f t="shared" si="1"/>
        <v>120.8634</v>
      </c>
      <c r="Q30" s="2"/>
    </row>
    <row r="31" spans="15:17" x14ac:dyDescent="0.25">
      <c r="O31" s="132">
        <v>0.97</v>
      </c>
      <c r="P31" s="132">
        <f t="shared" si="1"/>
        <v>119.6301</v>
      </c>
    </row>
    <row r="32" spans="15:17" x14ac:dyDescent="0.25">
      <c r="O32" s="132">
        <v>0.96</v>
      </c>
      <c r="P32" s="132">
        <f t="shared" si="1"/>
        <v>118.3968</v>
      </c>
    </row>
    <row r="33" spans="15:16" x14ac:dyDescent="0.25">
      <c r="O33" s="132">
        <v>0.95</v>
      </c>
      <c r="P33" s="132">
        <f t="shared" si="1"/>
        <v>117.1635</v>
      </c>
    </row>
    <row r="34" spans="15:16" x14ac:dyDescent="0.25">
      <c r="O34" s="132">
        <v>0.94</v>
      </c>
      <c r="P34" s="132">
        <f t="shared" si="1"/>
        <v>115.93019999999999</v>
      </c>
    </row>
    <row r="35" spans="15:16" x14ac:dyDescent="0.25">
      <c r="O35" s="132">
        <v>0.93</v>
      </c>
      <c r="P35" s="132">
        <f t="shared" si="1"/>
        <v>114.6969</v>
      </c>
    </row>
    <row r="36" spans="15:16" x14ac:dyDescent="0.25">
      <c r="O36" s="132">
        <v>0.92</v>
      </c>
      <c r="P36" s="132">
        <f t="shared" si="1"/>
        <v>113.4636</v>
      </c>
    </row>
    <row r="37" spans="15:16" x14ac:dyDescent="0.25">
      <c r="O37" s="132">
        <v>0.91</v>
      </c>
      <c r="P37" s="132">
        <f t="shared" si="1"/>
        <v>112.2303</v>
      </c>
    </row>
    <row r="38" spans="15:16" x14ac:dyDescent="0.25">
      <c r="O38" s="132">
        <v>0.9</v>
      </c>
      <c r="P38" s="132">
        <f t="shared" si="1"/>
        <v>110.997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96</v>
      </c>
      <c r="O2" s="17" t="s">
        <v>57</v>
      </c>
      <c r="Q2">
        <f>C6-H6</f>
        <v>30</v>
      </c>
      <c r="T2" s="1">
        <v>42202</v>
      </c>
      <c r="U2" t="s">
        <v>95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94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1">
        <v>103</v>
      </c>
      <c r="T4" s="1">
        <v>42314</v>
      </c>
      <c r="U4" t="s">
        <v>129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3090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-212.85000000000036</v>
      </c>
      <c r="R7" s="223" t="s">
        <v>245</v>
      </c>
    </row>
    <row r="17" spans="15:17" ht="20.25" thickBot="1" x14ac:dyDescent="0.35">
      <c r="O17" s="266" t="s">
        <v>83</v>
      </c>
      <c r="P17" s="266"/>
    </row>
    <row r="18" spans="15:17" ht="15.75" thickTop="1" x14ac:dyDescent="0.25">
      <c r="O18" s="132">
        <v>1.1000000000000001</v>
      </c>
      <c r="P18" s="132">
        <f>O18*$Q$4</f>
        <v>113.30000000000001</v>
      </c>
      <c r="Q18" s="2"/>
    </row>
    <row r="19" spans="15:17" x14ac:dyDescent="0.25">
      <c r="O19" s="132">
        <v>1.0900000000000001</v>
      </c>
      <c r="P19" s="132">
        <f t="shared" ref="P19:P38" si="1">O19*$Q$4</f>
        <v>112.27000000000001</v>
      </c>
      <c r="Q19" s="2"/>
    </row>
    <row r="20" spans="15:17" x14ac:dyDescent="0.25">
      <c r="O20" s="132">
        <v>1.08</v>
      </c>
      <c r="P20" s="132">
        <f t="shared" si="1"/>
        <v>111.24000000000001</v>
      </c>
      <c r="Q20" s="2"/>
    </row>
    <row r="21" spans="15:17" x14ac:dyDescent="0.25">
      <c r="O21" s="132">
        <v>1.07</v>
      </c>
      <c r="P21" s="132">
        <f t="shared" si="1"/>
        <v>110.21000000000001</v>
      </c>
      <c r="Q21" s="2"/>
    </row>
    <row r="22" spans="15:17" x14ac:dyDescent="0.25">
      <c r="O22" s="132">
        <v>1.06</v>
      </c>
      <c r="P22" s="132">
        <f t="shared" si="1"/>
        <v>109.18</v>
      </c>
      <c r="Q22" s="2"/>
    </row>
    <row r="23" spans="15:17" x14ac:dyDescent="0.25">
      <c r="O23" s="132">
        <v>1.05</v>
      </c>
      <c r="P23" s="132">
        <f t="shared" si="1"/>
        <v>108.15</v>
      </c>
      <c r="Q23" s="2"/>
    </row>
    <row r="24" spans="15:17" x14ac:dyDescent="0.25">
      <c r="O24" s="132">
        <v>1.04</v>
      </c>
      <c r="P24" s="132">
        <f t="shared" si="1"/>
        <v>107.12</v>
      </c>
      <c r="Q24" s="2"/>
    </row>
    <row r="25" spans="15:17" x14ac:dyDescent="0.25">
      <c r="O25" s="132">
        <v>1.03</v>
      </c>
      <c r="P25" s="132">
        <f t="shared" si="1"/>
        <v>106.09</v>
      </c>
      <c r="Q25" s="2"/>
    </row>
    <row r="26" spans="15:17" x14ac:dyDescent="0.25">
      <c r="O26" s="132">
        <v>1.02</v>
      </c>
      <c r="P26" s="132">
        <f t="shared" si="1"/>
        <v>105.06</v>
      </c>
      <c r="Q26" s="2"/>
    </row>
    <row r="27" spans="15:17" x14ac:dyDescent="0.25">
      <c r="O27" s="132">
        <v>1.01</v>
      </c>
      <c r="P27" s="132">
        <f t="shared" si="1"/>
        <v>104.03</v>
      </c>
      <c r="Q27" s="2"/>
    </row>
    <row r="28" spans="15:17" x14ac:dyDescent="0.25">
      <c r="O28" s="132">
        <v>1</v>
      </c>
      <c r="P28" s="132">
        <f t="shared" si="1"/>
        <v>103</v>
      </c>
      <c r="Q28" s="2"/>
    </row>
    <row r="29" spans="15:17" x14ac:dyDescent="0.25">
      <c r="O29" s="132">
        <v>0.99</v>
      </c>
      <c r="P29" s="132">
        <f t="shared" si="1"/>
        <v>101.97</v>
      </c>
      <c r="Q29" s="2"/>
    </row>
    <row r="30" spans="15:17" x14ac:dyDescent="0.25">
      <c r="O30" s="132">
        <v>0.98</v>
      </c>
      <c r="P30" s="132">
        <f t="shared" si="1"/>
        <v>100.94</v>
      </c>
      <c r="Q30" s="2"/>
    </row>
    <row r="31" spans="15:17" x14ac:dyDescent="0.25">
      <c r="O31" s="132">
        <v>0.97</v>
      </c>
      <c r="P31" s="132">
        <f t="shared" si="1"/>
        <v>99.91</v>
      </c>
    </row>
    <row r="32" spans="15:17" x14ac:dyDescent="0.25">
      <c r="O32" s="132">
        <v>0.96</v>
      </c>
      <c r="P32" s="132">
        <f t="shared" si="1"/>
        <v>98.88</v>
      </c>
    </row>
    <row r="33" spans="15:16" x14ac:dyDescent="0.25">
      <c r="O33" s="132">
        <v>0.95</v>
      </c>
      <c r="P33" s="132">
        <f t="shared" si="1"/>
        <v>97.85</v>
      </c>
    </row>
    <row r="34" spans="15:16" x14ac:dyDescent="0.25">
      <c r="O34" s="132">
        <v>0.94</v>
      </c>
      <c r="P34" s="132">
        <f t="shared" si="1"/>
        <v>96.82</v>
      </c>
    </row>
    <row r="35" spans="15:16" x14ac:dyDescent="0.25">
      <c r="O35" s="132">
        <v>0.93</v>
      </c>
      <c r="P35" s="132">
        <f t="shared" si="1"/>
        <v>95.79</v>
      </c>
    </row>
    <row r="36" spans="15:16" x14ac:dyDescent="0.25">
      <c r="O36" s="132">
        <v>0.92</v>
      </c>
      <c r="P36" s="132">
        <f t="shared" si="1"/>
        <v>94.76</v>
      </c>
    </row>
    <row r="37" spans="15:16" x14ac:dyDescent="0.25">
      <c r="O37" s="132">
        <v>0.91</v>
      </c>
      <c r="P37" s="132">
        <f t="shared" si="1"/>
        <v>93.73</v>
      </c>
    </row>
    <row r="38" spans="15:16" x14ac:dyDescent="0.25">
      <c r="O38" s="132">
        <v>0.9</v>
      </c>
      <c r="P38" s="132">
        <f t="shared" si="1"/>
        <v>92.7</v>
      </c>
    </row>
  </sheetData>
  <mergeCells count="1">
    <mergeCell ref="O17:P17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120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121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96">
        <v>42263</v>
      </c>
      <c r="H2" s="110">
        <v>10</v>
      </c>
      <c r="I2" s="21">
        <v>109.35</v>
      </c>
      <c r="J2" s="21">
        <v>0.02</v>
      </c>
      <c r="K2" s="21">
        <f>I2*H2-J2</f>
        <v>1093.48</v>
      </c>
      <c r="L2" s="1">
        <v>42276</v>
      </c>
      <c r="M2" s="2">
        <v>6.45</v>
      </c>
      <c r="O2" s="17" t="s">
        <v>57</v>
      </c>
      <c r="Q2">
        <f>C10-H10</f>
        <v>25</v>
      </c>
      <c r="U2" s="1">
        <v>42242</v>
      </c>
      <c r="V2" t="s">
        <v>117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96">
        <v>42284</v>
      </c>
      <c r="H3" s="110">
        <v>10</v>
      </c>
      <c r="I3" s="21">
        <v>97.5</v>
      </c>
      <c r="J3" s="21">
        <v>0.02</v>
      </c>
      <c r="K3" s="21">
        <f>I3*H3-J3</f>
        <v>974.98</v>
      </c>
      <c r="O3" s="17" t="s">
        <v>58</v>
      </c>
      <c r="Q3" s="2">
        <f>(F10-K10-M10)/Q2</f>
        <v>102.19760000000002</v>
      </c>
    </row>
    <row r="4" spans="1:22" x14ac:dyDescent="0.25">
      <c r="B4" s="96">
        <v>42278</v>
      </c>
      <c r="C4" s="8">
        <v>10</v>
      </c>
      <c r="D4" s="21">
        <v>96.7</v>
      </c>
      <c r="E4" s="21">
        <v>0</v>
      </c>
      <c r="F4" s="21">
        <f>C4*D4 + E4</f>
        <v>967</v>
      </c>
      <c r="O4" s="17" t="s">
        <v>66</v>
      </c>
      <c r="Q4" s="81">
        <v>98.28</v>
      </c>
    </row>
    <row r="5" spans="1:22" x14ac:dyDescent="0.25">
      <c r="B5" s="96">
        <v>42284</v>
      </c>
      <c r="C5" s="8">
        <v>10</v>
      </c>
      <c r="D5" s="21">
        <v>94.5</v>
      </c>
      <c r="E5" s="21">
        <v>0</v>
      </c>
      <c r="F5" s="21">
        <f>C5*D5 + E5</f>
        <v>945</v>
      </c>
      <c r="O5" s="17" t="s">
        <v>67</v>
      </c>
      <c r="Q5" s="3">
        <f>Q4*Q2</f>
        <v>2457</v>
      </c>
      <c r="U5" s="1">
        <v>42248</v>
      </c>
      <c r="V5" t="s">
        <v>130</v>
      </c>
    </row>
    <row r="6" spans="1:22" x14ac:dyDescent="0.25">
      <c r="O6" s="17" t="s">
        <v>64</v>
      </c>
      <c r="Q6" s="2">
        <f>Q3*Q2</f>
        <v>2554.9400000000005</v>
      </c>
    </row>
    <row r="7" spans="1:22" ht="15.75" x14ac:dyDescent="0.25">
      <c r="O7" s="17" t="s">
        <v>65</v>
      </c>
      <c r="Q7" s="28">
        <f>Q5-Q6</f>
        <v>-97.940000000000509</v>
      </c>
      <c r="R7" s="223" t="s">
        <v>245</v>
      </c>
    </row>
    <row r="8" spans="1:22" x14ac:dyDescent="0.25">
      <c r="U8" s="1">
        <v>42305</v>
      </c>
      <c r="V8" t="s">
        <v>90</v>
      </c>
    </row>
    <row r="10" spans="1:22" x14ac:dyDescent="0.25">
      <c r="A10" s="29" t="s">
        <v>87</v>
      </c>
      <c r="B10" s="18"/>
      <c r="C10" s="18">
        <f>SUM(C2:C9)</f>
        <v>45</v>
      </c>
      <c r="D10" s="19"/>
      <c r="E10" s="19"/>
      <c r="F10" s="19">
        <f>SUM(F2:F9)</f>
        <v>4629.8500000000004</v>
      </c>
      <c r="G10" s="18"/>
      <c r="H10" s="116">
        <f>SUM(H2:H9)</f>
        <v>20</v>
      </c>
      <c r="I10" s="18"/>
      <c r="J10" s="18"/>
      <c r="K10" s="19">
        <f>SUM(K2:K9)</f>
        <v>2068.46</v>
      </c>
      <c r="L10" s="18"/>
      <c r="M10" s="19">
        <f>SUM(M2:M9)</f>
        <v>6.45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66" t="s">
        <v>83</v>
      </c>
      <c r="P16" s="266"/>
    </row>
    <row r="17" spans="15:17" ht="15.75" thickTop="1" x14ac:dyDescent="0.25">
      <c r="O17" s="132">
        <v>1.1000000000000001</v>
      </c>
      <c r="P17" s="132">
        <f>O17*$Q$4</f>
        <v>108.108</v>
      </c>
      <c r="Q17" s="2"/>
    </row>
    <row r="18" spans="15:17" x14ac:dyDescent="0.25">
      <c r="O18" s="132">
        <v>1.0900000000000001</v>
      </c>
      <c r="P18" s="132">
        <f t="shared" ref="P18:P37" si="0">O18*$Q$4</f>
        <v>107.12520000000001</v>
      </c>
      <c r="Q18" s="2"/>
    </row>
    <row r="19" spans="15:17" x14ac:dyDescent="0.25">
      <c r="O19" s="132">
        <v>1.08</v>
      </c>
      <c r="P19" s="132">
        <f t="shared" si="0"/>
        <v>106.14240000000001</v>
      </c>
      <c r="Q19" s="2"/>
    </row>
    <row r="20" spans="15:17" x14ac:dyDescent="0.25">
      <c r="O20" s="132">
        <v>1.07</v>
      </c>
      <c r="P20" s="132">
        <f t="shared" si="0"/>
        <v>105.15960000000001</v>
      </c>
      <c r="Q20" s="2"/>
    </row>
    <row r="21" spans="15:17" x14ac:dyDescent="0.25">
      <c r="O21" s="132">
        <v>1.06</v>
      </c>
      <c r="P21" s="132">
        <f t="shared" si="0"/>
        <v>104.1768</v>
      </c>
      <c r="Q21" s="2"/>
    </row>
    <row r="22" spans="15:17" x14ac:dyDescent="0.25">
      <c r="O22" s="132">
        <v>1.05</v>
      </c>
      <c r="P22" s="132">
        <f t="shared" si="0"/>
        <v>103.194</v>
      </c>
      <c r="Q22" s="2"/>
    </row>
    <row r="23" spans="15:17" x14ac:dyDescent="0.25">
      <c r="O23" s="132">
        <v>1.04</v>
      </c>
      <c r="P23" s="132">
        <f t="shared" si="0"/>
        <v>102.21120000000001</v>
      </c>
      <c r="Q23" s="2"/>
    </row>
    <row r="24" spans="15:17" x14ac:dyDescent="0.25">
      <c r="O24" s="132">
        <v>1.03</v>
      </c>
      <c r="P24" s="132">
        <f t="shared" si="0"/>
        <v>101.22840000000001</v>
      </c>
      <c r="Q24" s="2"/>
    </row>
    <row r="25" spans="15:17" x14ac:dyDescent="0.25">
      <c r="O25" s="132">
        <v>1.02</v>
      </c>
      <c r="P25" s="132">
        <f t="shared" si="0"/>
        <v>100.2456</v>
      </c>
      <c r="Q25" s="2"/>
    </row>
    <row r="26" spans="15:17" x14ac:dyDescent="0.25">
      <c r="O26" s="132">
        <v>1.01</v>
      </c>
      <c r="P26" s="132">
        <f t="shared" si="0"/>
        <v>99.262799999999999</v>
      </c>
      <c r="Q26" s="2"/>
    </row>
    <row r="27" spans="15:17" x14ac:dyDescent="0.25">
      <c r="O27" s="132">
        <v>1</v>
      </c>
      <c r="P27" s="132">
        <f t="shared" si="0"/>
        <v>98.28</v>
      </c>
      <c r="Q27" s="2"/>
    </row>
    <row r="28" spans="15:17" x14ac:dyDescent="0.25">
      <c r="O28" s="132">
        <v>0.99</v>
      </c>
      <c r="P28" s="132">
        <f t="shared" si="0"/>
        <v>97.297200000000004</v>
      </c>
      <c r="Q28" s="2"/>
    </row>
    <row r="29" spans="15:17" x14ac:dyDescent="0.25">
      <c r="O29" s="132">
        <v>0.98</v>
      </c>
      <c r="P29" s="132">
        <f t="shared" si="0"/>
        <v>96.314400000000006</v>
      </c>
      <c r="Q29" s="2"/>
    </row>
    <row r="30" spans="15:17" x14ac:dyDescent="0.25">
      <c r="O30" s="132">
        <v>0.97</v>
      </c>
      <c r="P30" s="132">
        <f t="shared" si="0"/>
        <v>95.331599999999995</v>
      </c>
    </row>
    <row r="31" spans="15:17" x14ac:dyDescent="0.25">
      <c r="O31" s="132">
        <v>0.96</v>
      </c>
      <c r="P31" s="132">
        <f t="shared" si="0"/>
        <v>94.348799999999997</v>
      </c>
    </row>
    <row r="32" spans="15:17" x14ac:dyDescent="0.25">
      <c r="O32" s="132">
        <v>0.95</v>
      </c>
      <c r="P32" s="132">
        <f t="shared" si="0"/>
        <v>93.366</v>
      </c>
    </row>
    <row r="33" spans="15:16" x14ac:dyDescent="0.25">
      <c r="O33" s="132">
        <v>0.94</v>
      </c>
      <c r="P33" s="132">
        <f t="shared" si="0"/>
        <v>92.383200000000002</v>
      </c>
    </row>
    <row r="34" spans="15:16" x14ac:dyDescent="0.25">
      <c r="O34" s="132">
        <v>0.93</v>
      </c>
      <c r="P34" s="132">
        <f t="shared" si="0"/>
        <v>91.400400000000005</v>
      </c>
    </row>
    <row r="35" spans="15:16" x14ac:dyDescent="0.25">
      <c r="O35" s="132">
        <v>0.92</v>
      </c>
      <c r="P35" s="132">
        <f t="shared" si="0"/>
        <v>90.417600000000007</v>
      </c>
    </row>
    <row r="36" spans="15:16" x14ac:dyDescent="0.25">
      <c r="O36" s="132">
        <v>0.91</v>
      </c>
      <c r="P36" s="132">
        <f t="shared" si="0"/>
        <v>89.43480000000001</v>
      </c>
    </row>
    <row r="37" spans="15:16" x14ac:dyDescent="0.25">
      <c r="O37" s="132">
        <v>0.9</v>
      </c>
      <c r="P37" s="132">
        <f t="shared" si="0"/>
        <v>88.451999999999998</v>
      </c>
    </row>
  </sheetData>
  <mergeCells count="1">
    <mergeCell ref="O16:P16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120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121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7" t="s">
        <v>57</v>
      </c>
      <c r="Q2">
        <f>C5-H5</f>
        <v>70</v>
      </c>
      <c r="U2" s="1">
        <v>42318</v>
      </c>
      <c r="V2" t="s">
        <v>90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45.664285714285711</v>
      </c>
    </row>
    <row r="4" spans="1:22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7" t="s">
        <v>66</v>
      </c>
      <c r="Q4" s="81">
        <v>40.840000000000003</v>
      </c>
    </row>
    <row r="5" spans="1:22" x14ac:dyDescent="0.25">
      <c r="A5" s="29" t="s">
        <v>87</v>
      </c>
      <c r="B5" s="29"/>
      <c r="C5" s="29">
        <f>SUM(C2:C4)</f>
        <v>70</v>
      </c>
      <c r="D5" s="57"/>
      <c r="E5" s="57"/>
      <c r="F5" s="57">
        <f>SUM(F2:F4)</f>
        <v>3200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57">
        <f>SUM(M2:M4)</f>
        <v>3.5</v>
      </c>
      <c r="O5" s="17" t="s">
        <v>67</v>
      </c>
      <c r="Q5" s="3">
        <f>Q4*Q2</f>
        <v>2858.8</v>
      </c>
    </row>
    <row r="6" spans="1:22" x14ac:dyDescent="0.25">
      <c r="O6" s="17" t="s">
        <v>64</v>
      </c>
      <c r="Q6" s="2">
        <f>Q3*Q2</f>
        <v>3196.5</v>
      </c>
    </row>
    <row r="7" spans="1:22" ht="15.75" x14ac:dyDescent="0.25">
      <c r="O7" s="17" t="s">
        <v>65</v>
      </c>
      <c r="Q7" s="2">
        <f>Q5-Q6</f>
        <v>-337.69999999999982</v>
      </c>
      <c r="R7" s="223" t="s">
        <v>245</v>
      </c>
    </row>
    <row r="17" spans="15:17" x14ac:dyDescent="0.25">
      <c r="P17" t="s">
        <v>83</v>
      </c>
    </row>
    <row r="18" spans="15:17" x14ac:dyDescent="0.25">
      <c r="O18" s="2">
        <f>$Q$4</f>
        <v>40.840000000000003</v>
      </c>
      <c r="P18">
        <v>1.1000000000000001</v>
      </c>
      <c r="Q18" s="2">
        <f t="shared" ref="Q18:Q30" si="0">P18*O18</f>
        <v>44.924000000000007</v>
      </c>
    </row>
    <row r="19" spans="15:17" x14ac:dyDescent="0.25">
      <c r="O19" s="2">
        <f>$Q$4</f>
        <v>40.840000000000003</v>
      </c>
      <c r="P19">
        <v>1.05</v>
      </c>
      <c r="Q19" s="2">
        <f t="shared" si="0"/>
        <v>42.882000000000005</v>
      </c>
    </row>
    <row r="20" spans="15:17" x14ac:dyDescent="0.25">
      <c r="O20" s="2">
        <f t="shared" ref="O20:O30" si="1">$Q$4</f>
        <v>40.840000000000003</v>
      </c>
      <c r="P20">
        <v>1.04</v>
      </c>
      <c r="Q20" s="2">
        <f t="shared" si="0"/>
        <v>42.473600000000005</v>
      </c>
    </row>
    <row r="21" spans="15:17" x14ac:dyDescent="0.25">
      <c r="O21" s="2">
        <f t="shared" si="1"/>
        <v>40.840000000000003</v>
      </c>
      <c r="P21" s="2">
        <v>1.03</v>
      </c>
      <c r="Q21" s="2">
        <f t="shared" si="0"/>
        <v>42.065200000000004</v>
      </c>
    </row>
    <row r="22" spans="15:17" x14ac:dyDescent="0.25">
      <c r="O22" s="2">
        <f t="shared" si="1"/>
        <v>40.840000000000003</v>
      </c>
      <c r="P22" s="2">
        <v>1.02</v>
      </c>
      <c r="Q22" s="2">
        <f t="shared" si="0"/>
        <v>41.656800000000004</v>
      </c>
    </row>
    <row r="23" spans="15:17" x14ac:dyDescent="0.25">
      <c r="O23" s="2">
        <f t="shared" si="1"/>
        <v>40.840000000000003</v>
      </c>
      <c r="P23" s="2">
        <v>1.01</v>
      </c>
      <c r="Q23" s="2">
        <f t="shared" si="0"/>
        <v>41.248400000000004</v>
      </c>
    </row>
    <row r="24" spans="15:17" x14ac:dyDescent="0.25">
      <c r="O24" s="2">
        <f t="shared" si="1"/>
        <v>40.840000000000003</v>
      </c>
      <c r="P24" s="2">
        <v>1</v>
      </c>
      <c r="Q24" s="2">
        <f t="shared" si="0"/>
        <v>40.840000000000003</v>
      </c>
    </row>
    <row r="25" spans="15:17" x14ac:dyDescent="0.25">
      <c r="O25" s="2">
        <f t="shared" si="1"/>
        <v>40.840000000000003</v>
      </c>
      <c r="P25" s="2">
        <v>0.99</v>
      </c>
      <c r="Q25" s="2">
        <f t="shared" si="0"/>
        <v>40.431600000000003</v>
      </c>
    </row>
    <row r="26" spans="15:17" x14ac:dyDescent="0.25">
      <c r="O26" s="2">
        <f t="shared" si="1"/>
        <v>40.840000000000003</v>
      </c>
      <c r="P26" s="2">
        <v>0.98</v>
      </c>
      <c r="Q26" s="2">
        <f t="shared" si="0"/>
        <v>40.023200000000003</v>
      </c>
    </row>
    <row r="27" spans="15:17" x14ac:dyDescent="0.25">
      <c r="O27" s="2">
        <f t="shared" si="1"/>
        <v>40.840000000000003</v>
      </c>
      <c r="P27" s="2">
        <v>0.97</v>
      </c>
      <c r="Q27" s="2">
        <f t="shared" si="0"/>
        <v>39.614800000000002</v>
      </c>
    </row>
    <row r="28" spans="15:17" x14ac:dyDescent="0.25">
      <c r="O28" s="2">
        <f t="shared" si="1"/>
        <v>40.840000000000003</v>
      </c>
      <c r="P28" s="2">
        <v>0.96</v>
      </c>
      <c r="Q28" s="2">
        <f t="shared" si="0"/>
        <v>39.206400000000002</v>
      </c>
    </row>
    <row r="29" spans="15:17" x14ac:dyDescent="0.25">
      <c r="O29" s="2">
        <f t="shared" si="1"/>
        <v>40.840000000000003</v>
      </c>
      <c r="P29" s="2">
        <v>0.95</v>
      </c>
      <c r="Q29" s="2">
        <f t="shared" si="0"/>
        <v>38.798000000000002</v>
      </c>
    </row>
    <row r="30" spans="15:17" x14ac:dyDescent="0.25">
      <c r="O30" s="2">
        <f t="shared" si="1"/>
        <v>40.840000000000003</v>
      </c>
      <c r="P30" s="2">
        <v>0.9</v>
      </c>
      <c r="Q30" s="2">
        <f t="shared" si="0"/>
        <v>36.756000000000007</v>
      </c>
    </row>
  </sheetData>
  <conditionalFormatting sqref="Q7">
    <cfRule type="expression" dxfId="19" priority="2">
      <formula>Q7&gt;0</formula>
    </cfRule>
    <cfRule type="expression" dxfId="18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56</v>
      </c>
      <c r="B2" s="267">
        <v>42220</v>
      </c>
      <c r="C2" s="168">
        <v>40</v>
      </c>
      <c r="D2" s="169">
        <v>31.78</v>
      </c>
      <c r="E2" s="169"/>
      <c r="F2" s="169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L2" s="1">
        <v>42276</v>
      </c>
      <c r="M2" s="3">
        <v>14.4</v>
      </c>
      <c r="O2" s="17" t="s">
        <v>57</v>
      </c>
      <c r="Q2">
        <f>C9-H9</f>
        <v>0</v>
      </c>
      <c r="T2" s="1">
        <v>42298</v>
      </c>
      <c r="U2" t="s">
        <v>274</v>
      </c>
    </row>
    <row r="3" spans="1:21" x14ac:dyDescent="0.25">
      <c r="A3" s="30" t="s">
        <v>75</v>
      </c>
      <c r="B3" s="267"/>
      <c r="C3" s="8">
        <v>60</v>
      </c>
      <c r="D3" s="21">
        <v>31.78</v>
      </c>
      <c r="E3" s="21"/>
      <c r="F3" s="21">
        <f>C3*D3</f>
        <v>1906.8000000000002</v>
      </c>
      <c r="G3" s="1">
        <v>42284</v>
      </c>
      <c r="H3" s="168">
        <v>40</v>
      </c>
      <c r="I3" s="168">
        <v>31.55</v>
      </c>
      <c r="J3" s="168">
        <v>0.02</v>
      </c>
      <c r="K3" s="168">
        <f>H3*I3-J3</f>
        <v>1261.98</v>
      </c>
      <c r="O3" s="17" t="s">
        <v>58</v>
      </c>
      <c r="Q3" s="2">
        <f>IF(Q2=0, Q4, (F9-K9-M9)/Q2)</f>
        <v>31.73</v>
      </c>
      <c r="T3" t="s">
        <v>97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1">
        <v>31.73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0</v>
      </c>
    </row>
    <row r="6" spans="1:21" x14ac:dyDescent="0.25">
      <c r="O6" s="17" t="s">
        <v>64</v>
      </c>
      <c r="Q6" s="2">
        <f>Q3*Q2</f>
        <v>0</v>
      </c>
    </row>
    <row r="7" spans="1:21" ht="15.75" x14ac:dyDescent="0.25">
      <c r="O7" s="17" t="s">
        <v>65</v>
      </c>
      <c r="Q7" s="2">
        <f>IF(Q2=0, K9+M9-F9,Q5-Q6)</f>
        <v>36.819999999999709</v>
      </c>
      <c r="R7" s="223" t="s">
        <v>245</v>
      </c>
    </row>
    <row r="9" spans="1:21" x14ac:dyDescent="0.25">
      <c r="A9" s="29" t="s">
        <v>87</v>
      </c>
      <c r="B9" s="18"/>
      <c r="C9" s="18">
        <f>SUM(C2:C8)</f>
        <v>140</v>
      </c>
      <c r="D9" s="19"/>
      <c r="E9" s="19"/>
      <c r="F9" s="19">
        <f>SUM(F2:F8)</f>
        <v>4389.5</v>
      </c>
      <c r="G9" s="18"/>
      <c r="H9" s="18">
        <f>SUM(H2:H5)</f>
        <v>140</v>
      </c>
      <c r="I9" s="18"/>
      <c r="J9" s="18"/>
      <c r="K9" s="18">
        <f>SUM(K2:K5)</f>
        <v>4411.92</v>
      </c>
      <c r="L9" s="18"/>
      <c r="M9" s="19">
        <f t="shared" ref="M9" si="0">SUM(M2:M5)</f>
        <v>14.4</v>
      </c>
    </row>
    <row r="21" spans="15:17" ht="20.25" thickBot="1" x14ac:dyDescent="0.35">
      <c r="O21" s="266" t="s">
        <v>83</v>
      </c>
      <c r="P21" s="266"/>
    </row>
    <row r="22" spans="15:17" ht="15.75" thickTop="1" x14ac:dyDescent="0.25">
      <c r="O22" s="132">
        <v>1.1000000000000001</v>
      </c>
      <c r="P22" s="132">
        <f>O22*$Q$4</f>
        <v>34.903000000000006</v>
      </c>
      <c r="Q22" s="2"/>
    </row>
    <row r="23" spans="15:17" x14ac:dyDescent="0.25">
      <c r="O23" s="132">
        <v>1.0900000000000001</v>
      </c>
      <c r="P23" s="132">
        <f t="shared" ref="P23:P42" si="1">O23*$Q$4</f>
        <v>34.585700000000003</v>
      </c>
      <c r="Q23" s="2"/>
    </row>
    <row r="24" spans="15:17" x14ac:dyDescent="0.25">
      <c r="O24" s="132">
        <v>1.08</v>
      </c>
      <c r="P24" s="132">
        <f t="shared" si="1"/>
        <v>34.2684</v>
      </c>
      <c r="Q24" s="2"/>
    </row>
    <row r="25" spans="15:17" x14ac:dyDescent="0.25">
      <c r="O25" s="132">
        <v>1.07</v>
      </c>
      <c r="P25" s="132">
        <f t="shared" si="1"/>
        <v>33.951100000000004</v>
      </c>
      <c r="Q25" s="2"/>
    </row>
    <row r="26" spans="15:17" x14ac:dyDescent="0.25">
      <c r="O26" s="132">
        <v>1.06</v>
      </c>
      <c r="P26" s="132">
        <f t="shared" si="1"/>
        <v>33.633800000000001</v>
      </c>
      <c r="Q26" s="2"/>
    </row>
    <row r="27" spans="15:17" x14ac:dyDescent="0.25">
      <c r="O27" s="132">
        <v>1.05</v>
      </c>
      <c r="P27" s="132">
        <f t="shared" si="1"/>
        <v>33.316500000000005</v>
      </c>
      <c r="Q27" s="2"/>
    </row>
    <row r="28" spans="15:17" x14ac:dyDescent="0.25">
      <c r="O28" s="132">
        <v>1.04</v>
      </c>
      <c r="P28" s="132">
        <f t="shared" si="1"/>
        <v>32.999200000000002</v>
      </c>
      <c r="Q28" s="2"/>
    </row>
    <row r="29" spans="15:17" x14ac:dyDescent="0.25">
      <c r="O29" s="132">
        <v>1.03</v>
      </c>
      <c r="P29" s="132">
        <f t="shared" si="1"/>
        <v>32.681899999999999</v>
      </c>
      <c r="Q29" s="2"/>
    </row>
    <row r="30" spans="15:17" x14ac:dyDescent="0.25">
      <c r="O30" s="132">
        <v>1.02</v>
      </c>
      <c r="P30" s="132">
        <f t="shared" si="1"/>
        <v>32.364600000000003</v>
      </c>
      <c r="Q30" s="2"/>
    </row>
    <row r="31" spans="15:17" x14ac:dyDescent="0.25">
      <c r="O31" s="132">
        <v>1.01</v>
      </c>
      <c r="P31" s="132">
        <f t="shared" si="1"/>
        <v>32.0473</v>
      </c>
      <c r="Q31" s="2"/>
    </row>
    <row r="32" spans="15:17" x14ac:dyDescent="0.25">
      <c r="O32" s="132">
        <v>1</v>
      </c>
      <c r="P32" s="132">
        <f t="shared" si="1"/>
        <v>31.73</v>
      </c>
      <c r="Q32" s="2"/>
    </row>
    <row r="33" spans="4:17" x14ac:dyDescent="0.25">
      <c r="O33" s="132">
        <v>0.99</v>
      </c>
      <c r="P33" s="132">
        <f t="shared" si="1"/>
        <v>31.412700000000001</v>
      </c>
      <c r="Q33" s="2"/>
    </row>
    <row r="34" spans="4:17" x14ac:dyDescent="0.25">
      <c r="O34" s="132">
        <v>0.98</v>
      </c>
      <c r="P34" s="132">
        <f t="shared" si="1"/>
        <v>31.095400000000001</v>
      </c>
      <c r="Q34" s="2"/>
    </row>
    <row r="35" spans="4:17" x14ac:dyDescent="0.25">
      <c r="O35" s="132">
        <v>0.97</v>
      </c>
      <c r="P35" s="132">
        <f t="shared" si="1"/>
        <v>30.778099999999998</v>
      </c>
    </row>
    <row r="36" spans="4:17" x14ac:dyDescent="0.25">
      <c r="O36" s="132">
        <v>0.96</v>
      </c>
      <c r="P36" s="132">
        <f t="shared" si="1"/>
        <v>30.460799999999999</v>
      </c>
    </row>
    <row r="37" spans="4:17" x14ac:dyDescent="0.25">
      <c r="O37" s="132">
        <v>0.95</v>
      </c>
      <c r="P37" s="132">
        <f t="shared" si="1"/>
        <v>30.1435</v>
      </c>
    </row>
    <row r="38" spans="4:17" x14ac:dyDescent="0.25">
      <c r="O38" s="132">
        <v>0.94</v>
      </c>
      <c r="P38" s="132">
        <f t="shared" si="1"/>
        <v>29.8262</v>
      </c>
    </row>
    <row r="39" spans="4:17" x14ac:dyDescent="0.25">
      <c r="O39" s="132">
        <v>0.93</v>
      </c>
      <c r="P39" s="132">
        <f t="shared" si="1"/>
        <v>29.508900000000001</v>
      </c>
    </row>
    <row r="40" spans="4:17" x14ac:dyDescent="0.25">
      <c r="D40"/>
      <c r="E40"/>
      <c r="O40" s="132">
        <v>0.92</v>
      </c>
      <c r="P40" s="132">
        <f t="shared" si="1"/>
        <v>29.191600000000001</v>
      </c>
    </row>
    <row r="41" spans="4:17" x14ac:dyDescent="0.25">
      <c r="O41" s="132">
        <v>0.91</v>
      </c>
      <c r="P41" s="132">
        <f t="shared" si="1"/>
        <v>28.874300000000002</v>
      </c>
    </row>
    <row r="42" spans="4:17" x14ac:dyDescent="0.25">
      <c r="O42" s="132">
        <v>0.9</v>
      </c>
      <c r="P42" s="132">
        <f t="shared" si="1"/>
        <v>28.557000000000002</v>
      </c>
    </row>
  </sheetData>
  <mergeCells count="2">
    <mergeCell ref="B2:B3"/>
    <mergeCell ref="O21:P21"/>
  </mergeCells>
  <conditionalFormatting sqref="Q7">
    <cfRule type="expression" dxfId="17" priority="4">
      <formula>Q7&gt;0</formula>
    </cfRule>
    <cfRule type="expression" dxfId="16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L2" s="1">
        <v>42277</v>
      </c>
      <c r="M2" s="3">
        <v>2.83</v>
      </c>
      <c r="O2" s="17" t="s">
        <v>57</v>
      </c>
      <c r="Q2">
        <f>C6-H6</f>
        <v>0</v>
      </c>
      <c r="U2" s="1">
        <v>42309</v>
      </c>
      <c r="V2" t="s">
        <v>90</v>
      </c>
    </row>
    <row r="3" spans="1:22" x14ac:dyDescent="0.25">
      <c r="A3" s="30" t="s">
        <v>75</v>
      </c>
      <c r="B3" s="1">
        <v>42220</v>
      </c>
      <c r="C3" s="7">
        <v>5</v>
      </c>
      <c r="D3" s="63">
        <v>70.650000000000006</v>
      </c>
      <c r="E3" s="63"/>
      <c r="F3" s="63">
        <f>C3*D3</f>
        <v>353.25</v>
      </c>
      <c r="G3" s="1">
        <v>42283</v>
      </c>
      <c r="H3" s="7">
        <v>5</v>
      </c>
      <c r="I3" s="63">
        <v>71.25</v>
      </c>
      <c r="J3" s="63">
        <v>0.01</v>
      </c>
      <c r="K3" s="63">
        <f>H3*I3-J3</f>
        <v>356.24</v>
      </c>
      <c r="O3" s="17" t="s">
        <v>58</v>
      </c>
      <c r="Q3" s="2">
        <f>IF(Q2=0,Q4, (F6-K6-M6)/Q2)</f>
        <v>72.989999999999995</v>
      </c>
    </row>
    <row r="4" spans="1:22" x14ac:dyDescent="0.25">
      <c r="O4" s="17" t="s">
        <v>66</v>
      </c>
      <c r="Q4" s="81">
        <v>72.989999999999995</v>
      </c>
    </row>
    <row r="5" spans="1:22" x14ac:dyDescent="0.25">
      <c r="O5" s="17" t="s">
        <v>67</v>
      </c>
      <c r="Q5" s="3">
        <f>Q4*Q2</f>
        <v>0</v>
      </c>
    </row>
    <row r="6" spans="1:22" x14ac:dyDescent="0.25">
      <c r="A6" s="49" t="s">
        <v>87</v>
      </c>
      <c r="B6" s="20"/>
      <c r="C6" s="20">
        <f>SUM(C2:C3)</f>
        <v>15</v>
      </c>
      <c r="D6" s="25"/>
      <c r="E6" s="25"/>
      <c r="F6" s="25">
        <f>SUM(F2:F3)</f>
        <v>1065.25</v>
      </c>
      <c r="G6" s="20"/>
      <c r="H6" s="20">
        <f>SUM(H2:H3)</f>
        <v>15</v>
      </c>
      <c r="I6" s="25"/>
      <c r="J6" s="25"/>
      <c r="K6" s="25">
        <f>SUM(K2:K3)</f>
        <v>1111.23</v>
      </c>
      <c r="L6" s="25"/>
      <c r="M6" s="25">
        <f>SUM(M2:M3)</f>
        <v>2.83</v>
      </c>
      <c r="O6" s="17" t="s">
        <v>64</v>
      </c>
      <c r="Q6" s="2">
        <f>Q3*Q2</f>
        <v>0</v>
      </c>
    </row>
    <row r="7" spans="1:22" ht="15.75" x14ac:dyDescent="0.25">
      <c r="O7" s="17" t="s">
        <v>65</v>
      </c>
      <c r="Q7" s="2">
        <f>IF(Q2=0, K6+M6-F6, Q5-Q6)</f>
        <v>48.809999999999945</v>
      </c>
      <c r="R7" s="223" t="s">
        <v>245</v>
      </c>
    </row>
    <row r="10" spans="1:22" x14ac:dyDescent="0.25">
      <c r="M10" t="s">
        <v>258</v>
      </c>
    </row>
    <row r="16" spans="1:22" x14ac:dyDescent="0.25">
      <c r="P16" t="s">
        <v>83</v>
      </c>
    </row>
    <row r="17" spans="15:17" x14ac:dyDescent="0.25">
      <c r="O17" s="2">
        <f>$Q$4</f>
        <v>72.989999999999995</v>
      </c>
      <c r="P17">
        <v>1.1000000000000001</v>
      </c>
      <c r="Q17" s="2">
        <f t="shared" ref="Q17:Q29" si="0">P17*O17</f>
        <v>80.289000000000001</v>
      </c>
    </row>
    <row r="18" spans="15:17" x14ac:dyDescent="0.25">
      <c r="O18" s="2">
        <f>$Q$4</f>
        <v>72.989999999999995</v>
      </c>
      <c r="P18">
        <v>1.05</v>
      </c>
      <c r="Q18" s="2">
        <f t="shared" si="0"/>
        <v>76.639499999999998</v>
      </c>
    </row>
    <row r="19" spans="15:17" x14ac:dyDescent="0.25">
      <c r="O19" s="2">
        <f t="shared" ref="O19:O29" si="1">$Q$4</f>
        <v>72.989999999999995</v>
      </c>
      <c r="P19">
        <v>1.04</v>
      </c>
      <c r="Q19" s="2">
        <f t="shared" si="0"/>
        <v>75.909599999999998</v>
      </c>
    </row>
    <row r="20" spans="15:17" x14ac:dyDescent="0.25">
      <c r="O20" s="2">
        <f t="shared" si="1"/>
        <v>72.989999999999995</v>
      </c>
      <c r="P20" s="2">
        <v>1.03</v>
      </c>
      <c r="Q20" s="2">
        <f t="shared" si="0"/>
        <v>75.179699999999997</v>
      </c>
    </row>
    <row r="21" spans="15:17" x14ac:dyDescent="0.25">
      <c r="O21" s="2">
        <f t="shared" si="1"/>
        <v>72.989999999999995</v>
      </c>
      <c r="P21" s="2">
        <v>1.02</v>
      </c>
      <c r="Q21" s="2">
        <f t="shared" si="0"/>
        <v>74.449799999999996</v>
      </c>
    </row>
    <row r="22" spans="15:17" x14ac:dyDescent="0.25">
      <c r="O22" s="2">
        <f t="shared" si="1"/>
        <v>72.989999999999995</v>
      </c>
      <c r="P22" s="2">
        <v>1.01</v>
      </c>
      <c r="Q22" s="2">
        <f t="shared" si="0"/>
        <v>73.719899999999996</v>
      </c>
    </row>
    <row r="23" spans="15:17" x14ac:dyDescent="0.25">
      <c r="O23" s="2">
        <f t="shared" si="1"/>
        <v>72.989999999999995</v>
      </c>
      <c r="P23" s="2">
        <v>1</v>
      </c>
      <c r="Q23" s="2">
        <f t="shared" si="0"/>
        <v>72.989999999999995</v>
      </c>
    </row>
    <row r="24" spans="15:17" x14ac:dyDescent="0.25">
      <c r="O24" s="2">
        <f t="shared" si="1"/>
        <v>72.989999999999995</v>
      </c>
      <c r="P24" s="2">
        <v>0.99</v>
      </c>
      <c r="Q24" s="2">
        <f t="shared" si="0"/>
        <v>72.260099999999994</v>
      </c>
    </row>
    <row r="25" spans="15:17" x14ac:dyDescent="0.25">
      <c r="O25" s="2">
        <f t="shared" si="1"/>
        <v>72.989999999999995</v>
      </c>
      <c r="P25" s="2">
        <v>0.98</v>
      </c>
      <c r="Q25" s="2">
        <f t="shared" si="0"/>
        <v>71.530199999999994</v>
      </c>
    </row>
    <row r="26" spans="15:17" x14ac:dyDescent="0.25">
      <c r="O26" s="2">
        <f t="shared" si="1"/>
        <v>72.989999999999995</v>
      </c>
      <c r="P26" s="2">
        <v>0.97</v>
      </c>
      <c r="Q26" s="2">
        <f t="shared" si="0"/>
        <v>70.800299999999993</v>
      </c>
    </row>
    <row r="27" spans="15:17" x14ac:dyDescent="0.25">
      <c r="O27" s="2">
        <f t="shared" si="1"/>
        <v>72.989999999999995</v>
      </c>
      <c r="P27" s="2">
        <v>0.96</v>
      </c>
      <c r="Q27" s="2">
        <f t="shared" si="0"/>
        <v>70.070399999999992</v>
      </c>
    </row>
    <row r="28" spans="15:17" x14ac:dyDescent="0.25">
      <c r="O28" s="2">
        <f t="shared" si="1"/>
        <v>72.989999999999995</v>
      </c>
      <c r="P28" s="2">
        <v>0.95</v>
      </c>
      <c r="Q28" s="2">
        <f t="shared" si="0"/>
        <v>69.340499999999992</v>
      </c>
    </row>
    <row r="29" spans="15:17" x14ac:dyDescent="0.25">
      <c r="O29" s="2">
        <f t="shared" si="1"/>
        <v>72.989999999999995</v>
      </c>
      <c r="P29" s="2">
        <v>0.9</v>
      </c>
      <c r="Q29" s="2">
        <f t="shared" si="0"/>
        <v>65.691000000000003</v>
      </c>
    </row>
  </sheetData>
  <conditionalFormatting sqref="Q7">
    <cfRule type="expression" dxfId="15" priority="2">
      <formula>Q7&gt;0</formula>
    </cfRule>
    <cfRule type="expression" dxfId="14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35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120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121</v>
      </c>
      <c r="K1" s="17" t="s">
        <v>61</v>
      </c>
      <c r="L1" s="17" t="s">
        <v>82</v>
      </c>
      <c r="M1" s="17" t="s">
        <v>38</v>
      </c>
      <c r="T1" s="17" t="s">
        <v>72</v>
      </c>
      <c r="U1" s="133"/>
      <c r="W1" s="142" t="s">
        <v>151</v>
      </c>
      <c r="X1" s="142" t="s">
        <v>152</v>
      </c>
      <c r="Y1" s="142" t="s">
        <v>153</v>
      </c>
      <c r="Z1" s="142" t="s">
        <v>154</v>
      </c>
      <c r="AA1" s="142" t="s">
        <v>155</v>
      </c>
      <c r="AB1" s="142" t="s">
        <v>156</v>
      </c>
      <c r="AC1" s="142" t="s">
        <v>157</v>
      </c>
      <c r="AD1" s="17" t="s">
        <v>229</v>
      </c>
      <c r="AE1" s="17" t="s">
        <v>231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7" t="s">
        <v>57</v>
      </c>
      <c r="Q2">
        <f>C8-H8</f>
        <v>170</v>
      </c>
      <c r="T2" s="1">
        <v>42305</v>
      </c>
      <c r="U2" s="135" t="s">
        <v>90</v>
      </c>
      <c r="W2" s="200">
        <v>42278</v>
      </c>
      <c r="X2" s="15">
        <v>27.54</v>
      </c>
      <c r="Y2" s="15">
        <v>27.81</v>
      </c>
      <c r="Z2" s="15">
        <v>27.15</v>
      </c>
      <c r="AA2" s="15">
        <v>27.46</v>
      </c>
      <c r="AB2" s="144">
        <v>883700</v>
      </c>
      <c r="AC2" s="15">
        <v>27.46</v>
      </c>
      <c r="AD2" s="2">
        <f>Y2-Z2</f>
        <v>0.66000000000000014</v>
      </c>
      <c r="AE2" s="205">
        <f>AC2/AC3-1</f>
        <v>-1.091305929428743E-3</v>
      </c>
    </row>
    <row r="3" spans="1:31" x14ac:dyDescent="0.25">
      <c r="A3" s="30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7" t="s">
        <v>58</v>
      </c>
      <c r="Q3" s="2">
        <f>(F8-K8-M8)/Q2</f>
        <v>31.142352941176469</v>
      </c>
      <c r="W3" s="200">
        <v>42277</v>
      </c>
      <c r="X3" s="15">
        <v>27.11</v>
      </c>
      <c r="Y3" s="15">
        <v>27.52</v>
      </c>
      <c r="Z3" s="15">
        <v>26.95</v>
      </c>
      <c r="AA3" s="15">
        <v>27.49</v>
      </c>
      <c r="AB3" s="144">
        <v>1120900</v>
      </c>
      <c r="AC3" s="15">
        <v>27.49</v>
      </c>
      <c r="AD3" s="2">
        <f t="shared" ref="AD3:AD66" si="0">Y3-Z3</f>
        <v>0.57000000000000028</v>
      </c>
      <c r="AE3" s="205">
        <f t="shared" ref="AE3:AE66" si="1">AC3/AC4-1</f>
        <v>2.1173848439821619E-2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7" t="s">
        <v>66</v>
      </c>
      <c r="Q4" s="81">
        <v>28.22</v>
      </c>
      <c r="W4" s="200">
        <v>42276</v>
      </c>
      <c r="X4" s="15">
        <v>26.52</v>
      </c>
      <c r="Y4" s="15">
        <v>26.98</v>
      </c>
      <c r="Z4" s="15">
        <v>26.33</v>
      </c>
      <c r="AA4" s="15">
        <v>26.92</v>
      </c>
      <c r="AB4" s="144">
        <v>1326800</v>
      </c>
      <c r="AC4" s="15">
        <v>26.92</v>
      </c>
      <c r="AD4" s="2">
        <f t="shared" si="0"/>
        <v>0.65000000000000213</v>
      </c>
      <c r="AE4" s="205">
        <f t="shared" si="1"/>
        <v>1.7384731670446074E-2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7" t="s">
        <v>67</v>
      </c>
      <c r="Q5" s="3">
        <f>Q4*Q2</f>
        <v>4797.3999999999996</v>
      </c>
      <c r="W5" s="200">
        <v>42275</v>
      </c>
      <c r="X5" s="15">
        <v>26.9</v>
      </c>
      <c r="Y5" s="15">
        <v>27</v>
      </c>
      <c r="Z5" s="15">
        <v>26.31</v>
      </c>
      <c r="AA5" s="15">
        <v>26.46</v>
      </c>
      <c r="AB5" s="144">
        <v>2277000</v>
      </c>
      <c r="AC5" s="15">
        <v>26.46</v>
      </c>
      <c r="AD5" s="2">
        <f t="shared" si="0"/>
        <v>0.69000000000000128</v>
      </c>
      <c r="AE5" s="205">
        <f t="shared" si="1"/>
        <v>-2.3616236162361637E-2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7" t="s">
        <v>64</v>
      </c>
      <c r="Q6" s="2">
        <f>Q3*Q2</f>
        <v>5294.2</v>
      </c>
      <c r="W6" s="200">
        <v>42272</v>
      </c>
      <c r="X6" s="15">
        <v>27.49</v>
      </c>
      <c r="Y6" s="15">
        <v>27.56</v>
      </c>
      <c r="Z6" s="15">
        <v>27.06</v>
      </c>
      <c r="AA6" s="15">
        <v>27.1</v>
      </c>
      <c r="AB6" s="144">
        <v>798500</v>
      </c>
      <c r="AC6" s="15">
        <v>27.1</v>
      </c>
      <c r="AD6" s="2">
        <f t="shared" si="0"/>
        <v>0.5</v>
      </c>
      <c r="AE6" s="205">
        <f t="shared" si="1"/>
        <v>-7.6894910289270202E-3</v>
      </c>
    </row>
    <row r="7" spans="1:31" ht="15.75" x14ac:dyDescent="0.25">
      <c r="O7" s="17" t="s">
        <v>65</v>
      </c>
      <c r="Q7" s="2">
        <f>Q5-Q6</f>
        <v>-496.80000000000018</v>
      </c>
      <c r="R7" s="223" t="s">
        <v>245</v>
      </c>
      <c r="W7" s="200">
        <v>42271</v>
      </c>
      <c r="X7" s="15">
        <v>27.81</v>
      </c>
      <c r="Y7" s="15">
        <v>27.86</v>
      </c>
      <c r="Z7" s="15">
        <v>27.22</v>
      </c>
      <c r="AA7" s="15">
        <v>27.31</v>
      </c>
      <c r="AB7" s="144">
        <v>1637300</v>
      </c>
      <c r="AC7" s="15">
        <v>27.31</v>
      </c>
      <c r="AD7" s="2">
        <f t="shared" si="0"/>
        <v>0.64000000000000057</v>
      </c>
      <c r="AE7" s="205">
        <f t="shared" si="1"/>
        <v>-2.8113879003558773E-2</v>
      </c>
    </row>
    <row r="8" spans="1:31" x14ac:dyDescent="0.25">
      <c r="A8" s="49" t="s">
        <v>87</v>
      </c>
      <c r="B8" s="20"/>
      <c r="C8" s="20">
        <f>SUM(C2:C7)</f>
        <v>170</v>
      </c>
      <c r="D8" s="20"/>
      <c r="E8" s="25"/>
      <c r="F8" s="20">
        <f>SUM(F2:F7)</f>
        <v>5315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5">
        <f>SUM(M2:M4)</f>
        <v>20.8</v>
      </c>
      <c r="W8" s="200">
        <v>42270</v>
      </c>
      <c r="X8" s="15">
        <v>28.48</v>
      </c>
      <c r="Y8" s="15">
        <v>28.65</v>
      </c>
      <c r="Z8" s="15">
        <v>28.07</v>
      </c>
      <c r="AA8" s="15">
        <v>28.1</v>
      </c>
      <c r="AB8" s="144">
        <v>877000</v>
      </c>
      <c r="AC8" s="15">
        <v>28.1</v>
      </c>
      <c r="AD8" s="2">
        <f t="shared" si="0"/>
        <v>0.57999999999999829</v>
      </c>
      <c r="AE8" s="205">
        <f t="shared" si="1"/>
        <v>-1.3342696629213502E-2</v>
      </c>
    </row>
    <row r="9" spans="1:31" x14ac:dyDescent="0.25">
      <c r="W9" s="200">
        <v>42269</v>
      </c>
      <c r="X9" s="15">
        <v>28.54</v>
      </c>
      <c r="Y9" s="15">
        <v>28.9</v>
      </c>
      <c r="Z9" s="15">
        <v>28.26</v>
      </c>
      <c r="AA9" s="15">
        <v>28.48</v>
      </c>
      <c r="AB9" s="144">
        <v>773400</v>
      </c>
      <c r="AC9" s="15">
        <v>28.48</v>
      </c>
      <c r="AD9" s="2">
        <f t="shared" si="0"/>
        <v>0.63999999999999702</v>
      </c>
      <c r="AE9" s="205">
        <f t="shared" si="1"/>
        <v>-1.4873746108612917E-2</v>
      </c>
    </row>
    <row r="10" spans="1:31" x14ac:dyDescent="0.25">
      <c r="W10" s="200">
        <v>42268</v>
      </c>
      <c r="X10" s="15">
        <v>29.19</v>
      </c>
      <c r="Y10" s="15">
        <v>29.57</v>
      </c>
      <c r="Z10" s="15">
        <v>28.87</v>
      </c>
      <c r="AA10" s="15">
        <v>28.91</v>
      </c>
      <c r="AB10" s="144">
        <v>881800</v>
      </c>
      <c r="AC10" s="15">
        <v>28.91</v>
      </c>
      <c r="AD10" s="2">
        <f t="shared" si="0"/>
        <v>0.69999999999999929</v>
      </c>
      <c r="AE10" s="205">
        <f t="shared" si="1"/>
        <v>-3.7904893177118648E-3</v>
      </c>
    </row>
    <row r="11" spans="1:31" x14ac:dyDescent="0.25">
      <c r="W11" s="200">
        <v>42265</v>
      </c>
      <c r="X11" s="15">
        <v>29.5</v>
      </c>
      <c r="Y11" s="15">
        <v>29.57</v>
      </c>
      <c r="Z11" s="15">
        <v>28.9</v>
      </c>
      <c r="AA11" s="15">
        <v>29.02</v>
      </c>
      <c r="AB11" s="144">
        <v>1573900</v>
      </c>
      <c r="AC11" s="15">
        <v>29.02</v>
      </c>
      <c r="AD11" s="2">
        <f t="shared" si="0"/>
        <v>0.67000000000000171</v>
      </c>
      <c r="AE11" s="205">
        <f t="shared" si="1"/>
        <v>-2.9106724657075977E-2</v>
      </c>
    </row>
    <row r="12" spans="1:31" x14ac:dyDescent="0.25">
      <c r="W12" s="200">
        <v>42264</v>
      </c>
      <c r="X12" s="15">
        <v>29.9</v>
      </c>
      <c r="Y12" s="15">
        <v>30.11</v>
      </c>
      <c r="Z12" s="15">
        <v>29.69</v>
      </c>
      <c r="AA12" s="15">
        <v>29.89</v>
      </c>
      <c r="AB12" s="144">
        <v>1243400</v>
      </c>
      <c r="AC12" s="15">
        <v>29.89</v>
      </c>
      <c r="AD12" s="2">
        <f t="shared" si="0"/>
        <v>0.41999999999999815</v>
      </c>
      <c r="AE12" s="205">
        <f t="shared" si="1"/>
        <v>-5.9860325906219147E-3</v>
      </c>
    </row>
    <row r="13" spans="1:31" x14ac:dyDescent="0.25">
      <c r="W13" s="200">
        <v>42263</v>
      </c>
      <c r="X13" s="15">
        <v>29.91</v>
      </c>
      <c r="Y13" s="15">
        <v>30.25</v>
      </c>
      <c r="Z13" s="15">
        <v>29.76</v>
      </c>
      <c r="AA13" s="15">
        <v>30.07</v>
      </c>
      <c r="AB13" s="144">
        <v>804200</v>
      </c>
      <c r="AC13" s="15">
        <v>30.07</v>
      </c>
      <c r="AD13" s="2">
        <f t="shared" si="0"/>
        <v>0.48999999999999844</v>
      </c>
      <c r="AE13" s="205">
        <f t="shared" si="1"/>
        <v>1.0756302521008454E-2</v>
      </c>
    </row>
    <row r="14" spans="1:31" x14ac:dyDescent="0.25">
      <c r="W14" s="200">
        <v>42262</v>
      </c>
      <c r="X14" s="15">
        <v>29.28</v>
      </c>
      <c r="Y14" s="15">
        <v>29.87</v>
      </c>
      <c r="Z14" s="15">
        <v>29.16</v>
      </c>
      <c r="AA14" s="15">
        <v>29.75</v>
      </c>
      <c r="AB14" s="144">
        <v>665600</v>
      </c>
      <c r="AC14" s="15">
        <v>29.75</v>
      </c>
      <c r="AD14" s="2">
        <f t="shared" si="0"/>
        <v>0.71000000000000085</v>
      </c>
      <c r="AE14" s="205">
        <f t="shared" si="1"/>
        <v>1.9883441892355025E-2</v>
      </c>
    </row>
    <row r="15" spans="1:31" x14ac:dyDescent="0.25">
      <c r="W15" s="200">
        <v>42261</v>
      </c>
      <c r="X15" s="15">
        <v>30.24</v>
      </c>
      <c r="Y15" s="15">
        <v>30.24</v>
      </c>
      <c r="Z15" s="15">
        <v>29.16</v>
      </c>
      <c r="AA15" s="15">
        <v>29.17</v>
      </c>
      <c r="AB15" s="144">
        <v>1046500</v>
      </c>
      <c r="AC15" s="15">
        <v>29.17</v>
      </c>
      <c r="AD15" s="2">
        <f t="shared" si="0"/>
        <v>1.0799999999999983</v>
      </c>
      <c r="AE15" s="205">
        <f t="shared" si="1"/>
        <v>-4.0144784468575168E-2</v>
      </c>
    </row>
    <row r="16" spans="1:31" x14ac:dyDescent="0.25">
      <c r="W16" s="200">
        <v>42258</v>
      </c>
      <c r="X16" s="15">
        <v>30.17</v>
      </c>
      <c r="Y16" s="15">
        <v>30.43</v>
      </c>
      <c r="Z16" s="15">
        <v>30.05</v>
      </c>
      <c r="AA16" s="15">
        <v>30.39</v>
      </c>
      <c r="AB16" s="144">
        <v>264200</v>
      </c>
      <c r="AC16" s="15">
        <v>30.39</v>
      </c>
      <c r="AD16" s="2">
        <f t="shared" si="0"/>
        <v>0.37999999999999901</v>
      </c>
      <c r="AE16" s="205">
        <f t="shared" si="1"/>
        <v>9.8814229249022389E-4</v>
      </c>
    </row>
    <row r="17" spans="23:31" x14ac:dyDescent="0.25">
      <c r="W17" s="200">
        <v>42257</v>
      </c>
      <c r="X17" s="15">
        <v>30.48</v>
      </c>
      <c r="Y17" s="15">
        <v>30.7</v>
      </c>
      <c r="Z17" s="15">
        <v>30.2</v>
      </c>
      <c r="AA17" s="15">
        <v>30.36</v>
      </c>
      <c r="AB17" s="144">
        <v>469100</v>
      </c>
      <c r="AC17" s="15">
        <v>30.36</v>
      </c>
      <c r="AD17" s="2">
        <f t="shared" si="0"/>
        <v>0.5</v>
      </c>
      <c r="AE17" s="205">
        <f t="shared" si="1"/>
        <v>-4.9164208456244918E-3</v>
      </c>
    </row>
    <row r="18" spans="23:31" x14ac:dyDescent="0.25">
      <c r="W18" s="200">
        <v>42256</v>
      </c>
      <c r="X18" s="15">
        <v>31.31</v>
      </c>
      <c r="Y18" s="15">
        <v>31.47</v>
      </c>
      <c r="Z18" s="15">
        <v>30.45</v>
      </c>
      <c r="AA18" s="15">
        <v>30.51</v>
      </c>
      <c r="AB18" s="144">
        <v>618800</v>
      </c>
      <c r="AC18" s="15">
        <v>30.51</v>
      </c>
      <c r="AD18" s="2">
        <f t="shared" si="0"/>
        <v>1.0199999999999996</v>
      </c>
      <c r="AE18" s="205">
        <f t="shared" si="1"/>
        <v>-1.7707662588538176E-2</v>
      </c>
    </row>
    <row r="19" spans="23:31" x14ac:dyDescent="0.25">
      <c r="W19" s="200">
        <v>42255</v>
      </c>
      <c r="X19" s="15">
        <v>30.81</v>
      </c>
      <c r="Y19" s="15">
        <v>31.11</v>
      </c>
      <c r="Z19" s="15">
        <v>30.65</v>
      </c>
      <c r="AA19" s="15">
        <v>31.06</v>
      </c>
      <c r="AB19" s="144">
        <v>430300</v>
      </c>
      <c r="AC19" s="15">
        <v>31.06</v>
      </c>
      <c r="AD19" s="2">
        <f t="shared" si="0"/>
        <v>0.46000000000000085</v>
      </c>
      <c r="AE19" s="205">
        <f t="shared" si="1"/>
        <v>2.440633245382573E-2</v>
      </c>
    </row>
    <row r="20" spans="23:31" x14ac:dyDescent="0.25">
      <c r="W20" s="200">
        <v>42251</v>
      </c>
      <c r="X20" s="15">
        <v>30.57</v>
      </c>
      <c r="Y20" s="15">
        <v>30.81</v>
      </c>
      <c r="Z20" s="15">
        <v>30.31</v>
      </c>
      <c r="AA20" s="15">
        <v>30.32</v>
      </c>
      <c r="AB20" s="144">
        <v>773600</v>
      </c>
      <c r="AC20" s="15">
        <v>30.32</v>
      </c>
      <c r="AD20" s="2">
        <f t="shared" si="0"/>
        <v>0.5</v>
      </c>
      <c r="AE20" s="205">
        <f t="shared" si="1"/>
        <v>-1.8134715025906689E-2</v>
      </c>
    </row>
    <row r="21" spans="23:31" x14ac:dyDescent="0.25">
      <c r="W21" s="200">
        <v>42250</v>
      </c>
      <c r="X21" s="15">
        <v>30.66</v>
      </c>
      <c r="Y21" s="15">
        <v>31.24</v>
      </c>
      <c r="Z21" s="15">
        <v>30.57</v>
      </c>
      <c r="AA21" s="15">
        <v>30.88</v>
      </c>
      <c r="AB21" s="144">
        <v>545900</v>
      </c>
      <c r="AC21" s="15">
        <v>30.88</v>
      </c>
      <c r="AD21" s="2">
        <f t="shared" si="0"/>
        <v>0.66999999999999815</v>
      </c>
      <c r="AE21" s="205">
        <f t="shared" si="1"/>
        <v>5.8631921824103816E-3</v>
      </c>
    </row>
    <row r="22" spans="23:31" x14ac:dyDescent="0.25">
      <c r="W22" s="200">
        <v>42249</v>
      </c>
      <c r="X22" s="15">
        <v>30.78</v>
      </c>
      <c r="Y22" s="15">
        <v>30.87</v>
      </c>
      <c r="Z22" s="15">
        <v>30.33</v>
      </c>
      <c r="AA22" s="15">
        <v>30.7</v>
      </c>
      <c r="AB22" s="144">
        <v>518600</v>
      </c>
      <c r="AC22" s="15">
        <v>30.7</v>
      </c>
      <c r="AD22" s="2">
        <f t="shared" si="0"/>
        <v>0.5400000000000027</v>
      </c>
      <c r="AE22" s="205">
        <f t="shared" si="1"/>
        <v>8.5413929040736303E-3</v>
      </c>
    </row>
    <row r="23" spans="23:31" x14ac:dyDescent="0.25">
      <c r="W23" s="200">
        <v>42248</v>
      </c>
      <c r="X23" s="15">
        <v>31.05</v>
      </c>
      <c r="Y23" s="15">
        <v>31.44</v>
      </c>
      <c r="Z23" s="15">
        <v>30.33</v>
      </c>
      <c r="AA23" s="15">
        <v>30.44</v>
      </c>
      <c r="AB23" s="144">
        <v>733100</v>
      </c>
      <c r="AC23" s="15">
        <v>30.44</v>
      </c>
      <c r="AD23" s="2">
        <f t="shared" si="0"/>
        <v>1.110000000000003</v>
      </c>
      <c r="AE23" s="205">
        <f t="shared" si="1"/>
        <v>-4.1259842519684953E-2</v>
      </c>
    </row>
    <row r="24" spans="23:31" x14ac:dyDescent="0.25">
      <c r="W24" s="200">
        <v>42247</v>
      </c>
      <c r="X24" s="15">
        <v>31.21</v>
      </c>
      <c r="Y24" s="15">
        <v>31.9</v>
      </c>
      <c r="Z24" s="15">
        <v>31.14</v>
      </c>
      <c r="AA24" s="15">
        <v>31.75</v>
      </c>
      <c r="AB24" s="144">
        <v>708600</v>
      </c>
      <c r="AC24" s="15">
        <v>31.75</v>
      </c>
      <c r="AD24" s="2">
        <f t="shared" si="0"/>
        <v>0.75999999999999801</v>
      </c>
      <c r="AE24" s="205">
        <f t="shared" si="1"/>
        <v>1.2759170653907415E-2</v>
      </c>
    </row>
    <row r="25" spans="23:31" x14ac:dyDescent="0.25">
      <c r="W25" s="200">
        <v>42244</v>
      </c>
      <c r="X25" s="15">
        <v>30.68</v>
      </c>
      <c r="Y25" s="15">
        <v>31.41</v>
      </c>
      <c r="Z25" s="15">
        <v>30.68</v>
      </c>
      <c r="AA25" s="15">
        <v>31.35</v>
      </c>
      <c r="AB25" s="144">
        <v>599800</v>
      </c>
      <c r="AC25" s="15">
        <v>31.35</v>
      </c>
      <c r="AD25" s="2">
        <f t="shared" si="0"/>
        <v>0.73000000000000043</v>
      </c>
      <c r="AE25" s="205">
        <f t="shared" si="1"/>
        <v>1.918075422626786E-2</v>
      </c>
    </row>
    <row r="26" spans="23:31" x14ac:dyDescent="0.25">
      <c r="W26" s="200">
        <v>42243</v>
      </c>
      <c r="X26" s="15">
        <v>30.37</v>
      </c>
      <c r="Y26" s="15">
        <v>30.89</v>
      </c>
      <c r="Z26" s="15">
        <v>30.11</v>
      </c>
      <c r="AA26" s="15">
        <v>30.76</v>
      </c>
      <c r="AB26" s="144">
        <v>1394500</v>
      </c>
      <c r="AC26" s="15">
        <v>30.76</v>
      </c>
      <c r="AD26" s="2">
        <f t="shared" si="0"/>
        <v>0.78000000000000114</v>
      </c>
      <c r="AE26" s="205">
        <f t="shared" si="1"/>
        <v>2.6359693026359876E-2</v>
      </c>
    </row>
    <row r="27" spans="23:31" x14ac:dyDescent="0.25">
      <c r="W27" s="200">
        <v>42242</v>
      </c>
      <c r="X27" s="15">
        <v>29.98</v>
      </c>
      <c r="Y27" s="15">
        <v>30.06</v>
      </c>
      <c r="Z27" s="15">
        <v>29.31</v>
      </c>
      <c r="AA27" s="15">
        <v>29.97</v>
      </c>
      <c r="AB27" s="144">
        <v>930400</v>
      </c>
      <c r="AC27" s="15">
        <v>29.97</v>
      </c>
      <c r="AD27" s="2">
        <f t="shared" si="0"/>
        <v>0.75</v>
      </c>
      <c r="AE27" s="205">
        <f t="shared" si="1"/>
        <v>1.9387755102040938E-2</v>
      </c>
    </row>
    <row r="28" spans="23:31" x14ac:dyDescent="0.25">
      <c r="W28" s="200">
        <v>42241</v>
      </c>
      <c r="X28" s="15">
        <v>30.8</v>
      </c>
      <c r="Y28" s="15">
        <v>30.88</v>
      </c>
      <c r="Z28" s="15">
        <v>29.36</v>
      </c>
      <c r="AA28" s="15">
        <v>29.4</v>
      </c>
      <c r="AB28" s="144">
        <v>1072400</v>
      </c>
      <c r="AC28" s="15">
        <v>29.4</v>
      </c>
      <c r="AD28" s="2">
        <f t="shared" si="0"/>
        <v>1.5199999999999996</v>
      </c>
      <c r="AE28" s="205">
        <f t="shared" si="1"/>
        <v>-1.9019019019019034E-2</v>
      </c>
    </row>
    <row r="29" spans="23:31" x14ac:dyDescent="0.25">
      <c r="W29" s="200">
        <v>42240</v>
      </c>
      <c r="X29" s="15">
        <v>29.68</v>
      </c>
      <c r="Y29" s="15">
        <v>31.21</v>
      </c>
      <c r="Z29" s="15">
        <v>28.42</v>
      </c>
      <c r="AA29" s="15">
        <v>29.97</v>
      </c>
      <c r="AB29" s="144">
        <v>1253600</v>
      </c>
      <c r="AC29" s="15">
        <v>29.97</v>
      </c>
      <c r="AD29" s="2">
        <f t="shared" si="0"/>
        <v>2.7899999999999991</v>
      </c>
      <c r="AE29" s="205">
        <f t="shared" si="1"/>
        <v>-4.0038436899423435E-2</v>
      </c>
    </row>
    <row r="30" spans="23:31" x14ac:dyDescent="0.25">
      <c r="W30" s="200">
        <v>42237</v>
      </c>
      <c r="X30" s="15">
        <v>31.72</v>
      </c>
      <c r="Y30" s="15">
        <v>31.84</v>
      </c>
      <c r="Z30" s="15">
        <v>31.22</v>
      </c>
      <c r="AA30" s="15">
        <v>31.22</v>
      </c>
      <c r="AB30" s="144">
        <v>781100</v>
      </c>
      <c r="AC30" s="15">
        <v>31.22</v>
      </c>
      <c r="AD30" s="2">
        <f t="shared" si="0"/>
        <v>0.62000000000000099</v>
      </c>
      <c r="AE30" s="205">
        <f t="shared" si="1"/>
        <v>-2.4070021881838044E-2</v>
      </c>
    </row>
    <row r="31" spans="23:31" x14ac:dyDescent="0.25">
      <c r="W31" s="200">
        <v>42236</v>
      </c>
      <c r="X31" s="15">
        <v>32.369999999999997</v>
      </c>
      <c r="Y31" s="15">
        <v>32.57</v>
      </c>
      <c r="Z31" s="15">
        <v>31.98</v>
      </c>
      <c r="AA31" s="15">
        <v>31.99</v>
      </c>
      <c r="AB31" s="144">
        <v>832700</v>
      </c>
      <c r="AC31" s="15">
        <v>31.99</v>
      </c>
      <c r="AD31" s="2">
        <f t="shared" si="0"/>
        <v>0.58999999999999986</v>
      </c>
      <c r="AE31" s="205" t="e">
        <f t="shared" si="1"/>
        <v>#DIV/0!</v>
      </c>
    </row>
    <row r="32" spans="23:31" x14ac:dyDescent="0.25">
      <c r="W32" s="200">
        <v>42236</v>
      </c>
      <c r="X32" s="15" t="s">
        <v>273</v>
      </c>
      <c r="Y32" s="15"/>
      <c r="Z32" s="15"/>
      <c r="AA32" s="15"/>
      <c r="AB32" s="15"/>
      <c r="AC32" s="15"/>
      <c r="AD32" s="2">
        <f t="shared" si="0"/>
        <v>0</v>
      </c>
      <c r="AE32" s="205">
        <f t="shared" si="1"/>
        <v>-1</v>
      </c>
    </row>
    <row r="33" spans="15:31" x14ac:dyDescent="0.25">
      <c r="W33" s="200">
        <v>42235</v>
      </c>
      <c r="X33" s="15">
        <v>32.81</v>
      </c>
      <c r="Y33" s="15">
        <v>33.07</v>
      </c>
      <c r="Z33" s="15">
        <v>32.29</v>
      </c>
      <c r="AA33" s="15">
        <v>32.78</v>
      </c>
      <c r="AB33" s="144">
        <v>680000</v>
      </c>
      <c r="AC33" s="15">
        <v>32.520000000000003</v>
      </c>
      <c r="AD33" s="2">
        <f t="shared" si="0"/>
        <v>0.78000000000000114</v>
      </c>
      <c r="AE33" s="205">
        <f t="shared" si="1"/>
        <v>-5.5045871559632475E-3</v>
      </c>
    </row>
    <row r="34" spans="15:31" x14ac:dyDescent="0.25">
      <c r="W34" s="200">
        <v>42234</v>
      </c>
      <c r="X34" s="15">
        <v>33.17</v>
      </c>
      <c r="Y34" s="15">
        <v>33.299999999999997</v>
      </c>
      <c r="Z34" s="15">
        <v>32.85</v>
      </c>
      <c r="AA34" s="15">
        <v>32.96</v>
      </c>
      <c r="AB34" s="144">
        <v>610700</v>
      </c>
      <c r="AC34" s="15">
        <v>32.700000000000003</v>
      </c>
      <c r="AD34" s="2">
        <f t="shared" si="0"/>
        <v>0.44999999999999574</v>
      </c>
      <c r="AE34" s="205">
        <f t="shared" si="1"/>
        <v>-7.587253414264028E-3</v>
      </c>
    </row>
    <row r="35" spans="15:31" x14ac:dyDescent="0.25">
      <c r="W35" s="200">
        <v>42233</v>
      </c>
      <c r="X35" s="15">
        <v>32.74</v>
      </c>
      <c r="Y35" s="15">
        <v>33.24</v>
      </c>
      <c r="Z35" s="15">
        <v>32.54</v>
      </c>
      <c r="AA35" s="15">
        <v>33.21</v>
      </c>
      <c r="AB35" s="144">
        <v>435600</v>
      </c>
      <c r="AC35" s="15">
        <v>32.950000000000003</v>
      </c>
      <c r="AD35" s="2">
        <f t="shared" si="0"/>
        <v>0.70000000000000284</v>
      </c>
      <c r="AE35" s="205">
        <f t="shared" si="1"/>
        <v>7.6452599388379117E-3</v>
      </c>
    </row>
    <row r="36" spans="15:31" x14ac:dyDescent="0.25">
      <c r="W36" s="200">
        <v>42230</v>
      </c>
      <c r="X36" s="15">
        <v>32.799999999999997</v>
      </c>
      <c r="Y36" s="15">
        <v>33.11</v>
      </c>
      <c r="Z36" s="15">
        <v>32.729999999999997</v>
      </c>
      <c r="AA36" s="15">
        <v>32.96</v>
      </c>
      <c r="AB36" s="144">
        <v>349800</v>
      </c>
      <c r="AC36" s="15">
        <v>32.700000000000003</v>
      </c>
      <c r="AD36" s="2">
        <f t="shared" si="0"/>
        <v>0.38000000000000256</v>
      </c>
      <c r="AE36" s="205">
        <f t="shared" si="1"/>
        <v>5.8443555828977534E-3</v>
      </c>
    </row>
    <row r="37" spans="15:31" x14ac:dyDescent="0.25">
      <c r="W37" s="200">
        <v>42229</v>
      </c>
      <c r="X37" s="15">
        <v>32.74</v>
      </c>
      <c r="Y37" s="15">
        <v>32.93</v>
      </c>
      <c r="Z37" s="15">
        <v>32.67</v>
      </c>
      <c r="AA37" s="15">
        <v>32.770000000000003</v>
      </c>
      <c r="AB37" s="144">
        <v>381900</v>
      </c>
      <c r="AC37" s="15">
        <v>32.51</v>
      </c>
      <c r="AD37" s="2">
        <f t="shared" si="0"/>
        <v>0.25999999999999801</v>
      </c>
      <c r="AE37" s="205">
        <f t="shared" si="1"/>
        <v>-5.5062710308962926E-3</v>
      </c>
    </row>
    <row r="38" spans="15:31" x14ac:dyDescent="0.25">
      <c r="W38" s="200">
        <v>42228</v>
      </c>
      <c r="X38" s="15">
        <v>32.46</v>
      </c>
      <c r="Y38" s="15">
        <v>32.97</v>
      </c>
      <c r="Z38" s="15">
        <v>32.19</v>
      </c>
      <c r="AA38" s="15">
        <v>32.950000000000003</v>
      </c>
      <c r="AB38" s="144">
        <v>589600</v>
      </c>
      <c r="AC38" s="15">
        <v>32.69</v>
      </c>
      <c r="AD38" s="2">
        <f t="shared" si="0"/>
        <v>0.78000000000000114</v>
      </c>
      <c r="AE38" s="205">
        <f t="shared" si="1"/>
        <v>5.2275522755225179E-3</v>
      </c>
    </row>
    <row r="39" spans="15:31" x14ac:dyDescent="0.25">
      <c r="W39" s="200">
        <v>42227</v>
      </c>
      <c r="X39" s="15">
        <v>33.130000000000003</v>
      </c>
      <c r="Y39" s="15">
        <v>33.26</v>
      </c>
      <c r="Z39" s="15">
        <v>32.74</v>
      </c>
      <c r="AA39" s="15">
        <v>32.78</v>
      </c>
      <c r="AB39" s="144">
        <v>477500</v>
      </c>
      <c r="AC39" s="15">
        <v>32.520000000000003</v>
      </c>
      <c r="AD39" s="2">
        <f t="shared" si="0"/>
        <v>0.51999999999999602</v>
      </c>
      <c r="AE39" s="205">
        <f t="shared" si="1"/>
        <v>-2.4595080983803252E-2</v>
      </c>
    </row>
    <row r="40" spans="15:31" x14ac:dyDescent="0.25">
      <c r="W40" s="200">
        <v>42226</v>
      </c>
      <c r="X40" s="15">
        <v>33.049999999999997</v>
      </c>
      <c r="Y40" s="15">
        <v>33.700000000000003</v>
      </c>
      <c r="Z40" s="15">
        <v>32.880000000000003</v>
      </c>
      <c r="AA40" s="15">
        <v>33.61</v>
      </c>
      <c r="AB40" s="144">
        <v>731800</v>
      </c>
      <c r="AC40" s="15">
        <v>33.340000000000003</v>
      </c>
      <c r="AD40" s="2">
        <f t="shared" si="0"/>
        <v>0.82000000000000028</v>
      </c>
      <c r="AE40" s="205">
        <f t="shared" si="1"/>
        <v>2.7426810477658048E-2</v>
      </c>
    </row>
    <row r="41" spans="15:31" x14ac:dyDescent="0.25">
      <c r="W41" s="200">
        <v>42223</v>
      </c>
      <c r="X41" s="15">
        <v>32.86</v>
      </c>
      <c r="Y41" s="15">
        <v>33.28</v>
      </c>
      <c r="Z41" s="15">
        <v>32.630000000000003</v>
      </c>
      <c r="AA41" s="15">
        <v>32.71</v>
      </c>
      <c r="AB41" s="144">
        <v>502600</v>
      </c>
      <c r="AC41" s="15">
        <v>32.450000000000003</v>
      </c>
      <c r="AD41" s="2">
        <f t="shared" si="0"/>
        <v>0.64999999999999858</v>
      </c>
      <c r="AE41" s="205">
        <f t="shared" si="1"/>
        <v>-7.3416947078616124E-3</v>
      </c>
    </row>
    <row r="42" spans="15:31" x14ac:dyDescent="0.25">
      <c r="W42" s="200">
        <v>42222</v>
      </c>
      <c r="X42" s="15">
        <v>32.950000000000003</v>
      </c>
      <c r="Y42" s="15">
        <v>33.31</v>
      </c>
      <c r="Z42" s="15">
        <v>32.840000000000003</v>
      </c>
      <c r="AA42" s="15">
        <v>32.950000000000003</v>
      </c>
      <c r="AB42" s="144">
        <v>629200</v>
      </c>
      <c r="AC42" s="15">
        <v>32.69</v>
      </c>
      <c r="AD42" s="2">
        <f t="shared" si="0"/>
        <v>0.46999999999999886</v>
      </c>
      <c r="AE42" s="205">
        <f t="shared" si="1"/>
        <v>0</v>
      </c>
    </row>
    <row r="43" spans="15:31" x14ac:dyDescent="0.25">
      <c r="W43" s="200">
        <v>42221</v>
      </c>
      <c r="X43" s="15">
        <v>33.03</v>
      </c>
      <c r="Y43" s="15">
        <v>33.369999999999997</v>
      </c>
      <c r="Z43" s="15">
        <v>32.82</v>
      </c>
      <c r="AA43" s="15">
        <v>32.950000000000003</v>
      </c>
      <c r="AB43" s="144">
        <v>809700</v>
      </c>
      <c r="AC43" s="15">
        <v>32.69</v>
      </c>
      <c r="AD43" s="2">
        <f t="shared" si="0"/>
        <v>0.54999999999999716</v>
      </c>
      <c r="AE43" s="205">
        <f t="shared" si="1"/>
        <v>6.4655172413794482E-3</v>
      </c>
    </row>
    <row r="44" spans="15:31" x14ac:dyDescent="0.25">
      <c r="W44" s="200">
        <v>42220</v>
      </c>
      <c r="X44" s="15">
        <v>32.630000000000003</v>
      </c>
      <c r="Y44" s="15">
        <v>33.159999999999997</v>
      </c>
      <c r="Z44" s="15">
        <v>32.5</v>
      </c>
      <c r="AA44" s="15">
        <v>32.74</v>
      </c>
      <c r="AB44" s="144">
        <v>847900</v>
      </c>
      <c r="AC44" s="15">
        <v>32.479999999999997</v>
      </c>
      <c r="AD44" s="2">
        <f t="shared" si="0"/>
        <v>0.65999999999999659</v>
      </c>
      <c r="AE44" s="205">
        <f t="shared" si="1"/>
        <v>3.7082818294189579E-3</v>
      </c>
    </row>
    <row r="45" spans="15:31" ht="20.25" thickBot="1" x14ac:dyDescent="0.35">
      <c r="O45" s="266" t="s">
        <v>83</v>
      </c>
      <c r="P45" s="266"/>
      <c r="T45" s="140" t="s">
        <v>150</v>
      </c>
      <c r="W45" s="200">
        <v>42219</v>
      </c>
      <c r="X45" s="15">
        <v>33.380000000000003</v>
      </c>
      <c r="Y45" s="15">
        <v>33.44</v>
      </c>
      <c r="Z45" s="15">
        <v>32.49</v>
      </c>
      <c r="AA45" s="15">
        <v>32.619999999999997</v>
      </c>
      <c r="AB45" s="144">
        <v>843100</v>
      </c>
      <c r="AC45" s="15">
        <v>32.36</v>
      </c>
      <c r="AD45" s="2">
        <f t="shared" si="0"/>
        <v>0.94999999999999574</v>
      </c>
      <c r="AE45" s="205">
        <f t="shared" si="1"/>
        <v>-2.2946859903381633E-2</v>
      </c>
    </row>
    <row r="46" spans="15:31" ht="15.75" thickTop="1" x14ac:dyDescent="0.25">
      <c r="O46" s="132">
        <v>1.1000000000000001</v>
      </c>
      <c r="P46" s="132">
        <f>O46*$Q$4</f>
        <v>31.042000000000002</v>
      </c>
      <c r="Q46" s="2"/>
      <c r="T46" s="195" t="s">
        <v>132</v>
      </c>
      <c r="U46" s="147">
        <v>27.46</v>
      </c>
      <c r="W46" s="200">
        <v>42216</v>
      </c>
      <c r="X46" s="15">
        <v>33.39</v>
      </c>
      <c r="Y46" s="15">
        <v>33.590000000000003</v>
      </c>
      <c r="Z46" s="15">
        <v>33.01</v>
      </c>
      <c r="AA46" s="15">
        <v>33.380000000000003</v>
      </c>
      <c r="AB46" s="144">
        <v>1056500</v>
      </c>
      <c r="AC46" s="15">
        <v>33.119999999999997</v>
      </c>
      <c r="AD46" s="2">
        <f t="shared" si="0"/>
        <v>0.5800000000000054</v>
      </c>
      <c r="AE46" s="205">
        <f t="shared" si="1"/>
        <v>-3.0102347983143041E-3</v>
      </c>
    </row>
    <row r="47" spans="15:31" x14ac:dyDescent="0.25">
      <c r="O47" s="132">
        <v>1.0900000000000001</v>
      </c>
      <c r="P47" s="132">
        <f t="shared" ref="P47:P66" si="2">O47*$Q$4</f>
        <v>30.759800000000002</v>
      </c>
      <c r="Q47" s="2"/>
      <c r="T47" s="142" t="s">
        <v>133</v>
      </c>
      <c r="U47" s="137">
        <v>27.09</v>
      </c>
      <c r="W47" s="200">
        <v>42215</v>
      </c>
      <c r="X47" s="15">
        <v>31.06</v>
      </c>
      <c r="Y47" s="15">
        <v>33.549999999999997</v>
      </c>
      <c r="Z47" s="15">
        <v>31.06</v>
      </c>
      <c r="AA47" s="15">
        <v>33.49</v>
      </c>
      <c r="AB47" s="144">
        <v>1134100</v>
      </c>
      <c r="AC47" s="15">
        <v>33.22</v>
      </c>
      <c r="AD47" s="2">
        <f t="shared" si="0"/>
        <v>2.4899999999999984</v>
      </c>
      <c r="AE47" s="205">
        <f t="shared" si="1"/>
        <v>1.3113754193351701E-2</v>
      </c>
    </row>
    <row r="48" spans="15:31" x14ac:dyDescent="0.25">
      <c r="O48" s="132">
        <v>1.08</v>
      </c>
      <c r="P48" s="132">
        <f t="shared" si="2"/>
        <v>30.477600000000002</v>
      </c>
      <c r="Q48" s="2"/>
      <c r="T48" s="142" t="s">
        <v>134</v>
      </c>
      <c r="U48" s="137" t="s">
        <v>266</v>
      </c>
      <c r="W48" s="200">
        <v>42214</v>
      </c>
      <c r="X48" s="15">
        <v>31.98</v>
      </c>
      <c r="Y48" s="15">
        <v>33.28</v>
      </c>
      <c r="Z48" s="15">
        <v>31.96</v>
      </c>
      <c r="AA48" s="15">
        <v>33.049999999999997</v>
      </c>
      <c r="AB48" s="144">
        <v>1464300</v>
      </c>
      <c r="AC48" s="15">
        <v>32.79</v>
      </c>
      <c r="AD48" s="2">
        <f t="shared" si="0"/>
        <v>1.3200000000000003</v>
      </c>
      <c r="AE48" s="205">
        <f t="shared" si="1"/>
        <v>3.3406870469587124E-2</v>
      </c>
    </row>
    <row r="49" spans="15:31" x14ac:dyDescent="0.25">
      <c r="O49" s="132">
        <v>1.07</v>
      </c>
      <c r="P49" s="132">
        <f t="shared" si="2"/>
        <v>30.195399999999999</v>
      </c>
      <c r="Q49" s="2"/>
      <c r="T49" s="142" t="s">
        <v>135</v>
      </c>
      <c r="U49" s="137" t="s">
        <v>267</v>
      </c>
      <c r="W49" s="200">
        <v>42213</v>
      </c>
      <c r="X49" s="15">
        <v>31.65</v>
      </c>
      <c r="Y49" s="15">
        <v>31.98</v>
      </c>
      <c r="Z49" s="15">
        <v>31.4</v>
      </c>
      <c r="AA49" s="15">
        <v>31.98</v>
      </c>
      <c r="AB49" s="144">
        <v>1086300</v>
      </c>
      <c r="AC49" s="15">
        <v>31.73</v>
      </c>
      <c r="AD49" s="2">
        <f t="shared" si="0"/>
        <v>0.58000000000000185</v>
      </c>
      <c r="AE49" s="205">
        <f t="shared" si="1"/>
        <v>1.4062000639181838E-2</v>
      </c>
    </row>
    <row r="50" spans="15:31" x14ac:dyDescent="0.25">
      <c r="O50" s="132">
        <v>1.06</v>
      </c>
      <c r="P50" s="132">
        <f t="shared" si="2"/>
        <v>29.9132</v>
      </c>
      <c r="Q50" s="2"/>
      <c r="T50" s="142" t="s">
        <v>136</v>
      </c>
      <c r="U50" s="137">
        <v>41.6</v>
      </c>
      <c r="W50" s="200">
        <v>42212</v>
      </c>
      <c r="X50" s="15">
        <v>31.45</v>
      </c>
      <c r="Y50" s="15">
        <v>31.78</v>
      </c>
      <c r="Z50" s="15">
        <v>31.36</v>
      </c>
      <c r="AA50" s="15">
        <v>31.54</v>
      </c>
      <c r="AB50" s="144">
        <v>619400</v>
      </c>
      <c r="AC50" s="15">
        <v>31.29</v>
      </c>
      <c r="AD50" s="2">
        <f t="shared" si="0"/>
        <v>0.42000000000000171</v>
      </c>
      <c r="AE50" s="205">
        <f t="shared" si="1"/>
        <v>-1.0749288650015787E-2</v>
      </c>
    </row>
    <row r="51" spans="15:31" x14ac:dyDescent="0.25">
      <c r="O51" s="132">
        <v>1.05</v>
      </c>
      <c r="P51" s="132">
        <f t="shared" si="2"/>
        <v>29.631</v>
      </c>
      <c r="Q51" s="2"/>
      <c r="T51" s="142" t="s">
        <v>137</v>
      </c>
      <c r="U51" s="137">
        <v>0.93208199999999997</v>
      </c>
      <c r="W51" s="200">
        <v>42209</v>
      </c>
      <c r="X51" s="15">
        <v>32.69</v>
      </c>
      <c r="Y51" s="15">
        <v>32.69</v>
      </c>
      <c r="Z51" s="15">
        <v>31.73</v>
      </c>
      <c r="AA51" s="15">
        <v>31.88</v>
      </c>
      <c r="AB51" s="144">
        <v>694100</v>
      </c>
      <c r="AC51" s="15">
        <v>31.63</v>
      </c>
      <c r="AD51" s="2">
        <f t="shared" si="0"/>
        <v>0.9599999999999973</v>
      </c>
      <c r="AE51" s="205">
        <f t="shared" si="1"/>
        <v>-2.3765432098765471E-2</v>
      </c>
    </row>
    <row r="52" spans="15:31" x14ac:dyDescent="0.25">
      <c r="O52" s="132">
        <v>1.04</v>
      </c>
      <c r="P52" s="132">
        <f t="shared" si="2"/>
        <v>29.348800000000001</v>
      </c>
      <c r="Q52" s="2"/>
      <c r="T52" s="142" t="s">
        <v>163</v>
      </c>
      <c r="U52" s="137" t="s">
        <v>268</v>
      </c>
      <c r="W52" s="200">
        <v>42208</v>
      </c>
      <c r="X52" s="15">
        <v>33.119999999999997</v>
      </c>
      <c r="Y52" s="15">
        <v>33.32</v>
      </c>
      <c r="Z52" s="15">
        <v>32.61</v>
      </c>
      <c r="AA52" s="15">
        <v>32.659999999999997</v>
      </c>
      <c r="AB52" s="144">
        <v>680200</v>
      </c>
      <c r="AC52" s="15">
        <v>32.4</v>
      </c>
      <c r="AD52" s="2">
        <f t="shared" si="0"/>
        <v>0.71000000000000085</v>
      </c>
      <c r="AE52" s="205">
        <f t="shared" si="1"/>
        <v>-1.6990291262136026E-2</v>
      </c>
    </row>
    <row r="53" spans="15:31" x14ac:dyDescent="0.25">
      <c r="O53" s="132">
        <v>1.03</v>
      </c>
      <c r="P53" s="132">
        <f t="shared" si="2"/>
        <v>29.066600000000001</v>
      </c>
      <c r="Q53" s="2"/>
      <c r="T53" s="142"/>
      <c r="U53" s="137"/>
      <c r="W53" s="200">
        <v>42207</v>
      </c>
      <c r="X53" s="15">
        <v>33.729999999999997</v>
      </c>
      <c r="Y53" s="15">
        <v>33.79</v>
      </c>
      <c r="Z53" s="15">
        <v>33.18</v>
      </c>
      <c r="AA53" s="15">
        <v>33.22</v>
      </c>
      <c r="AB53" s="144">
        <v>513500</v>
      </c>
      <c r="AC53" s="15">
        <v>32.96</v>
      </c>
      <c r="AD53" s="2">
        <f t="shared" si="0"/>
        <v>0.60999999999999943</v>
      </c>
      <c r="AE53" s="205">
        <f t="shared" si="1"/>
        <v>-1.9047619047619091E-2</v>
      </c>
    </row>
    <row r="54" spans="15:31" x14ac:dyDescent="0.25">
      <c r="O54" s="132">
        <v>1.02</v>
      </c>
      <c r="P54" s="132">
        <f t="shared" si="2"/>
        <v>28.784399999999998</v>
      </c>
      <c r="Q54" s="2"/>
      <c r="T54" s="142" t="s">
        <v>139</v>
      </c>
      <c r="U54" s="137" t="s">
        <v>269</v>
      </c>
      <c r="W54" s="200">
        <v>42206</v>
      </c>
      <c r="X54" s="15">
        <v>34.06</v>
      </c>
      <c r="Y54" s="15">
        <v>34.35</v>
      </c>
      <c r="Z54" s="15">
        <v>33.71</v>
      </c>
      <c r="AA54" s="15">
        <v>33.869999999999997</v>
      </c>
      <c r="AB54" s="144">
        <v>587800</v>
      </c>
      <c r="AC54" s="15">
        <v>33.6</v>
      </c>
      <c r="AD54" s="2">
        <f t="shared" si="0"/>
        <v>0.64000000000000057</v>
      </c>
      <c r="AE54" s="205">
        <f t="shared" si="1"/>
        <v>-7.6786769049024262E-3</v>
      </c>
    </row>
    <row r="55" spans="15:31" x14ac:dyDescent="0.25">
      <c r="O55" s="132">
        <v>1.01</v>
      </c>
      <c r="P55" s="132">
        <f t="shared" si="2"/>
        <v>28.502199999999998</v>
      </c>
      <c r="Q55" s="2"/>
      <c r="T55" s="142" t="s">
        <v>140</v>
      </c>
      <c r="U55" s="137" t="s">
        <v>270</v>
      </c>
      <c r="W55" s="200">
        <v>42205</v>
      </c>
      <c r="X55" s="15">
        <v>34.299999999999997</v>
      </c>
      <c r="Y55" s="15">
        <v>34.409999999999997</v>
      </c>
      <c r="Z55" s="15">
        <v>34.049999999999997</v>
      </c>
      <c r="AA55" s="15">
        <v>34.130000000000003</v>
      </c>
      <c r="AB55" s="144">
        <v>477400</v>
      </c>
      <c r="AC55" s="15">
        <v>33.86</v>
      </c>
      <c r="AD55" s="2">
        <f t="shared" si="0"/>
        <v>0.35999999999999943</v>
      </c>
      <c r="AE55" s="205">
        <f t="shared" si="1"/>
        <v>-5.5800293685756008E-3</v>
      </c>
    </row>
    <row r="56" spans="15:31" x14ac:dyDescent="0.25">
      <c r="O56" s="132">
        <v>1</v>
      </c>
      <c r="P56" s="132">
        <f t="shared" si="2"/>
        <v>28.22</v>
      </c>
      <c r="Q56" s="2"/>
      <c r="T56" s="142" t="s">
        <v>141</v>
      </c>
      <c r="U56" s="139">
        <v>116670</v>
      </c>
      <c r="W56" s="200">
        <v>42202</v>
      </c>
      <c r="X56" s="15">
        <v>34.75</v>
      </c>
      <c r="Y56" s="15">
        <v>34.9</v>
      </c>
      <c r="Z56" s="15">
        <v>34.299999999999997</v>
      </c>
      <c r="AA56" s="15">
        <v>34.32</v>
      </c>
      <c r="AB56" s="144">
        <v>457700</v>
      </c>
      <c r="AC56" s="15">
        <v>34.049999999999997</v>
      </c>
      <c r="AD56" s="2">
        <f t="shared" si="0"/>
        <v>0.60000000000000142</v>
      </c>
      <c r="AE56" s="205">
        <f t="shared" si="1"/>
        <v>-1.4471780028943559E-2</v>
      </c>
    </row>
    <row r="57" spans="15:31" x14ac:dyDescent="0.25">
      <c r="O57" s="132">
        <v>0.99</v>
      </c>
      <c r="P57" s="132">
        <f t="shared" si="2"/>
        <v>27.937799999999999</v>
      </c>
      <c r="Q57" s="2"/>
      <c r="T57" s="142" t="s">
        <v>146</v>
      </c>
      <c r="U57" s="139">
        <v>808672</v>
      </c>
      <c r="W57" s="200">
        <v>42201</v>
      </c>
      <c r="X57" s="15">
        <v>35.049999999999997</v>
      </c>
      <c r="Y57" s="15">
        <v>35.17</v>
      </c>
      <c r="Z57" s="15">
        <v>34.67</v>
      </c>
      <c r="AA57" s="15">
        <v>34.83</v>
      </c>
      <c r="AB57" s="144">
        <v>575500</v>
      </c>
      <c r="AC57" s="15">
        <v>34.549999999999997</v>
      </c>
      <c r="AD57" s="2">
        <f t="shared" si="0"/>
        <v>0.5</v>
      </c>
      <c r="AE57" s="205">
        <f t="shared" si="1"/>
        <v>2.3208587177254714E-3</v>
      </c>
    </row>
    <row r="58" spans="15:31" x14ac:dyDescent="0.25">
      <c r="O58" s="132">
        <v>0.98</v>
      </c>
      <c r="P58" s="132">
        <f t="shared" si="2"/>
        <v>27.6556</v>
      </c>
      <c r="Q58" s="2"/>
      <c r="T58" s="142" t="s">
        <v>142</v>
      </c>
      <c r="U58" s="137" t="s">
        <v>271</v>
      </c>
      <c r="W58" s="200">
        <v>42200</v>
      </c>
      <c r="X58" s="15">
        <v>35.11</v>
      </c>
      <c r="Y58" s="15">
        <v>35.11</v>
      </c>
      <c r="Z58" s="15">
        <v>34.409999999999997</v>
      </c>
      <c r="AA58" s="15">
        <v>34.75</v>
      </c>
      <c r="AB58" s="144">
        <v>1153200</v>
      </c>
      <c r="AC58" s="15">
        <v>34.47</v>
      </c>
      <c r="AD58" s="2">
        <f t="shared" si="0"/>
        <v>0.70000000000000284</v>
      </c>
      <c r="AE58" s="205">
        <f t="shared" si="1"/>
        <v>-1.7388825541619135E-2</v>
      </c>
    </row>
    <row r="59" spans="15:31" x14ac:dyDescent="0.25">
      <c r="O59" s="132">
        <v>0.97</v>
      </c>
      <c r="P59" s="132">
        <f t="shared" si="2"/>
        <v>27.373399999999997</v>
      </c>
      <c r="T59" s="142" t="s">
        <v>147</v>
      </c>
      <c r="U59" s="137" t="s">
        <v>234</v>
      </c>
      <c r="W59" s="200">
        <v>42199</v>
      </c>
      <c r="X59" s="15">
        <v>35.22</v>
      </c>
      <c r="Y59" s="15">
        <v>35.54</v>
      </c>
      <c r="Z59" s="15">
        <v>35.1</v>
      </c>
      <c r="AA59" s="15">
        <v>35.36</v>
      </c>
      <c r="AB59" s="144">
        <v>679500</v>
      </c>
      <c r="AC59" s="15">
        <v>35.08</v>
      </c>
      <c r="AD59" s="2">
        <f t="shared" si="0"/>
        <v>0.43999999999999773</v>
      </c>
      <c r="AE59" s="205">
        <f t="shared" si="1"/>
        <v>5.7045065601823985E-4</v>
      </c>
    </row>
    <row r="60" spans="15:31" x14ac:dyDescent="0.25">
      <c r="O60" s="132">
        <v>0.96</v>
      </c>
      <c r="P60" s="132">
        <f t="shared" si="2"/>
        <v>27.091199999999997</v>
      </c>
      <c r="T60" s="142" t="s">
        <v>148</v>
      </c>
      <c r="U60" s="137">
        <v>-0.84</v>
      </c>
      <c r="W60" s="200">
        <v>42198</v>
      </c>
      <c r="X60" s="15">
        <v>35.07</v>
      </c>
      <c r="Y60" s="15">
        <v>35.380000000000003</v>
      </c>
      <c r="Z60" s="15">
        <v>34.92</v>
      </c>
      <c r="AA60" s="15">
        <v>35.340000000000003</v>
      </c>
      <c r="AB60" s="144">
        <v>697700</v>
      </c>
      <c r="AC60" s="15">
        <v>35.06</v>
      </c>
      <c r="AD60" s="2">
        <f t="shared" si="0"/>
        <v>0.46000000000000085</v>
      </c>
      <c r="AE60" s="205">
        <f t="shared" si="1"/>
        <v>1.4761215629522484E-2</v>
      </c>
    </row>
    <row r="61" spans="15:31" x14ac:dyDescent="0.25">
      <c r="O61" s="132">
        <v>0.95</v>
      </c>
      <c r="P61" s="132">
        <f t="shared" si="2"/>
        <v>26.808999999999997</v>
      </c>
      <c r="T61" s="142" t="s">
        <v>143</v>
      </c>
      <c r="U61" s="137" t="s">
        <v>272</v>
      </c>
      <c r="W61" s="200">
        <v>42195</v>
      </c>
      <c r="X61" s="15">
        <v>35.08</v>
      </c>
      <c r="Y61" s="15">
        <v>35.130000000000003</v>
      </c>
      <c r="Z61" s="15">
        <v>34.770000000000003</v>
      </c>
      <c r="AA61" s="15">
        <v>34.83</v>
      </c>
      <c r="AB61" s="144">
        <v>630100</v>
      </c>
      <c r="AC61" s="15">
        <v>34.549999999999997</v>
      </c>
      <c r="AD61" s="2">
        <f t="shared" si="0"/>
        <v>0.35999999999999943</v>
      </c>
      <c r="AE61" s="205">
        <f t="shared" si="1"/>
        <v>2.6117237376668268E-3</v>
      </c>
    </row>
    <row r="62" spans="15:31" x14ac:dyDescent="0.25">
      <c r="O62" s="132">
        <v>0.94</v>
      </c>
      <c r="P62" s="132">
        <f t="shared" si="2"/>
        <v>26.526799999999998</v>
      </c>
      <c r="W62" s="200">
        <v>42194</v>
      </c>
      <c r="X62" s="15">
        <v>35.799999999999997</v>
      </c>
      <c r="Y62" s="15">
        <v>35.89</v>
      </c>
      <c r="Z62" s="15">
        <v>34.74</v>
      </c>
      <c r="AA62" s="15">
        <v>34.74</v>
      </c>
      <c r="AB62" s="144">
        <v>1049000</v>
      </c>
      <c r="AC62" s="15">
        <v>34.46</v>
      </c>
      <c r="AD62" s="2">
        <f t="shared" si="0"/>
        <v>1.1499999999999986</v>
      </c>
      <c r="AE62" s="205">
        <f t="shared" si="1"/>
        <v>-1.7673888255416159E-2</v>
      </c>
    </row>
    <row r="63" spans="15:31" x14ac:dyDescent="0.25">
      <c r="O63" s="132">
        <v>0.93</v>
      </c>
      <c r="P63" s="132">
        <f t="shared" si="2"/>
        <v>26.244600000000002</v>
      </c>
      <c r="W63" s="200">
        <v>42193</v>
      </c>
      <c r="X63" s="15">
        <v>35.700000000000003</v>
      </c>
      <c r="Y63" s="15">
        <v>35.81</v>
      </c>
      <c r="Z63" s="15">
        <v>35.25</v>
      </c>
      <c r="AA63" s="15">
        <v>35.36</v>
      </c>
      <c r="AB63" s="144">
        <v>884400</v>
      </c>
      <c r="AC63" s="15">
        <v>35.08</v>
      </c>
      <c r="AD63" s="2">
        <f t="shared" si="0"/>
        <v>0.56000000000000227</v>
      </c>
      <c r="AE63" s="205">
        <f t="shared" si="1"/>
        <v>-1.7091622303166187E-2</v>
      </c>
    </row>
    <row r="64" spans="15:31" x14ac:dyDescent="0.25">
      <c r="O64" s="132">
        <v>0.92</v>
      </c>
      <c r="P64" s="132">
        <f t="shared" si="2"/>
        <v>25.962399999999999</v>
      </c>
      <c r="W64" s="200">
        <v>42192</v>
      </c>
      <c r="X64" s="15">
        <v>35.65</v>
      </c>
      <c r="Y64" s="15">
        <v>36</v>
      </c>
      <c r="Z64" s="15">
        <v>35.31</v>
      </c>
      <c r="AA64" s="15">
        <v>35.979999999999997</v>
      </c>
      <c r="AB64" s="144">
        <v>721000</v>
      </c>
      <c r="AC64" s="15">
        <v>35.69</v>
      </c>
      <c r="AD64" s="2">
        <f t="shared" si="0"/>
        <v>0.68999999999999773</v>
      </c>
      <c r="AE64" s="205">
        <f t="shared" si="1"/>
        <v>9.047215154085464E-3</v>
      </c>
    </row>
    <row r="65" spans="15:31" x14ac:dyDescent="0.25">
      <c r="O65" s="132">
        <v>0.91</v>
      </c>
      <c r="P65" s="132">
        <f t="shared" si="2"/>
        <v>25.680199999999999</v>
      </c>
      <c r="W65" s="200">
        <v>42191</v>
      </c>
      <c r="X65" s="15">
        <v>35.92</v>
      </c>
      <c r="Y65" s="15">
        <v>36.049999999999997</v>
      </c>
      <c r="Z65" s="15">
        <v>35.47</v>
      </c>
      <c r="AA65" s="15">
        <v>35.65</v>
      </c>
      <c r="AB65" s="144">
        <v>416200</v>
      </c>
      <c r="AC65" s="15">
        <v>35.369999999999997</v>
      </c>
      <c r="AD65" s="2">
        <f t="shared" si="0"/>
        <v>0.57999999999999829</v>
      </c>
      <c r="AE65" s="205">
        <f t="shared" si="1"/>
        <v>-1.6133518776078049E-2</v>
      </c>
    </row>
    <row r="66" spans="15:31" x14ac:dyDescent="0.25">
      <c r="O66" s="132">
        <v>0.9</v>
      </c>
      <c r="P66" s="132">
        <f t="shared" si="2"/>
        <v>25.398</v>
      </c>
      <c r="W66" s="200">
        <v>42187</v>
      </c>
      <c r="X66" s="15">
        <v>36.700000000000003</v>
      </c>
      <c r="Y66" s="15">
        <v>36.82</v>
      </c>
      <c r="Z66" s="15">
        <v>36.06</v>
      </c>
      <c r="AA66" s="15">
        <v>36.24</v>
      </c>
      <c r="AB66" s="144">
        <v>385200</v>
      </c>
      <c r="AC66" s="15">
        <v>35.950000000000003</v>
      </c>
      <c r="AD66" s="2">
        <f t="shared" si="0"/>
        <v>0.75999999999999801</v>
      </c>
      <c r="AE66" s="205">
        <f t="shared" si="1"/>
        <v>-1.12761276127612E-2</v>
      </c>
    </row>
    <row r="67" spans="15:31" x14ac:dyDescent="0.25">
      <c r="W67" s="200">
        <v>42186</v>
      </c>
      <c r="X67" s="15">
        <v>36.799999999999997</v>
      </c>
      <c r="Y67" s="15">
        <v>36.950000000000003</v>
      </c>
      <c r="Z67" s="15">
        <v>36.450000000000003</v>
      </c>
      <c r="AA67" s="15">
        <v>36.65</v>
      </c>
      <c r="AB67" s="144">
        <v>552100</v>
      </c>
      <c r="AC67" s="15">
        <v>36.36</v>
      </c>
      <c r="AD67" s="2">
        <f t="shared" ref="AD67:AD69" si="3">Y67-Z67</f>
        <v>0.5</v>
      </c>
      <c r="AE67" s="205">
        <f t="shared" ref="AE67:AE69" si="4">AC67/AC68-1</f>
        <v>2.2050716648289725E-3</v>
      </c>
    </row>
    <row r="68" spans="15:31" x14ac:dyDescent="0.25">
      <c r="W68" s="200">
        <v>42185</v>
      </c>
      <c r="X68" s="15">
        <v>36.89</v>
      </c>
      <c r="Y68" s="15">
        <v>36.93</v>
      </c>
      <c r="Z68" s="15">
        <v>36.35</v>
      </c>
      <c r="AA68" s="15">
        <v>36.57</v>
      </c>
      <c r="AB68" s="144">
        <v>748900</v>
      </c>
      <c r="AC68" s="15">
        <v>36.28</v>
      </c>
      <c r="AD68" s="2">
        <f t="shared" si="3"/>
        <v>0.57999999999999829</v>
      </c>
      <c r="AE68" s="205" t="e">
        <f t="shared" si="4"/>
        <v>#DIV/0!</v>
      </c>
    </row>
    <row r="69" spans="15:31" x14ac:dyDescent="0.25">
      <c r="W69" s="15" t="s">
        <v>159</v>
      </c>
      <c r="X69" s="15"/>
      <c r="Y69" s="15"/>
      <c r="Z69" s="15"/>
      <c r="AA69" s="15"/>
      <c r="AB69" s="15"/>
      <c r="AC69" s="15"/>
      <c r="AD69" s="2">
        <f t="shared" si="3"/>
        <v>0</v>
      </c>
      <c r="AE69" s="205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17"/>
  <sheetViews>
    <sheetView workbookViewId="0">
      <selection activeCell="A3" sqref="A3"/>
    </sheetView>
  </sheetViews>
  <sheetFormatPr defaultRowHeight="15" x14ac:dyDescent="0.25"/>
  <sheetData>
    <row r="1" spans="1:2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120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121</v>
      </c>
      <c r="K1" s="17" t="s">
        <v>61</v>
      </c>
      <c r="L1" s="17" t="s">
        <v>82</v>
      </c>
      <c r="M1" s="17" t="s">
        <v>38</v>
      </c>
      <c r="N1" s="17"/>
      <c r="O1" s="17"/>
      <c r="P1" s="17"/>
      <c r="Q1" s="17"/>
      <c r="R1" s="17"/>
      <c r="S1" s="17"/>
      <c r="T1" s="17" t="s">
        <v>72</v>
      </c>
      <c r="U1" s="133"/>
    </row>
    <row r="2" spans="1:21" x14ac:dyDescent="0.25">
      <c r="A2" s="6" t="s">
        <v>26</v>
      </c>
      <c r="B2" s="1">
        <v>42284</v>
      </c>
      <c r="C2">
        <v>150</v>
      </c>
      <c r="D2" s="2">
        <v>3.75</v>
      </c>
      <c r="E2" s="2"/>
      <c r="F2" s="2">
        <f>D2*C2</f>
        <v>562.5</v>
      </c>
      <c r="L2" s="1"/>
      <c r="M2" s="2"/>
      <c r="O2" s="17" t="s">
        <v>57</v>
      </c>
      <c r="Q2">
        <f>C8-H8</f>
        <v>150</v>
      </c>
      <c r="T2" s="1"/>
      <c r="U2" s="135"/>
    </row>
    <row r="3" spans="1:21" x14ac:dyDescent="0.25">
      <c r="A3" s="30" t="s">
        <v>75</v>
      </c>
      <c r="B3" s="1"/>
      <c r="D3" s="2"/>
      <c r="E3" s="2"/>
      <c r="F3" s="2"/>
      <c r="O3" s="17" t="s">
        <v>58</v>
      </c>
      <c r="Q3" s="2">
        <f>(F8-K8-M8)/Q2</f>
        <v>3.75</v>
      </c>
      <c r="U3" s="135"/>
    </row>
    <row r="4" spans="1:21" x14ac:dyDescent="0.25">
      <c r="B4" s="1"/>
      <c r="D4" s="2"/>
      <c r="E4" s="2"/>
      <c r="F4" s="2"/>
      <c r="O4" s="17" t="s">
        <v>66</v>
      </c>
      <c r="Q4" s="81">
        <v>4.0599999999999996</v>
      </c>
      <c r="U4" s="135"/>
    </row>
    <row r="5" spans="1:21" x14ac:dyDescent="0.25">
      <c r="B5" s="1"/>
      <c r="D5" s="2"/>
      <c r="E5" s="2"/>
      <c r="F5" s="2"/>
      <c r="O5" s="17" t="s">
        <v>67</v>
      </c>
      <c r="Q5" s="3">
        <f>Q4*Q2</f>
        <v>608.99999999999989</v>
      </c>
      <c r="U5" s="135"/>
    </row>
    <row r="6" spans="1:21" x14ac:dyDescent="0.25">
      <c r="B6" s="1"/>
      <c r="D6" s="2"/>
      <c r="E6" s="2"/>
      <c r="F6" s="2"/>
      <c r="O6" s="17" t="s">
        <v>64</v>
      </c>
      <c r="Q6" s="2">
        <f>Q3*Q2</f>
        <v>562.5</v>
      </c>
      <c r="U6" s="135"/>
    </row>
    <row r="7" spans="1:21" ht="15.75" x14ac:dyDescent="0.25">
      <c r="E7" s="2"/>
      <c r="O7" s="17" t="s">
        <v>65</v>
      </c>
      <c r="Q7" s="2">
        <f>Q5-Q6</f>
        <v>46.499999999999886</v>
      </c>
      <c r="R7" s="223" t="s">
        <v>245</v>
      </c>
      <c r="U7" s="135"/>
    </row>
    <row r="8" spans="1:21" x14ac:dyDescent="0.25">
      <c r="A8" s="49" t="s">
        <v>87</v>
      </c>
      <c r="B8" s="20"/>
      <c r="C8" s="20">
        <f>SUM(C2:C7)</f>
        <v>150</v>
      </c>
      <c r="D8" s="20"/>
      <c r="E8" s="25"/>
      <c r="F8" s="20">
        <f>SUM(F2:F7)</f>
        <v>562.5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5">
        <f>SUM(M2:M4)</f>
        <v>0</v>
      </c>
      <c r="U8" s="135"/>
    </row>
    <row r="9" spans="1:21" x14ac:dyDescent="0.25">
      <c r="E9" s="2"/>
      <c r="U9" s="135"/>
    </row>
    <row r="10" spans="1:21" x14ac:dyDescent="0.25">
      <c r="E10" s="2"/>
      <c r="U10" s="135"/>
    </row>
    <row r="11" spans="1:21" x14ac:dyDescent="0.25">
      <c r="E11" s="2"/>
      <c r="U11" s="135"/>
    </row>
    <row r="12" spans="1:21" x14ac:dyDescent="0.25">
      <c r="E12" s="2"/>
      <c r="U12" s="135"/>
    </row>
    <row r="13" spans="1:21" x14ac:dyDescent="0.25">
      <c r="E13" s="2"/>
      <c r="U13" s="135"/>
    </row>
    <row r="14" spans="1:21" x14ac:dyDescent="0.25">
      <c r="E14" s="2"/>
      <c r="U14" s="135"/>
    </row>
    <row r="15" spans="1:21" x14ac:dyDescent="0.25">
      <c r="E15" s="2"/>
      <c r="U15" s="135"/>
    </row>
    <row r="16" spans="1:21" x14ac:dyDescent="0.25">
      <c r="E16" s="2"/>
      <c r="U16" s="135"/>
    </row>
    <row r="17" spans="5:21" x14ac:dyDescent="0.25">
      <c r="E17" s="2"/>
      <c r="U17" s="135"/>
    </row>
  </sheetData>
  <conditionalFormatting sqref="Q7">
    <cfRule type="expression" dxfId="1" priority="1">
      <formula>Q7&gt;0</formula>
    </cfRule>
    <cfRule type="expression" dxfId="0" priority="2">
      <formula>Q7&lt;0</formula>
    </cfRule>
  </conditionalFormatting>
  <hyperlinks>
    <hyperlink ref="A3" location="ACTIVE!A1" display="Back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120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121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15</v>
      </c>
      <c r="T2" s="1">
        <v>42298</v>
      </c>
      <c r="U2" t="s">
        <v>90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91.091333333333353</v>
      </c>
    </row>
    <row r="4" spans="1:2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7" t="s">
        <v>66</v>
      </c>
      <c r="Q4" s="81">
        <v>89.77</v>
      </c>
    </row>
    <row r="5" spans="1:21" x14ac:dyDescent="0.25">
      <c r="O5" s="17" t="s">
        <v>67</v>
      </c>
      <c r="Q5" s="3">
        <f>Q4*Q2</f>
        <v>1346.55</v>
      </c>
    </row>
    <row r="6" spans="1:21" x14ac:dyDescent="0.25">
      <c r="O6" s="17" t="s">
        <v>64</v>
      </c>
      <c r="Q6" s="2">
        <f>Q3*Q2</f>
        <v>1366.3700000000003</v>
      </c>
    </row>
    <row r="7" spans="1:21" ht="15.75" x14ac:dyDescent="0.25">
      <c r="O7" s="17" t="s">
        <v>65</v>
      </c>
      <c r="Q7" s="2">
        <f>Q5-Q6</f>
        <v>-19.820000000000391</v>
      </c>
      <c r="R7" s="223" t="s">
        <v>245</v>
      </c>
    </row>
    <row r="8" spans="1:21" x14ac:dyDescent="0.25">
      <c r="A8" s="49" t="s">
        <v>87</v>
      </c>
      <c r="B8" s="20"/>
      <c r="C8" s="20">
        <f>SUM(C2:C7)</f>
        <v>25</v>
      </c>
      <c r="D8" s="25"/>
      <c r="E8" s="25"/>
      <c r="F8" s="25">
        <f>SUM(F2:F7)</f>
        <v>2371.5500000000002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89.77</v>
      </c>
      <c r="P20">
        <v>1.1000000000000001</v>
      </c>
      <c r="Q20" s="2">
        <f t="shared" ref="Q20:Q32" si="0">P20*O20</f>
        <v>98.747</v>
      </c>
    </row>
    <row r="21" spans="9:17" x14ac:dyDescent="0.25">
      <c r="O21" s="2">
        <f>$Q$4</f>
        <v>89.77</v>
      </c>
      <c r="P21">
        <v>1.05</v>
      </c>
      <c r="Q21" s="2">
        <f t="shared" si="0"/>
        <v>94.258499999999998</v>
      </c>
    </row>
    <row r="22" spans="9:17" x14ac:dyDescent="0.25">
      <c r="O22" s="2">
        <f t="shared" ref="O22:O32" si="1">$Q$4</f>
        <v>89.77</v>
      </c>
      <c r="P22">
        <v>1.04</v>
      </c>
      <c r="Q22" s="2">
        <f t="shared" si="0"/>
        <v>93.360799999999998</v>
      </c>
    </row>
    <row r="23" spans="9:17" x14ac:dyDescent="0.25">
      <c r="O23" s="2">
        <f t="shared" si="1"/>
        <v>89.77</v>
      </c>
      <c r="P23" s="2">
        <v>1.03</v>
      </c>
      <c r="Q23" s="2">
        <f t="shared" si="0"/>
        <v>92.463099999999997</v>
      </c>
    </row>
    <row r="24" spans="9:17" x14ac:dyDescent="0.25">
      <c r="O24" s="2">
        <f t="shared" si="1"/>
        <v>89.77</v>
      </c>
      <c r="P24" s="2">
        <v>1.02</v>
      </c>
      <c r="Q24" s="2">
        <f t="shared" si="0"/>
        <v>91.565399999999997</v>
      </c>
    </row>
    <row r="25" spans="9:17" x14ac:dyDescent="0.25">
      <c r="O25" s="2">
        <f t="shared" si="1"/>
        <v>89.77</v>
      </c>
      <c r="P25" s="2">
        <v>1.01</v>
      </c>
      <c r="Q25" s="2">
        <f t="shared" si="0"/>
        <v>90.667699999999996</v>
      </c>
    </row>
    <row r="26" spans="9:17" x14ac:dyDescent="0.25">
      <c r="O26" s="2">
        <f t="shared" si="1"/>
        <v>89.77</v>
      </c>
      <c r="P26" s="2">
        <v>1</v>
      </c>
      <c r="Q26" s="2">
        <f t="shared" si="0"/>
        <v>89.77</v>
      </c>
    </row>
    <row r="27" spans="9:17" x14ac:dyDescent="0.25">
      <c r="O27" s="2">
        <f t="shared" si="1"/>
        <v>89.77</v>
      </c>
      <c r="P27" s="2">
        <v>0.99</v>
      </c>
      <c r="Q27" s="2">
        <f t="shared" si="0"/>
        <v>88.872299999999996</v>
      </c>
    </row>
    <row r="28" spans="9:17" x14ac:dyDescent="0.25">
      <c r="O28" s="2">
        <f t="shared" si="1"/>
        <v>89.77</v>
      </c>
      <c r="P28" s="2">
        <v>0.98</v>
      </c>
      <c r="Q28" s="2">
        <f t="shared" si="0"/>
        <v>87.974599999999995</v>
      </c>
    </row>
    <row r="29" spans="9:17" x14ac:dyDescent="0.25">
      <c r="O29" s="2">
        <f t="shared" si="1"/>
        <v>89.77</v>
      </c>
      <c r="P29" s="2">
        <v>0.97</v>
      </c>
      <c r="Q29" s="2">
        <f t="shared" si="0"/>
        <v>87.076899999999995</v>
      </c>
    </row>
    <row r="30" spans="9:17" x14ac:dyDescent="0.25">
      <c r="O30" s="2">
        <f t="shared" si="1"/>
        <v>89.77</v>
      </c>
      <c r="P30" s="2">
        <v>0.96</v>
      </c>
      <c r="Q30" s="2">
        <f t="shared" si="0"/>
        <v>86.179199999999994</v>
      </c>
    </row>
    <row r="31" spans="9:17" x14ac:dyDescent="0.25">
      <c r="O31" s="2">
        <f t="shared" si="1"/>
        <v>89.77</v>
      </c>
      <c r="P31" s="2">
        <v>0.95</v>
      </c>
      <c r="Q31" s="2">
        <f t="shared" si="0"/>
        <v>85.281499999999994</v>
      </c>
    </row>
    <row r="32" spans="9:17" x14ac:dyDescent="0.25">
      <c r="O32" s="2">
        <f t="shared" si="1"/>
        <v>89.77</v>
      </c>
      <c r="P32" s="2">
        <v>0.9</v>
      </c>
      <c r="Q32" s="2">
        <f t="shared" si="0"/>
        <v>80.792999999999992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L2" s="1">
        <v>42269</v>
      </c>
      <c r="M2" s="2">
        <v>7.5</v>
      </c>
      <c r="O2" s="17" t="s">
        <v>57</v>
      </c>
      <c r="Q2">
        <f>C6-H6</f>
        <v>15</v>
      </c>
      <c r="U2" s="1">
        <v>42293</v>
      </c>
      <c r="V2" t="s">
        <v>90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(F6-K6-M6)/Q2</f>
        <v>119.02666666666667</v>
      </c>
    </row>
    <row r="4" spans="1:22" x14ac:dyDescent="0.25">
      <c r="O4" s="17" t="s">
        <v>66</v>
      </c>
      <c r="Q4" s="81">
        <v>118.83</v>
      </c>
    </row>
    <row r="5" spans="1:22" x14ac:dyDescent="0.25">
      <c r="O5" s="17" t="s">
        <v>67</v>
      </c>
      <c r="Q5" s="3">
        <f>Q4*Q2</f>
        <v>1782.45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6">
        <f>SUM(M2:M5)</f>
        <v>7.5</v>
      </c>
      <c r="O6" s="17" t="s">
        <v>64</v>
      </c>
      <c r="Q6" s="2">
        <f>Q3*Q2</f>
        <v>1785.4</v>
      </c>
    </row>
    <row r="7" spans="1:22" ht="15.75" x14ac:dyDescent="0.25">
      <c r="O7" s="17" t="s">
        <v>65</v>
      </c>
      <c r="Q7" s="2">
        <f>Q5-Q6</f>
        <v>-2.9500000000000455</v>
      </c>
      <c r="R7" s="223" t="s">
        <v>245</v>
      </c>
    </row>
    <row r="19" spans="15:17" x14ac:dyDescent="0.25">
      <c r="P19" t="s">
        <v>83</v>
      </c>
    </row>
    <row r="20" spans="15:17" x14ac:dyDescent="0.25">
      <c r="O20" s="2">
        <f>$Q$4</f>
        <v>118.83</v>
      </c>
      <c r="P20">
        <v>1.1000000000000001</v>
      </c>
      <c r="Q20" s="2">
        <f t="shared" ref="Q20:Q32" si="0">P20*O20</f>
        <v>130.71300000000002</v>
      </c>
    </row>
    <row r="21" spans="15:17" x14ac:dyDescent="0.25">
      <c r="O21" s="2">
        <f>$Q$4</f>
        <v>118.83</v>
      </c>
      <c r="P21">
        <v>1.05</v>
      </c>
      <c r="Q21" s="2">
        <f t="shared" si="0"/>
        <v>124.7715</v>
      </c>
    </row>
    <row r="22" spans="15:17" x14ac:dyDescent="0.25">
      <c r="O22" s="2">
        <f t="shared" ref="O22:O32" si="1">$Q$4</f>
        <v>118.83</v>
      </c>
      <c r="P22">
        <v>1.04</v>
      </c>
      <c r="Q22" s="2">
        <f t="shared" si="0"/>
        <v>123.58320000000001</v>
      </c>
    </row>
    <row r="23" spans="15:17" x14ac:dyDescent="0.25">
      <c r="O23" s="2">
        <f t="shared" si="1"/>
        <v>118.83</v>
      </c>
      <c r="P23" s="2">
        <v>1.03</v>
      </c>
      <c r="Q23" s="2">
        <f t="shared" si="0"/>
        <v>122.39490000000001</v>
      </c>
    </row>
    <row r="24" spans="15:17" x14ac:dyDescent="0.25">
      <c r="O24" s="2">
        <f t="shared" si="1"/>
        <v>118.83</v>
      </c>
      <c r="P24" s="2">
        <v>1.02</v>
      </c>
      <c r="Q24" s="2">
        <f t="shared" si="0"/>
        <v>121.20659999999999</v>
      </c>
    </row>
    <row r="25" spans="15:17" x14ac:dyDescent="0.25">
      <c r="O25" s="2">
        <f t="shared" si="1"/>
        <v>118.83</v>
      </c>
      <c r="P25" s="2">
        <v>1.01</v>
      </c>
      <c r="Q25" s="2">
        <f t="shared" si="0"/>
        <v>120.0183</v>
      </c>
    </row>
    <row r="26" spans="15:17" x14ac:dyDescent="0.25">
      <c r="O26" s="2">
        <f t="shared" si="1"/>
        <v>118.83</v>
      </c>
      <c r="P26" s="2">
        <v>1</v>
      </c>
      <c r="Q26" s="2">
        <f t="shared" si="0"/>
        <v>118.83</v>
      </c>
    </row>
    <row r="27" spans="15:17" x14ac:dyDescent="0.25">
      <c r="O27" s="2">
        <f t="shared" si="1"/>
        <v>118.83</v>
      </c>
      <c r="P27" s="2">
        <v>0.99</v>
      </c>
      <c r="Q27" s="2">
        <f t="shared" si="0"/>
        <v>117.6417</v>
      </c>
    </row>
    <row r="28" spans="15:17" x14ac:dyDescent="0.25">
      <c r="O28" s="2">
        <f t="shared" si="1"/>
        <v>118.83</v>
      </c>
      <c r="P28" s="2">
        <v>0.98</v>
      </c>
      <c r="Q28" s="2">
        <f t="shared" si="0"/>
        <v>116.4534</v>
      </c>
    </row>
    <row r="29" spans="15:17" x14ac:dyDescent="0.25">
      <c r="O29" s="2">
        <f t="shared" si="1"/>
        <v>118.83</v>
      </c>
      <c r="P29" s="2">
        <v>0.97</v>
      </c>
      <c r="Q29" s="2">
        <f t="shared" si="0"/>
        <v>115.26509999999999</v>
      </c>
    </row>
    <row r="30" spans="15:17" x14ac:dyDescent="0.25">
      <c r="O30" s="2">
        <f t="shared" si="1"/>
        <v>118.83</v>
      </c>
      <c r="P30" s="2">
        <v>0.96</v>
      </c>
      <c r="Q30" s="2">
        <f t="shared" si="0"/>
        <v>114.07679999999999</v>
      </c>
    </row>
    <row r="31" spans="15:17" x14ac:dyDescent="0.25">
      <c r="O31" s="2">
        <f t="shared" si="1"/>
        <v>118.83</v>
      </c>
      <c r="P31" s="2">
        <v>0.95</v>
      </c>
      <c r="Q31" s="2">
        <f t="shared" si="0"/>
        <v>112.88849999999999</v>
      </c>
    </row>
    <row r="32" spans="15:17" x14ac:dyDescent="0.25">
      <c r="O32" s="2">
        <f t="shared" si="1"/>
        <v>118.83</v>
      </c>
      <c r="P32" s="2">
        <v>0.9</v>
      </c>
      <c r="Q32" s="2">
        <f t="shared" si="0"/>
        <v>106.947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120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121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  <c r="W1" s="142" t="s">
        <v>151</v>
      </c>
      <c r="X1" s="142" t="s">
        <v>152</v>
      </c>
      <c r="Y1" s="142" t="s">
        <v>153</v>
      </c>
      <c r="Z1" s="142" t="s">
        <v>154</v>
      </c>
      <c r="AA1" s="142" t="s">
        <v>155</v>
      </c>
      <c r="AB1" s="142" t="s">
        <v>156</v>
      </c>
      <c r="AC1" s="142" t="s">
        <v>157</v>
      </c>
      <c r="AD1" s="17" t="s">
        <v>229</v>
      </c>
      <c r="AE1" s="17" t="s">
        <v>231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1">
        <v>42257</v>
      </c>
      <c r="H2" s="131">
        <v>5</v>
      </c>
      <c r="I2" s="127">
        <v>303.60000000000002</v>
      </c>
      <c r="J2" s="127">
        <v>0.03</v>
      </c>
      <c r="K2" s="127">
        <f>H2*I2-J2</f>
        <v>1517.97</v>
      </c>
      <c r="L2" t="s">
        <v>86</v>
      </c>
      <c r="O2" s="17" t="s">
        <v>57</v>
      </c>
      <c r="Q2">
        <f>C8-H8</f>
        <v>15</v>
      </c>
      <c r="W2" s="200">
        <v>42278</v>
      </c>
      <c r="X2" s="15">
        <v>291.99</v>
      </c>
      <c r="Y2" s="15">
        <v>292.89</v>
      </c>
      <c r="Z2" s="15">
        <v>282.45</v>
      </c>
      <c r="AA2" s="15">
        <v>287.3</v>
      </c>
      <c r="AB2" s="144">
        <v>2861100</v>
      </c>
      <c r="AC2" s="15">
        <v>287.3</v>
      </c>
      <c r="AD2" s="2">
        <f>Y2-Z2</f>
        <v>10.439999999999998</v>
      </c>
      <c r="AE2" s="205">
        <f>AC2/AC3-1</f>
        <v>-1.5455261985538482E-2</v>
      </c>
    </row>
    <row r="3" spans="1:31" x14ac:dyDescent="0.25">
      <c r="A3" s="30" t="s">
        <v>75</v>
      </c>
      <c r="B3" s="111">
        <v>42247</v>
      </c>
      <c r="C3" s="126">
        <v>5</v>
      </c>
      <c r="D3" s="127">
        <v>298.7</v>
      </c>
      <c r="E3" s="127">
        <v>0</v>
      </c>
      <c r="F3" s="127">
        <f>C3*D3 + E3</f>
        <v>1493.5</v>
      </c>
      <c r="H3" s="107"/>
      <c r="O3" s="17" t="s">
        <v>58</v>
      </c>
      <c r="Q3" s="2">
        <f>(F8-K8-M8)/Q2</f>
        <v>303.03533333333331</v>
      </c>
      <c r="W3" s="200">
        <v>42277</v>
      </c>
      <c r="X3" s="15">
        <v>283.98</v>
      </c>
      <c r="Y3" s="15">
        <v>292</v>
      </c>
      <c r="Z3" s="15">
        <v>283.06</v>
      </c>
      <c r="AA3" s="15">
        <v>291.81</v>
      </c>
      <c r="AB3" s="144">
        <v>2911800</v>
      </c>
      <c r="AC3" s="15">
        <v>291.81</v>
      </c>
      <c r="AD3" s="2">
        <f t="shared" ref="AD3:AD66" si="0">Y3-Z3</f>
        <v>8.9399999999999977</v>
      </c>
      <c r="AE3" s="205">
        <f t="shared" ref="AE3:AE66" si="1">AC3/AC4-1</f>
        <v>4.8808539697372533E-2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7"/>
      <c r="O4" s="17" t="s">
        <v>66</v>
      </c>
      <c r="Q4" s="81">
        <v>290.35000000000002</v>
      </c>
      <c r="T4" s="1">
        <v>42263</v>
      </c>
      <c r="U4" t="s">
        <v>194</v>
      </c>
      <c r="W4" s="200">
        <v>42276</v>
      </c>
      <c r="X4" s="15">
        <v>270.60000000000002</v>
      </c>
      <c r="Y4" s="15">
        <v>288.57</v>
      </c>
      <c r="Z4" s="15">
        <v>270.60000000000002</v>
      </c>
      <c r="AA4" s="15">
        <v>278.23</v>
      </c>
      <c r="AB4" s="144">
        <v>3809500</v>
      </c>
      <c r="AC4" s="15">
        <v>278.23</v>
      </c>
      <c r="AD4" s="2">
        <f t="shared" si="0"/>
        <v>17.96999999999997</v>
      </c>
      <c r="AE4" s="205">
        <f t="shared" si="1"/>
        <v>2.1852504774497072E-2</v>
      </c>
    </row>
    <row r="5" spans="1:31" x14ac:dyDescent="0.25">
      <c r="F5" s="3"/>
      <c r="O5" s="17" t="s">
        <v>67</v>
      </c>
      <c r="Q5" s="3">
        <f>Q4*Q2</f>
        <v>4355.25</v>
      </c>
      <c r="T5" s="1">
        <v>42265</v>
      </c>
      <c r="U5" t="s">
        <v>193</v>
      </c>
      <c r="W5" s="200">
        <v>42275</v>
      </c>
      <c r="X5" s="15">
        <v>282.54000000000002</v>
      </c>
      <c r="Y5" s="15">
        <v>284</v>
      </c>
      <c r="Z5" s="15">
        <v>267</v>
      </c>
      <c r="AA5" s="15">
        <v>272.27999999999997</v>
      </c>
      <c r="AB5" s="144">
        <v>4894500</v>
      </c>
      <c r="AC5" s="15">
        <v>272.27999999999997</v>
      </c>
      <c r="AD5" s="2">
        <f t="shared" si="0"/>
        <v>17</v>
      </c>
      <c r="AE5" s="205">
        <f t="shared" si="1"/>
        <v>-4.3927104182029053E-2</v>
      </c>
    </row>
    <row r="6" spans="1:31" x14ac:dyDescent="0.25">
      <c r="O6" s="17" t="s">
        <v>64</v>
      </c>
      <c r="Q6" s="2">
        <f>Q3*Q2</f>
        <v>4545.53</v>
      </c>
      <c r="W6" s="200">
        <v>42272</v>
      </c>
      <c r="X6" s="15">
        <v>298.77999999999997</v>
      </c>
      <c r="Y6" s="15">
        <v>298.77999999999997</v>
      </c>
      <c r="Z6" s="15">
        <v>280.32</v>
      </c>
      <c r="AA6" s="15">
        <v>284.79000000000002</v>
      </c>
      <c r="AB6" s="144">
        <v>3357600</v>
      </c>
      <c r="AC6" s="15">
        <v>284.79000000000002</v>
      </c>
      <c r="AD6" s="2">
        <f t="shared" si="0"/>
        <v>18.45999999999998</v>
      </c>
      <c r="AE6" s="205">
        <f t="shared" si="1"/>
        <v>-2.8053650046073408E-2</v>
      </c>
    </row>
    <row r="7" spans="1:31" x14ac:dyDescent="0.25">
      <c r="O7" s="17" t="s">
        <v>65</v>
      </c>
      <c r="Q7" s="2">
        <f>Q5-Q6</f>
        <v>-190.27999999999975</v>
      </c>
      <c r="R7" s="221" t="s">
        <v>245</v>
      </c>
      <c r="W7" s="200">
        <v>42271</v>
      </c>
      <c r="X7" s="15">
        <v>295.58</v>
      </c>
      <c r="Y7" s="15">
        <v>298.14999999999998</v>
      </c>
      <c r="Z7" s="15">
        <v>287.12</v>
      </c>
      <c r="AA7" s="15">
        <v>293.01</v>
      </c>
      <c r="AB7" s="144">
        <v>2651000</v>
      </c>
      <c r="AC7" s="15">
        <v>293.01</v>
      </c>
      <c r="AD7" s="2">
        <f t="shared" si="0"/>
        <v>11.029999999999973</v>
      </c>
      <c r="AE7" s="205">
        <f t="shared" si="1"/>
        <v>-1.78655225581551E-2</v>
      </c>
    </row>
    <row r="8" spans="1:31" x14ac:dyDescent="0.25">
      <c r="A8" s="49" t="s">
        <v>87</v>
      </c>
      <c r="B8" s="20"/>
      <c r="C8" s="20">
        <f>SUM(C2:C7)</f>
        <v>20</v>
      </c>
      <c r="D8" s="25"/>
      <c r="E8" s="25"/>
      <c r="F8" s="25">
        <f>SUM(F2:F7)</f>
        <v>6063.5</v>
      </c>
      <c r="G8" s="20"/>
      <c r="H8" s="108">
        <f>SUM(H2:H4)</f>
        <v>5</v>
      </c>
      <c r="I8" s="25"/>
      <c r="J8" s="25"/>
      <c r="K8" s="25">
        <f>SUM(K2:K4)</f>
        <v>1517.97</v>
      </c>
      <c r="L8" s="20"/>
      <c r="M8" s="20"/>
      <c r="W8" s="200">
        <v>42270</v>
      </c>
      <c r="X8" s="15">
        <v>299.27</v>
      </c>
      <c r="Y8" s="15">
        <v>303.79000000000002</v>
      </c>
      <c r="Z8" s="15">
        <v>296.3</v>
      </c>
      <c r="AA8" s="15">
        <v>298.33999999999997</v>
      </c>
      <c r="AB8" s="144">
        <v>1638200</v>
      </c>
      <c r="AC8" s="15">
        <v>298.33999999999997</v>
      </c>
      <c r="AD8" s="2">
        <f t="shared" si="0"/>
        <v>7.4900000000000091</v>
      </c>
      <c r="AE8" s="205">
        <f t="shared" si="1"/>
        <v>-2.4075436367284597E-3</v>
      </c>
    </row>
    <row r="9" spans="1:31" x14ac:dyDescent="0.25">
      <c r="T9" s="252">
        <v>42298</v>
      </c>
      <c r="U9" t="s">
        <v>265</v>
      </c>
      <c r="W9" s="200">
        <v>42269</v>
      </c>
      <c r="X9" s="15">
        <v>292.52</v>
      </c>
      <c r="Y9" s="15">
        <v>300</v>
      </c>
      <c r="Z9" s="15">
        <v>289</v>
      </c>
      <c r="AA9" s="15">
        <v>299.06</v>
      </c>
      <c r="AB9" s="144">
        <v>4278400</v>
      </c>
      <c r="AC9" s="15">
        <v>299.06</v>
      </c>
      <c r="AD9" s="2">
        <f t="shared" si="0"/>
        <v>11</v>
      </c>
      <c r="AE9" s="205">
        <f t="shared" si="1"/>
        <v>6.3938618925829527E-3</v>
      </c>
    </row>
    <row r="10" spans="1:31" x14ac:dyDescent="0.25">
      <c r="W10" s="200">
        <v>42268</v>
      </c>
      <c r="X10" s="15">
        <v>315.29000000000002</v>
      </c>
      <c r="Y10" s="15">
        <v>315.43</v>
      </c>
      <c r="Z10" s="15">
        <v>294.62</v>
      </c>
      <c r="AA10" s="15">
        <v>297.16000000000003</v>
      </c>
      <c r="AB10" s="144">
        <v>4149700</v>
      </c>
      <c r="AC10" s="15">
        <v>297.16000000000003</v>
      </c>
      <c r="AD10" s="2">
        <f t="shared" si="0"/>
        <v>20.810000000000002</v>
      </c>
      <c r="AE10" s="205">
        <f t="shared" si="1"/>
        <v>-5.5645596974608247E-2</v>
      </c>
    </row>
    <row r="11" spans="1:31" x14ac:dyDescent="0.25">
      <c r="W11" s="200">
        <v>42265</v>
      </c>
      <c r="X11" s="15">
        <v>321.06</v>
      </c>
      <c r="Y11" s="15">
        <v>324.10000000000002</v>
      </c>
      <c r="Z11" s="15">
        <v>313</v>
      </c>
      <c r="AA11" s="15">
        <v>314.67</v>
      </c>
      <c r="AB11" s="144">
        <v>4569000</v>
      </c>
      <c r="AC11" s="15">
        <v>314.67</v>
      </c>
      <c r="AD11" s="2">
        <f t="shared" si="0"/>
        <v>11.100000000000023</v>
      </c>
      <c r="AE11" s="205">
        <f t="shared" si="1"/>
        <v>-3.2677528435290482E-2</v>
      </c>
    </row>
    <row r="12" spans="1:31" x14ac:dyDescent="0.25">
      <c r="F12" s="3"/>
      <c r="W12" s="200">
        <v>42264</v>
      </c>
      <c r="X12" s="15">
        <v>321.19</v>
      </c>
      <c r="Y12" s="15">
        <v>330.54</v>
      </c>
      <c r="Z12" s="15">
        <v>318.38</v>
      </c>
      <c r="AA12" s="15">
        <v>325.3</v>
      </c>
      <c r="AB12" s="144">
        <v>2575300</v>
      </c>
      <c r="AC12" s="15">
        <v>325.3</v>
      </c>
      <c r="AD12" s="2">
        <f t="shared" si="0"/>
        <v>12.160000000000025</v>
      </c>
      <c r="AE12" s="205">
        <f t="shared" si="1"/>
        <v>1.7962198022280607E-2</v>
      </c>
    </row>
    <row r="13" spans="1:31" x14ac:dyDescent="0.25">
      <c r="F13" s="3"/>
      <c r="W13" s="200">
        <v>42263</v>
      </c>
      <c r="X13" s="15">
        <v>319.05</v>
      </c>
      <c r="Y13" s="15">
        <v>322.41000000000003</v>
      </c>
      <c r="Z13" s="15">
        <v>315.08</v>
      </c>
      <c r="AA13" s="15">
        <v>319.56</v>
      </c>
      <c r="AB13" s="144">
        <v>1984700</v>
      </c>
      <c r="AC13" s="15">
        <v>319.56</v>
      </c>
      <c r="AD13" s="2">
        <f t="shared" si="0"/>
        <v>7.3300000000000409</v>
      </c>
      <c r="AE13" s="205">
        <f t="shared" si="1"/>
        <v>-9.3791033577195204E-4</v>
      </c>
    </row>
    <row r="14" spans="1:31" x14ac:dyDescent="0.25">
      <c r="W14" s="200">
        <v>42262</v>
      </c>
      <c r="X14" s="15">
        <v>316.41000000000003</v>
      </c>
      <c r="Y14" s="15">
        <v>321.64999999999998</v>
      </c>
      <c r="Z14" s="15">
        <v>313.29000000000002</v>
      </c>
      <c r="AA14" s="15">
        <v>319.86</v>
      </c>
      <c r="AB14" s="144">
        <v>2058200</v>
      </c>
      <c r="AC14" s="15">
        <v>319.86</v>
      </c>
      <c r="AD14" s="2">
        <f t="shared" si="0"/>
        <v>8.3599999999999568</v>
      </c>
      <c r="AE14" s="205">
        <f t="shared" si="1"/>
        <v>1.147898681339532E-2</v>
      </c>
    </row>
    <row r="15" spans="1:31" x14ac:dyDescent="0.25">
      <c r="W15" s="200">
        <v>42261</v>
      </c>
      <c r="X15" s="15">
        <v>316.89</v>
      </c>
      <c r="Y15" s="15">
        <v>318.2</v>
      </c>
      <c r="Z15" s="15">
        <v>311.94</v>
      </c>
      <c r="AA15" s="15">
        <v>316.23</v>
      </c>
      <c r="AB15" s="144">
        <v>1811700</v>
      </c>
      <c r="AC15" s="15">
        <v>316.23</v>
      </c>
      <c r="AD15" s="2">
        <f t="shared" si="0"/>
        <v>6.2599999999999909</v>
      </c>
      <c r="AE15" s="205">
        <f t="shared" si="1"/>
        <v>2.7269556394076133E-3</v>
      </c>
    </row>
    <row r="16" spans="1:31" x14ac:dyDescent="0.25">
      <c r="W16" s="200">
        <v>42258</v>
      </c>
      <c r="X16" s="15">
        <v>310.67</v>
      </c>
      <c r="Y16" s="15">
        <v>315.5</v>
      </c>
      <c r="Z16" s="15">
        <v>307.20999999999998</v>
      </c>
      <c r="AA16" s="15">
        <v>315.37</v>
      </c>
      <c r="AB16" s="144">
        <v>1928100</v>
      </c>
      <c r="AC16" s="15">
        <v>315.37</v>
      </c>
      <c r="AD16" s="2">
        <f t="shared" si="0"/>
        <v>8.2900000000000205</v>
      </c>
      <c r="AE16" s="205">
        <f t="shared" si="1"/>
        <v>8.7966220971147369E-3</v>
      </c>
    </row>
    <row r="17" spans="3:31" x14ac:dyDescent="0.25">
      <c r="W17" s="200">
        <v>42257</v>
      </c>
      <c r="X17" s="15">
        <v>302.91000000000003</v>
      </c>
      <c r="Y17" s="15">
        <v>315.77</v>
      </c>
      <c r="Z17" s="15">
        <v>302.11</v>
      </c>
      <c r="AA17" s="15">
        <v>312.62</v>
      </c>
      <c r="AB17" s="144">
        <v>2181600</v>
      </c>
      <c r="AC17" s="15">
        <v>312.62</v>
      </c>
      <c r="AD17" s="2">
        <f t="shared" si="0"/>
        <v>13.659999999999968</v>
      </c>
      <c r="AE17" s="205">
        <f t="shared" si="1"/>
        <v>3.0117305918017534E-2</v>
      </c>
    </row>
    <row r="18" spans="3:31" x14ac:dyDescent="0.25">
      <c r="W18" s="200">
        <v>42256</v>
      </c>
      <c r="X18" s="15">
        <v>313.55</v>
      </c>
      <c r="Y18" s="15">
        <v>317.83</v>
      </c>
      <c r="Z18" s="15">
        <v>302.47000000000003</v>
      </c>
      <c r="AA18" s="15">
        <v>303.48</v>
      </c>
      <c r="AB18" s="144">
        <v>1618700</v>
      </c>
      <c r="AC18" s="15">
        <v>303.48</v>
      </c>
      <c r="AD18" s="2">
        <f t="shared" si="0"/>
        <v>15.359999999999957</v>
      </c>
      <c r="AE18" s="205">
        <f t="shared" si="1"/>
        <v>-1.7036989052277018E-2</v>
      </c>
    </row>
    <row r="19" spans="3:31" x14ac:dyDescent="0.25">
      <c r="W19" s="200">
        <v>42255</v>
      </c>
      <c r="X19" s="15">
        <v>306.91000000000003</v>
      </c>
      <c r="Y19" s="15">
        <v>309.22000000000003</v>
      </c>
      <c r="Z19" s="15">
        <v>302.55</v>
      </c>
      <c r="AA19" s="15">
        <v>308.74</v>
      </c>
      <c r="AB19" s="144">
        <v>1832400</v>
      </c>
      <c r="AC19" s="15">
        <v>308.74</v>
      </c>
      <c r="AD19" s="2">
        <f t="shared" si="0"/>
        <v>6.6700000000000159</v>
      </c>
      <c r="AE19" s="205">
        <f t="shared" si="1"/>
        <v>2.1438496658505946E-2</v>
      </c>
    </row>
    <row r="20" spans="3:31" x14ac:dyDescent="0.25">
      <c r="W20" s="200">
        <v>42251</v>
      </c>
      <c r="X20" s="15">
        <v>297.72000000000003</v>
      </c>
      <c r="Y20" s="15">
        <v>304.14</v>
      </c>
      <c r="Z20" s="15">
        <v>295.02999999999997</v>
      </c>
      <c r="AA20" s="15">
        <v>302.26</v>
      </c>
      <c r="AB20" s="144">
        <v>1696600</v>
      </c>
      <c r="AC20" s="15">
        <v>302.26</v>
      </c>
      <c r="AD20" s="2">
        <f t="shared" si="0"/>
        <v>9.1100000000000136</v>
      </c>
      <c r="AE20" s="205">
        <f t="shared" si="1"/>
        <v>2.0886516593177085E-3</v>
      </c>
    </row>
    <row r="21" spans="3:31" x14ac:dyDescent="0.25">
      <c r="W21" s="200">
        <v>42250</v>
      </c>
      <c r="X21" s="15">
        <v>306.47000000000003</v>
      </c>
      <c r="Y21" s="15">
        <v>309.72000000000003</v>
      </c>
      <c r="Z21" s="15">
        <v>300.83999999999997</v>
      </c>
      <c r="AA21" s="15">
        <v>301.63</v>
      </c>
      <c r="AB21" s="144">
        <v>1774400</v>
      </c>
      <c r="AC21" s="15">
        <v>301.63</v>
      </c>
      <c r="AD21" s="2">
        <f t="shared" si="0"/>
        <v>8.8800000000000523</v>
      </c>
      <c r="AE21" s="205">
        <f t="shared" si="1"/>
        <v>-8.480983531113373E-3</v>
      </c>
    </row>
    <row r="22" spans="3:31" x14ac:dyDescent="0.25">
      <c r="C22" s="2"/>
      <c r="F22"/>
      <c r="W22" s="200">
        <v>42249</v>
      </c>
      <c r="X22" s="15">
        <v>298.48</v>
      </c>
      <c r="Y22" s="15">
        <v>304.43</v>
      </c>
      <c r="Z22" s="15">
        <v>293.61</v>
      </c>
      <c r="AA22" s="15">
        <v>304.20999999999998</v>
      </c>
      <c r="AB22" s="144">
        <v>2266500</v>
      </c>
      <c r="AC22" s="15">
        <v>304.20999999999998</v>
      </c>
      <c r="AD22" s="2">
        <f t="shared" si="0"/>
        <v>10.819999999999993</v>
      </c>
      <c r="AE22" s="205">
        <f t="shared" si="1"/>
        <v>4.0034188034187901E-2</v>
      </c>
    </row>
    <row r="23" spans="3:31" x14ac:dyDescent="0.25">
      <c r="W23" s="200">
        <v>42248</v>
      </c>
      <c r="X23" s="15">
        <v>292.22000000000003</v>
      </c>
      <c r="Y23" s="15">
        <v>301.98</v>
      </c>
      <c r="Z23" s="15">
        <v>291.26</v>
      </c>
      <c r="AA23" s="15">
        <v>292.5</v>
      </c>
      <c r="AB23" s="144">
        <v>2484800</v>
      </c>
      <c r="AC23" s="15">
        <v>292.5</v>
      </c>
      <c r="AD23" s="2">
        <f t="shared" si="0"/>
        <v>10.720000000000027</v>
      </c>
      <c r="AE23" s="205">
        <f t="shared" si="1"/>
        <v>-1.6145307769929396E-2</v>
      </c>
    </row>
    <row r="24" spans="3:31" x14ac:dyDescent="0.25">
      <c r="W24" s="200">
        <v>42247</v>
      </c>
      <c r="X24" s="15">
        <v>302.16000000000003</v>
      </c>
      <c r="Y24" s="15">
        <v>304.51</v>
      </c>
      <c r="Z24" s="15">
        <v>296.47000000000003</v>
      </c>
      <c r="AA24" s="15">
        <v>297.3</v>
      </c>
      <c r="AB24" s="144">
        <v>1632300</v>
      </c>
      <c r="AC24" s="15">
        <v>297.3</v>
      </c>
      <c r="AD24" s="2">
        <f t="shared" si="0"/>
        <v>8.0399999999999636</v>
      </c>
      <c r="AE24" s="205">
        <f t="shared" si="1"/>
        <v>-2.1041193322137608E-2</v>
      </c>
    </row>
    <row r="25" spans="3:31" x14ac:dyDescent="0.25">
      <c r="W25" s="200">
        <v>42244</v>
      </c>
      <c r="X25" s="15">
        <v>301</v>
      </c>
      <c r="Y25" s="15">
        <v>306.45</v>
      </c>
      <c r="Z25" s="15">
        <v>299.76</v>
      </c>
      <c r="AA25" s="15">
        <v>303.69</v>
      </c>
      <c r="AB25" s="144">
        <v>2058700</v>
      </c>
      <c r="AC25" s="15">
        <v>303.69</v>
      </c>
      <c r="AD25" s="2">
        <f t="shared" si="0"/>
        <v>6.6899999999999977</v>
      </c>
      <c r="AE25" s="205">
        <f t="shared" si="1"/>
        <v>-2.6273440835495876E-3</v>
      </c>
    </row>
    <row r="26" spans="3:31" x14ac:dyDescent="0.25">
      <c r="W26" s="200">
        <v>42243</v>
      </c>
      <c r="X26" s="15">
        <v>301.37</v>
      </c>
      <c r="Y26" s="15">
        <v>308.5</v>
      </c>
      <c r="Z26" s="15">
        <v>299.36</v>
      </c>
      <c r="AA26" s="15">
        <v>304.49</v>
      </c>
      <c r="AB26" s="144">
        <v>2463000</v>
      </c>
      <c r="AC26" s="15">
        <v>304.49</v>
      </c>
      <c r="AD26" s="2">
        <f t="shared" si="0"/>
        <v>9.1399999999999864</v>
      </c>
      <c r="AE26" s="205">
        <f t="shared" si="1"/>
        <v>2.0922045264040179E-2</v>
      </c>
    </row>
    <row r="27" spans="3:31" x14ac:dyDescent="0.25">
      <c r="W27" s="200">
        <v>42242</v>
      </c>
      <c r="X27" s="15">
        <v>290.10000000000002</v>
      </c>
      <c r="Y27" s="15">
        <v>298.61</v>
      </c>
      <c r="Z27" s="15">
        <v>283.44</v>
      </c>
      <c r="AA27" s="15">
        <v>298.25</v>
      </c>
      <c r="AB27" s="144">
        <v>3121700</v>
      </c>
      <c r="AC27" s="15">
        <v>298.25</v>
      </c>
      <c r="AD27" s="2">
        <f t="shared" si="0"/>
        <v>15.170000000000016</v>
      </c>
      <c r="AE27" s="205">
        <f t="shared" si="1"/>
        <v>5.8562555456965315E-2</v>
      </c>
    </row>
    <row r="28" spans="3:31" x14ac:dyDescent="0.25">
      <c r="W28" s="200">
        <v>42241</v>
      </c>
      <c r="X28" s="15">
        <v>292.64</v>
      </c>
      <c r="Y28" s="15">
        <v>298</v>
      </c>
      <c r="Z28" s="15">
        <v>281.5</v>
      </c>
      <c r="AA28" s="15">
        <v>281.75</v>
      </c>
      <c r="AB28" s="144">
        <v>3704300</v>
      </c>
      <c r="AC28" s="15">
        <v>281.75</v>
      </c>
      <c r="AD28" s="2">
        <f t="shared" si="0"/>
        <v>16.5</v>
      </c>
      <c r="AE28" s="205">
        <f t="shared" si="1"/>
        <v>1.2214837434884052E-2</v>
      </c>
    </row>
    <row r="29" spans="3:31" x14ac:dyDescent="0.25">
      <c r="W29" s="200">
        <v>42240</v>
      </c>
      <c r="X29" s="15">
        <v>269.05</v>
      </c>
      <c r="Y29" s="15">
        <v>295.14999999999998</v>
      </c>
      <c r="Z29" s="15">
        <v>265</v>
      </c>
      <c r="AA29" s="15">
        <v>278.35000000000002</v>
      </c>
      <c r="AB29" s="144">
        <v>5840200</v>
      </c>
      <c r="AC29" s="15">
        <v>278.35000000000002</v>
      </c>
      <c r="AD29" s="2">
        <f t="shared" si="0"/>
        <v>30.149999999999977</v>
      </c>
      <c r="AE29" s="205">
        <f t="shared" si="1"/>
        <v>-5.8483290488431705E-2</v>
      </c>
    </row>
    <row r="30" spans="3:31" x14ac:dyDescent="0.25">
      <c r="W30" s="200">
        <v>42237</v>
      </c>
      <c r="X30" s="15">
        <v>305.70999999999998</v>
      </c>
      <c r="Y30" s="15">
        <v>312.64999999999998</v>
      </c>
      <c r="Z30" s="15">
        <v>295.45999999999998</v>
      </c>
      <c r="AA30" s="15">
        <v>295.64</v>
      </c>
      <c r="AB30" s="144">
        <v>3639000</v>
      </c>
      <c r="AC30" s="15">
        <v>295.64</v>
      </c>
      <c r="AD30" s="2">
        <f t="shared" si="0"/>
        <v>17.189999999999998</v>
      </c>
      <c r="AE30" s="205">
        <f t="shared" si="1"/>
        <v>-4.6014843497902524E-2</v>
      </c>
    </row>
    <row r="31" spans="3:31" x14ac:dyDescent="0.25">
      <c r="W31" s="200">
        <v>42236</v>
      </c>
      <c r="X31" s="15">
        <v>314.77999999999997</v>
      </c>
      <c r="Y31" s="15">
        <v>316.89999999999998</v>
      </c>
      <c r="Z31" s="15">
        <v>309.20999999999998</v>
      </c>
      <c r="AA31" s="15">
        <v>309.89999999999998</v>
      </c>
      <c r="AB31" s="144">
        <v>1902000</v>
      </c>
      <c r="AC31" s="15">
        <v>309.89999999999998</v>
      </c>
      <c r="AD31" s="2">
        <f t="shared" si="0"/>
        <v>7.6899999999999977</v>
      </c>
      <c r="AE31" s="205">
        <f t="shared" si="1"/>
        <v>-1.8744854664049182E-2</v>
      </c>
    </row>
    <row r="32" spans="3:31" x14ac:dyDescent="0.25">
      <c r="W32" s="200">
        <v>42235</v>
      </c>
      <c r="X32" s="15">
        <v>311.99</v>
      </c>
      <c r="Y32" s="15">
        <v>319.35000000000002</v>
      </c>
      <c r="Z32" s="15">
        <v>310.5</v>
      </c>
      <c r="AA32" s="15">
        <v>315.82</v>
      </c>
      <c r="AB32" s="144">
        <v>1827900</v>
      </c>
      <c r="AC32" s="15">
        <v>315.82</v>
      </c>
      <c r="AD32" s="2">
        <f t="shared" si="0"/>
        <v>8.8500000000000227</v>
      </c>
      <c r="AE32" s="205">
        <f t="shared" si="1"/>
        <v>1.1821997244737759E-2</v>
      </c>
    </row>
    <row r="33" spans="15:31" x14ac:dyDescent="0.25">
      <c r="W33" s="200">
        <v>42234</v>
      </c>
      <c r="X33" s="15">
        <v>316.8</v>
      </c>
      <c r="Y33" s="15">
        <v>317.14999999999998</v>
      </c>
      <c r="Z33" s="15">
        <v>310.60000000000002</v>
      </c>
      <c r="AA33" s="15">
        <v>312.13</v>
      </c>
      <c r="AB33" s="144">
        <v>1209200</v>
      </c>
      <c r="AC33" s="15">
        <v>312.13</v>
      </c>
      <c r="AD33" s="2">
        <f t="shared" si="0"/>
        <v>6.5499999999999545</v>
      </c>
      <c r="AE33" s="205">
        <f t="shared" si="1"/>
        <v>-1.2496836243988785E-2</v>
      </c>
    </row>
    <row r="34" spans="15:31" x14ac:dyDescent="0.25">
      <c r="W34" s="200">
        <v>42233</v>
      </c>
      <c r="X34" s="15">
        <v>313.49</v>
      </c>
      <c r="Y34" s="15">
        <v>317.66000000000003</v>
      </c>
      <c r="Z34" s="15">
        <v>311.02</v>
      </c>
      <c r="AA34" s="15">
        <v>316.08</v>
      </c>
      <c r="AB34" s="144">
        <v>1547100</v>
      </c>
      <c r="AC34" s="15">
        <v>316.08</v>
      </c>
      <c r="AD34" s="2">
        <f t="shared" si="0"/>
        <v>6.6400000000000432</v>
      </c>
      <c r="AE34" s="205">
        <f t="shared" si="1"/>
        <v>1.1100092767345693E-2</v>
      </c>
    </row>
    <row r="35" spans="15:31" x14ac:dyDescent="0.25">
      <c r="W35" s="200">
        <v>42230</v>
      </c>
      <c r="X35" s="15">
        <v>314.22000000000003</v>
      </c>
      <c r="Y35" s="15">
        <v>316.27</v>
      </c>
      <c r="Z35" s="15">
        <v>309.14</v>
      </c>
      <c r="AA35" s="15">
        <v>312.61</v>
      </c>
      <c r="AB35" s="144">
        <v>1760300</v>
      </c>
      <c r="AC35" s="15">
        <v>312.61</v>
      </c>
      <c r="AD35" s="2">
        <f t="shared" si="0"/>
        <v>7.1299999999999955</v>
      </c>
      <c r="AE35" s="205">
        <f t="shared" si="1"/>
        <v>-4.1413143894747373E-3</v>
      </c>
    </row>
    <row r="36" spans="15:31" x14ac:dyDescent="0.25">
      <c r="W36" s="200">
        <v>42229</v>
      </c>
      <c r="X36" s="15">
        <v>316.97000000000003</v>
      </c>
      <c r="Y36" s="15">
        <v>319.48</v>
      </c>
      <c r="Z36" s="15">
        <v>313.75</v>
      </c>
      <c r="AA36" s="15">
        <v>313.91000000000003</v>
      </c>
      <c r="AB36" s="144">
        <v>1313600</v>
      </c>
      <c r="AC36" s="15">
        <v>313.91000000000003</v>
      </c>
      <c r="AD36" s="2">
        <f t="shared" si="0"/>
        <v>5.7300000000000182</v>
      </c>
      <c r="AE36" s="205">
        <f t="shared" si="1"/>
        <v>-8.9034824614023789E-3</v>
      </c>
    </row>
    <row r="37" spans="15:31" x14ac:dyDescent="0.25">
      <c r="W37" s="200">
        <v>42228</v>
      </c>
      <c r="X37" s="15">
        <v>312.3</v>
      </c>
      <c r="Y37" s="15">
        <v>317.86</v>
      </c>
      <c r="Z37" s="15">
        <v>307.5</v>
      </c>
      <c r="AA37" s="15">
        <v>316.73</v>
      </c>
      <c r="AB37" s="144">
        <v>1962800</v>
      </c>
      <c r="AC37" s="15">
        <v>316.73</v>
      </c>
      <c r="AD37" s="2">
        <f t="shared" si="0"/>
        <v>10.360000000000014</v>
      </c>
      <c r="AE37" s="205">
        <f t="shared" si="1"/>
        <v>5.9710973479434326E-3</v>
      </c>
    </row>
    <row r="38" spans="15:31" x14ac:dyDescent="0.25">
      <c r="W38" s="200">
        <v>42227</v>
      </c>
      <c r="X38" s="15">
        <v>312.56</v>
      </c>
      <c r="Y38" s="15">
        <v>319.12</v>
      </c>
      <c r="Z38" s="15">
        <v>311.72000000000003</v>
      </c>
      <c r="AA38" s="15">
        <v>314.85000000000002</v>
      </c>
      <c r="AB38" s="144">
        <v>1843300</v>
      </c>
      <c r="AC38" s="15">
        <v>314.85000000000002</v>
      </c>
      <c r="AD38" s="2">
        <f t="shared" si="0"/>
        <v>7.3999999999999773</v>
      </c>
      <c r="AE38" s="205">
        <f t="shared" si="1"/>
        <v>-2.857687178509094E-4</v>
      </c>
    </row>
    <row r="39" spans="15:31" x14ac:dyDescent="0.25">
      <c r="W39" s="200">
        <v>42226</v>
      </c>
      <c r="X39" s="15">
        <v>312.2</v>
      </c>
      <c r="Y39" s="15">
        <v>317.25</v>
      </c>
      <c r="Z39" s="15">
        <v>312</v>
      </c>
      <c r="AA39" s="15">
        <v>314.94</v>
      </c>
      <c r="AB39" s="144">
        <v>2444700</v>
      </c>
      <c r="AC39" s="15">
        <v>314.94</v>
      </c>
      <c r="AD39" s="2">
        <f t="shared" si="0"/>
        <v>5.25</v>
      </c>
      <c r="AE39" s="205">
        <f t="shared" si="1"/>
        <v>1.9223300970873769E-2</v>
      </c>
    </row>
    <row r="40" spans="15:31" x14ac:dyDescent="0.25">
      <c r="W40" s="200">
        <v>42223</v>
      </c>
      <c r="X40" s="15">
        <v>316</v>
      </c>
      <c r="Y40" s="15">
        <v>316.19</v>
      </c>
      <c r="Z40" s="15">
        <v>305.66000000000003</v>
      </c>
      <c r="AA40" s="15">
        <v>309</v>
      </c>
      <c r="AB40" s="144">
        <v>4255400</v>
      </c>
      <c r="AC40" s="15">
        <v>309</v>
      </c>
      <c r="AD40" s="2">
        <f t="shared" si="0"/>
        <v>10.529999999999973</v>
      </c>
      <c r="AE40" s="205">
        <f t="shared" si="1"/>
        <v>-2.4005053695514866E-2</v>
      </c>
    </row>
    <row r="41" spans="15:31" x14ac:dyDescent="0.25">
      <c r="W41" s="200">
        <v>42222</v>
      </c>
      <c r="X41" s="15">
        <v>336.67</v>
      </c>
      <c r="Y41" s="15">
        <v>337.5</v>
      </c>
      <c r="Z41" s="15">
        <v>315.3</v>
      </c>
      <c r="AA41" s="15">
        <v>316.60000000000002</v>
      </c>
      <c r="AB41" s="144">
        <v>3830000</v>
      </c>
      <c r="AC41" s="15">
        <v>316.60000000000002</v>
      </c>
      <c r="AD41" s="2">
        <f t="shared" si="0"/>
        <v>22.199999999999989</v>
      </c>
      <c r="AE41" s="205">
        <f t="shared" si="1"/>
        <v>-5.6080617751408712E-2</v>
      </c>
    </row>
    <row r="42" spans="15:31" ht="20.25" thickBot="1" x14ac:dyDescent="0.35">
      <c r="O42" s="266" t="s">
        <v>83</v>
      </c>
      <c r="P42" s="266"/>
      <c r="T42" s="140" t="s">
        <v>150</v>
      </c>
      <c r="W42" s="200">
        <v>42221</v>
      </c>
      <c r="X42" s="15">
        <v>333</v>
      </c>
      <c r="Y42" s="15">
        <v>338.51</v>
      </c>
      <c r="Z42" s="15">
        <v>332.81</v>
      </c>
      <c r="AA42" s="15">
        <v>335.41</v>
      </c>
      <c r="AB42" s="144">
        <v>2306500</v>
      </c>
      <c r="AC42" s="15">
        <v>335.41</v>
      </c>
      <c r="AD42" s="2">
        <f t="shared" si="0"/>
        <v>5.6999999999999886</v>
      </c>
      <c r="AE42" s="205">
        <f t="shared" si="1"/>
        <v>1.5224892547975211E-2</v>
      </c>
    </row>
    <row r="43" spans="15:31" ht="15.75" thickTop="1" x14ac:dyDescent="0.25">
      <c r="O43" s="132">
        <v>1.1000000000000001</v>
      </c>
      <c r="P43" s="132">
        <f>O43*$Q$4</f>
        <v>319.38500000000005</v>
      </c>
      <c r="Q43" s="2"/>
      <c r="T43" s="142" t="s">
        <v>132</v>
      </c>
      <c r="U43" s="137">
        <v>291.81</v>
      </c>
      <c r="W43" s="200">
        <v>42220</v>
      </c>
      <c r="X43" s="15">
        <v>325.88</v>
      </c>
      <c r="Y43" s="15">
        <v>334.8</v>
      </c>
      <c r="Z43" s="15">
        <v>324.52</v>
      </c>
      <c r="AA43" s="15">
        <v>330.38</v>
      </c>
      <c r="AB43" s="144">
        <v>3567000</v>
      </c>
      <c r="AC43" s="15">
        <v>330.38</v>
      </c>
      <c r="AD43" s="2">
        <f t="shared" si="0"/>
        <v>10.28000000000003</v>
      </c>
      <c r="AE43" s="205">
        <f t="shared" si="1"/>
        <v>1.8496824711757842E-2</v>
      </c>
    </row>
    <row r="44" spans="15:31" x14ac:dyDescent="0.25">
      <c r="O44" s="132">
        <v>1.0900000000000001</v>
      </c>
      <c r="P44" s="132">
        <f t="shared" ref="P44:P63" si="2">O44*$Q$4</f>
        <v>316.48150000000004</v>
      </c>
      <c r="Q44" s="2"/>
      <c r="T44" s="142" t="s">
        <v>133</v>
      </c>
      <c r="U44" s="137">
        <v>291.99</v>
      </c>
      <c r="W44" s="200">
        <v>42219</v>
      </c>
      <c r="X44" s="15">
        <v>320.33</v>
      </c>
      <c r="Y44" s="15">
        <v>325.81</v>
      </c>
      <c r="Z44" s="15">
        <v>319.11</v>
      </c>
      <c r="AA44" s="15">
        <v>324.38</v>
      </c>
      <c r="AB44" s="144">
        <v>3017900</v>
      </c>
      <c r="AC44" s="15">
        <v>324.38</v>
      </c>
      <c r="AD44" s="2">
        <f t="shared" si="0"/>
        <v>6.6999999999999886</v>
      </c>
      <c r="AE44" s="205">
        <f t="shared" si="1"/>
        <v>1.7566974088713216E-2</v>
      </c>
    </row>
    <row r="45" spans="15:31" x14ac:dyDescent="0.25">
      <c r="O45" s="132">
        <v>1.08</v>
      </c>
      <c r="P45" s="132">
        <f t="shared" si="2"/>
        <v>313.57800000000003</v>
      </c>
      <c r="Q45" s="2"/>
      <c r="T45" s="142" t="s">
        <v>134</v>
      </c>
      <c r="U45" s="137" t="s">
        <v>259</v>
      </c>
      <c r="W45" s="200">
        <v>42216</v>
      </c>
      <c r="X45" s="15">
        <v>319.57</v>
      </c>
      <c r="Y45" s="15">
        <v>322.35000000000002</v>
      </c>
      <c r="Z45" s="15">
        <v>312.7</v>
      </c>
      <c r="AA45" s="15">
        <v>318.77999999999997</v>
      </c>
      <c r="AB45" s="144">
        <v>2240500</v>
      </c>
      <c r="AC45" s="15">
        <v>318.77999999999997</v>
      </c>
      <c r="AD45" s="2">
        <f t="shared" si="0"/>
        <v>9.6500000000000341</v>
      </c>
      <c r="AE45" s="205">
        <f t="shared" si="1"/>
        <v>5.6151419558359006E-3</v>
      </c>
    </row>
    <row r="46" spans="15:31" x14ac:dyDescent="0.25">
      <c r="O46" s="132">
        <v>1.07</v>
      </c>
      <c r="P46" s="132">
        <f t="shared" si="2"/>
        <v>310.67450000000002</v>
      </c>
      <c r="Q46" s="2"/>
      <c r="T46" s="142" t="s">
        <v>135</v>
      </c>
      <c r="U46" s="137" t="s">
        <v>260</v>
      </c>
      <c r="W46" s="200">
        <v>42215</v>
      </c>
      <c r="X46" s="15">
        <v>312.54000000000002</v>
      </c>
      <c r="Y46" s="15">
        <v>319.42</v>
      </c>
      <c r="Z46" s="15">
        <v>310.52</v>
      </c>
      <c r="AA46" s="15">
        <v>317</v>
      </c>
      <c r="AB46" s="144">
        <v>2298000</v>
      </c>
      <c r="AC46" s="15">
        <v>317</v>
      </c>
      <c r="AD46" s="2">
        <f t="shared" si="0"/>
        <v>8.9000000000000341</v>
      </c>
      <c r="AE46" s="205">
        <f t="shared" si="1"/>
        <v>1.168060254037151E-2</v>
      </c>
    </row>
    <row r="47" spans="15:31" x14ac:dyDescent="0.25">
      <c r="O47" s="132">
        <v>1.06</v>
      </c>
      <c r="P47" s="132">
        <f t="shared" si="2"/>
        <v>307.77100000000002</v>
      </c>
      <c r="Q47" s="2"/>
      <c r="T47" s="142" t="s">
        <v>136</v>
      </c>
      <c r="U47" s="137">
        <v>384.47</v>
      </c>
      <c r="W47" s="200">
        <v>42214</v>
      </c>
      <c r="X47" s="15">
        <v>321.92</v>
      </c>
      <c r="Y47" s="15">
        <v>323</v>
      </c>
      <c r="Z47" s="15">
        <v>309.14999999999998</v>
      </c>
      <c r="AA47" s="15">
        <v>313.33999999999997</v>
      </c>
      <c r="AB47" s="144">
        <v>3270400</v>
      </c>
      <c r="AC47" s="15">
        <v>313.33999999999997</v>
      </c>
      <c r="AD47" s="2">
        <f t="shared" si="0"/>
        <v>13.850000000000023</v>
      </c>
      <c r="AE47" s="205">
        <f t="shared" si="1"/>
        <v>-2.0598255868471305E-2</v>
      </c>
    </row>
    <row r="48" spans="15:31" x14ac:dyDescent="0.25">
      <c r="O48" s="132">
        <v>1.05</v>
      </c>
      <c r="P48" s="132">
        <f t="shared" si="2"/>
        <v>304.86750000000006</v>
      </c>
      <c r="Q48" s="2"/>
      <c r="T48" s="142" t="s">
        <v>137</v>
      </c>
      <c r="U48" s="137">
        <v>0.59462499999999996</v>
      </c>
      <c r="W48" s="200">
        <v>42213</v>
      </c>
      <c r="X48" s="15">
        <v>312.52</v>
      </c>
      <c r="Y48" s="15">
        <v>320.51</v>
      </c>
      <c r="Z48" s="15">
        <v>308.68</v>
      </c>
      <c r="AA48" s="15">
        <v>319.93</v>
      </c>
      <c r="AB48" s="144">
        <v>3532900</v>
      </c>
      <c r="AC48" s="15">
        <v>319.93</v>
      </c>
      <c r="AD48" s="2">
        <f t="shared" si="0"/>
        <v>11.829999999999984</v>
      </c>
      <c r="AE48" s="205">
        <f t="shared" si="1"/>
        <v>3.393336134182201E-2</v>
      </c>
    </row>
    <row r="49" spans="15:31" x14ac:dyDescent="0.25">
      <c r="O49" s="132">
        <v>1.04</v>
      </c>
      <c r="P49" s="132">
        <f t="shared" si="2"/>
        <v>301.96400000000006</v>
      </c>
      <c r="Q49" s="2"/>
      <c r="T49" s="142" t="s">
        <v>138</v>
      </c>
      <c r="U49" s="137" t="s">
        <v>261</v>
      </c>
      <c r="W49" s="200">
        <v>42212</v>
      </c>
      <c r="X49" s="15">
        <v>305.39999999999998</v>
      </c>
      <c r="Y49" s="15">
        <v>325</v>
      </c>
      <c r="Z49" s="15">
        <v>303.76</v>
      </c>
      <c r="AA49" s="15">
        <v>309.43</v>
      </c>
      <c r="AB49" s="144">
        <v>9955600</v>
      </c>
      <c r="AC49" s="15">
        <v>309.43</v>
      </c>
      <c r="AD49" s="2">
        <f t="shared" si="0"/>
        <v>21.240000000000009</v>
      </c>
      <c r="AE49" s="205">
        <f t="shared" si="1"/>
        <v>3.1330200313302026E-2</v>
      </c>
    </row>
    <row r="50" spans="15:31" x14ac:dyDescent="0.25">
      <c r="O50" s="132">
        <v>1.03</v>
      </c>
      <c r="P50" s="132">
        <f t="shared" si="2"/>
        <v>299.06050000000005</v>
      </c>
      <c r="Q50" s="2"/>
      <c r="T50" s="142"/>
      <c r="U50" s="137"/>
      <c r="W50" s="200">
        <v>42209</v>
      </c>
      <c r="X50" s="15">
        <v>327</v>
      </c>
      <c r="Y50" s="15">
        <v>327</v>
      </c>
      <c r="Z50" s="15">
        <v>299.76</v>
      </c>
      <c r="AA50" s="15">
        <v>300.02999999999997</v>
      </c>
      <c r="AB50" s="144">
        <v>16611700</v>
      </c>
      <c r="AC50" s="15">
        <v>300.02999999999997</v>
      </c>
      <c r="AD50" s="2">
        <f t="shared" si="0"/>
        <v>27.240000000000009</v>
      </c>
      <c r="AE50" s="205">
        <f t="shared" si="1"/>
        <v>-0.22080249318270362</v>
      </c>
    </row>
    <row r="51" spans="15:31" x14ac:dyDescent="0.25">
      <c r="O51" s="132">
        <v>1.02</v>
      </c>
      <c r="P51" s="132">
        <f t="shared" si="2"/>
        <v>296.15700000000004</v>
      </c>
      <c r="Q51" s="2"/>
      <c r="T51" s="142" t="s">
        <v>139</v>
      </c>
      <c r="U51" s="137" t="s">
        <v>262</v>
      </c>
      <c r="W51" s="200">
        <v>42208</v>
      </c>
      <c r="X51" s="15">
        <v>394.17</v>
      </c>
      <c r="Y51" s="15">
        <v>396.23</v>
      </c>
      <c r="Z51" s="15">
        <v>384.51</v>
      </c>
      <c r="AA51" s="15">
        <v>385.05</v>
      </c>
      <c r="AB51" s="144">
        <v>2586700</v>
      </c>
      <c r="AC51" s="15">
        <v>385.05</v>
      </c>
      <c r="AD51" s="2">
        <f t="shared" si="0"/>
        <v>11.720000000000027</v>
      </c>
      <c r="AE51" s="205">
        <f t="shared" si="1"/>
        <v>-1.7077653545719107E-2</v>
      </c>
    </row>
    <row r="52" spans="15:31" x14ac:dyDescent="0.25">
      <c r="O52" s="132">
        <v>1.01</v>
      </c>
      <c r="P52" s="132">
        <f t="shared" si="2"/>
        <v>293.25350000000003</v>
      </c>
      <c r="Q52" s="2"/>
      <c r="T52" s="142" t="s">
        <v>140</v>
      </c>
      <c r="U52" s="137" t="s">
        <v>263</v>
      </c>
      <c r="W52" s="200">
        <v>42207</v>
      </c>
      <c r="X52" s="15">
        <v>393.65</v>
      </c>
      <c r="Y52" s="15">
        <v>401.11</v>
      </c>
      <c r="Z52" s="15">
        <v>389.61</v>
      </c>
      <c r="AA52" s="15">
        <v>391.74</v>
      </c>
      <c r="AB52" s="144">
        <v>4037500</v>
      </c>
      <c r="AC52" s="15">
        <v>391.74</v>
      </c>
      <c r="AD52" s="2">
        <f t="shared" si="0"/>
        <v>11.5</v>
      </c>
      <c r="AE52" s="205">
        <f t="shared" si="1"/>
        <v>-4.3369963369963349E-2</v>
      </c>
    </row>
    <row r="53" spans="15:31" x14ac:dyDescent="0.25">
      <c r="O53" s="132">
        <v>1</v>
      </c>
      <c r="P53" s="132">
        <f t="shared" si="2"/>
        <v>290.35000000000002</v>
      </c>
      <c r="Q53" s="2"/>
      <c r="T53" s="142" t="s">
        <v>141</v>
      </c>
      <c r="U53" s="139">
        <v>2872121</v>
      </c>
      <c r="W53" s="200">
        <v>42206</v>
      </c>
      <c r="X53" s="15">
        <v>410.35</v>
      </c>
      <c r="Y53" s="15">
        <v>412.24</v>
      </c>
      <c r="Z53" s="15">
        <v>405.51</v>
      </c>
      <c r="AA53" s="15">
        <v>409.5</v>
      </c>
      <c r="AB53" s="144">
        <v>1756800</v>
      </c>
      <c r="AC53" s="15">
        <v>409.5</v>
      </c>
      <c r="AD53" s="2">
        <f t="shared" si="0"/>
        <v>6.7300000000000182</v>
      </c>
      <c r="AE53" s="205">
        <f t="shared" si="1"/>
        <v>1.3938815934266824E-3</v>
      </c>
    </row>
    <row r="54" spans="15:31" x14ac:dyDescent="0.25">
      <c r="O54" s="132">
        <v>0.99</v>
      </c>
      <c r="P54" s="132">
        <f t="shared" si="2"/>
        <v>287.44650000000001</v>
      </c>
      <c r="Q54" s="2"/>
      <c r="T54" s="142" t="s">
        <v>146</v>
      </c>
      <c r="U54" s="139">
        <v>2835860</v>
      </c>
      <c r="W54" s="200">
        <v>42205</v>
      </c>
      <c r="X54" s="15">
        <v>407.53</v>
      </c>
      <c r="Y54" s="15">
        <v>409.4</v>
      </c>
      <c r="Z54" s="15">
        <v>403.01</v>
      </c>
      <c r="AA54" s="15">
        <v>408.93</v>
      </c>
      <c r="AB54" s="144">
        <v>1808200</v>
      </c>
      <c r="AC54" s="15">
        <v>408.93</v>
      </c>
      <c r="AD54" s="2">
        <f t="shared" si="0"/>
        <v>6.3899999999999864</v>
      </c>
      <c r="AE54" s="205">
        <f t="shared" si="1"/>
        <v>1.0552068403103743E-2</v>
      </c>
    </row>
    <row r="55" spans="15:31" x14ac:dyDescent="0.25">
      <c r="O55" s="132">
        <v>0.98</v>
      </c>
      <c r="P55" s="132">
        <f t="shared" si="2"/>
        <v>284.54300000000001</v>
      </c>
      <c r="Q55" s="2"/>
      <c r="T55" s="142" t="s">
        <v>142</v>
      </c>
      <c r="U55" s="137" t="s">
        <v>264</v>
      </c>
      <c r="W55" s="200">
        <v>42202</v>
      </c>
      <c r="X55" s="15">
        <v>406.37</v>
      </c>
      <c r="Y55" s="15">
        <v>407.13</v>
      </c>
      <c r="Z55" s="15">
        <v>401.75</v>
      </c>
      <c r="AA55" s="15">
        <v>404.66</v>
      </c>
      <c r="AB55" s="144">
        <v>1883800</v>
      </c>
      <c r="AC55" s="15">
        <v>404.66</v>
      </c>
      <c r="AD55" s="2">
        <f t="shared" si="0"/>
        <v>5.3799999999999955</v>
      </c>
      <c r="AE55" s="205">
        <f t="shared" si="1"/>
        <v>2.3035196789933376E-3</v>
      </c>
    </row>
    <row r="56" spans="15:31" x14ac:dyDescent="0.25">
      <c r="O56" s="132">
        <v>0.97</v>
      </c>
      <c r="P56" s="132">
        <f t="shared" si="2"/>
        <v>281.6395</v>
      </c>
      <c r="T56" s="142" t="s">
        <v>147</v>
      </c>
      <c r="U56" s="137">
        <v>19.46</v>
      </c>
      <c r="W56" s="200">
        <v>42201</v>
      </c>
      <c r="X56" s="15">
        <v>402.72</v>
      </c>
      <c r="Y56" s="15">
        <v>407.31</v>
      </c>
      <c r="Z56" s="15">
        <v>402.05</v>
      </c>
      <c r="AA56" s="15">
        <v>403.73</v>
      </c>
      <c r="AB56" s="144">
        <v>1303200</v>
      </c>
      <c r="AC56" s="15">
        <v>403.73</v>
      </c>
      <c r="AD56" s="2">
        <f t="shared" si="0"/>
        <v>5.2599999999999909</v>
      </c>
      <c r="AE56" s="205">
        <f t="shared" si="1"/>
        <v>7.9390837598303232E-3</v>
      </c>
    </row>
    <row r="57" spans="15:31" x14ac:dyDescent="0.25">
      <c r="O57" s="132">
        <v>0.96</v>
      </c>
      <c r="P57" s="132">
        <f t="shared" si="2"/>
        <v>278.73599999999999</v>
      </c>
      <c r="T57" s="142" t="s">
        <v>148</v>
      </c>
      <c r="U57" s="137">
        <v>14.76</v>
      </c>
      <c r="W57" s="200">
        <v>42200</v>
      </c>
      <c r="X57" s="15">
        <v>404.59</v>
      </c>
      <c r="Y57" s="15">
        <v>407.83</v>
      </c>
      <c r="Z57" s="15">
        <v>399.53</v>
      </c>
      <c r="AA57" s="15">
        <v>400.55</v>
      </c>
      <c r="AB57" s="144">
        <v>1465400</v>
      </c>
      <c r="AC57" s="15">
        <v>400.55</v>
      </c>
      <c r="AD57" s="2">
        <f t="shared" si="0"/>
        <v>8.3000000000000114</v>
      </c>
      <c r="AE57" s="205">
        <f t="shared" si="1"/>
        <v>8.7456271864083668E-4</v>
      </c>
    </row>
    <row r="58" spans="15:31" x14ac:dyDescent="0.25">
      <c r="O58" s="132">
        <v>0.95</v>
      </c>
      <c r="P58" s="132">
        <f t="shared" si="2"/>
        <v>275.83249999999998</v>
      </c>
      <c r="T58" s="142" t="s">
        <v>143</v>
      </c>
      <c r="U58" s="137" t="s">
        <v>166</v>
      </c>
      <c r="W58" s="200">
        <v>42199</v>
      </c>
      <c r="X58" s="15">
        <v>396.95</v>
      </c>
      <c r="Y58" s="15">
        <v>403.21</v>
      </c>
      <c r="Z58" s="15">
        <v>393.72</v>
      </c>
      <c r="AA58" s="15">
        <v>400.2</v>
      </c>
      <c r="AB58" s="144">
        <v>1497800</v>
      </c>
      <c r="AC58" s="15">
        <v>400.2</v>
      </c>
      <c r="AD58" s="2">
        <f t="shared" si="0"/>
        <v>9.4899999999999523</v>
      </c>
      <c r="AE58" s="205">
        <f t="shared" si="1"/>
        <v>2.2927689594356204E-2</v>
      </c>
    </row>
    <row r="59" spans="15:31" x14ac:dyDescent="0.25">
      <c r="O59" s="132">
        <v>0.94</v>
      </c>
      <c r="P59" s="132">
        <f t="shared" si="2"/>
        <v>272.92900000000003</v>
      </c>
      <c r="W59" s="200">
        <v>42198</v>
      </c>
      <c r="X59" s="15">
        <v>391.21</v>
      </c>
      <c r="Y59" s="15">
        <v>395.79</v>
      </c>
      <c r="Z59" s="15">
        <v>388.64</v>
      </c>
      <c r="AA59" s="15">
        <v>391.23</v>
      </c>
      <c r="AB59" s="144">
        <v>1513200</v>
      </c>
      <c r="AC59" s="15">
        <v>391.23</v>
      </c>
      <c r="AD59" s="2">
        <f t="shared" si="0"/>
        <v>7.1500000000000341</v>
      </c>
      <c r="AE59" s="205">
        <f t="shared" si="1"/>
        <v>7.7273781006104159E-3</v>
      </c>
    </row>
    <row r="60" spans="15:31" x14ac:dyDescent="0.25">
      <c r="O60" s="132">
        <v>0.93</v>
      </c>
      <c r="P60" s="132">
        <f t="shared" si="2"/>
        <v>270.02550000000002</v>
      </c>
      <c r="W60" s="200">
        <v>42195</v>
      </c>
      <c r="X60" s="15">
        <v>401</v>
      </c>
      <c r="Y60" s="15">
        <v>401.44</v>
      </c>
      <c r="Z60" s="15">
        <v>381.86</v>
      </c>
      <c r="AA60" s="15">
        <v>388.23</v>
      </c>
      <c r="AB60" s="144">
        <v>3882900</v>
      </c>
      <c r="AC60" s="15">
        <v>388.23</v>
      </c>
      <c r="AD60" s="2">
        <f t="shared" si="0"/>
        <v>19.579999999999984</v>
      </c>
      <c r="AE60" s="205">
        <f t="shared" si="1"/>
        <v>-2.7699166019684918E-2</v>
      </c>
    </row>
    <row r="61" spans="15:31" x14ac:dyDescent="0.25">
      <c r="O61" s="132">
        <v>0.92</v>
      </c>
      <c r="P61" s="132">
        <f t="shared" si="2"/>
        <v>267.12200000000001</v>
      </c>
      <c r="W61" s="200">
        <v>42194</v>
      </c>
      <c r="X61" s="15">
        <v>403.56</v>
      </c>
      <c r="Y61" s="15">
        <v>404.36</v>
      </c>
      <c r="Z61" s="15">
        <v>399.29</v>
      </c>
      <c r="AA61" s="15">
        <v>399.29</v>
      </c>
      <c r="AB61" s="144">
        <v>1320700</v>
      </c>
      <c r="AC61" s="15">
        <v>399.29</v>
      </c>
      <c r="AD61" s="2">
        <f t="shared" si="0"/>
        <v>5.0699999999999932</v>
      </c>
      <c r="AE61" s="205">
        <f t="shared" si="1"/>
        <v>4.0484811909073937E-3</v>
      </c>
    </row>
    <row r="62" spans="15:31" x14ac:dyDescent="0.25">
      <c r="O62" s="132">
        <v>0.91</v>
      </c>
      <c r="P62" s="132">
        <f t="shared" si="2"/>
        <v>264.21850000000001</v>
      </c>
      <c r="W62" s="200">
        <v>42193</v>
      </c>
      <c r="X62" s="15">
        <v>405</v>
      </c>
      <c r="Y62" s="15">
        <v>406.23</v>
      </c>
      <c r="Z62" s="15">
        <v>396.73</v>
      </c>
      <c r="AA62" s="15">
        <v>397.68</v>
      </c>
      <c r="AB62" s="144">
        <v>1309700</v>
      </c>
      <c r="AC62" s="15">
        <v>397.68</v>
      </c>
      <c r="AD62" s="2">
        <f t="shared" si="0"/>
        <v>9.5</v>
      </c>
      <c r="AE62" s="205">
        <f t="shared" si="1"/>
        <v>-2.5437435671224806E-2</v>
      </c>
    </row>
    <row r="63" spans="15:31" x14ac:dyDescent="0.25">
      <c r="O63" s="132">
        <v>0.9</v>
      </c>
      <c r="P63" s="132">
        <f t="shared" si="2"/>
        <v>261.31500000000005</v>
      </c>
      <c r="W63" s="200">
        <v>42192</v>
      </c>
      <c r="X63" s="15">
        <v>405.25</v>
      </c>
      <c r="Y63" s="15">
        <v>409.91</v>
      </c>
      <c r="Z63" s="15">
        <v>400.33</v>
      </c>
      <c r="AA63" s="15">
        <v>408.06</v>
      </c>
      <c r="AB63" s="144">
        <v>1485900</v>
      </c>
      <c r="AC63" s="15">
        <v>408.06</v>
      </c>
      <c r="AD63" s="2">
        <f t="shared" si="0"/>
        <v>9.5800000000000409</v>
      </c>
      <c r="AE63" s="205">
        <f t="shared" si="1"/>
        <v>8.4768801126955395E-3</v>
      </c>
    </row>
    <row r="64" spans="15:31" x14ac:dyDescent="0.25">
      <c r="W64" s="200">
        <v>42191</v>
      </c>
      <c r="X64" s="15">
        <v>399.86</v>
      </c>
      <c r="Y64" s="15">
        <v>412</v>
      </c>
      <c r="Z64" s="15">
        <v>399.51</v>
      </c>
      <c r="AA64" s="15">
        <v>404.63</v>
      </c>
      <c r="AB64" s="144">
        <v>1187400</v>
      </c>
      <c r="AC64" s="15">
        <v>404.63</v>
      </c>
      <c r="AD64" s="2">
        <f t="shared" si="0"/>
        <v>12.490000000000009</v>
      </c>
      <c r="AE64" s="205">
        <f t="shared" si="1"/>
        <v>8.6573661818545311E-4</v>
      </c>
    </row>
    <row r="65" spans="23:31" x14ac:dyDescent="0.25">
      <c r="W65" s="200">
        <v>42187</v>
      </c>
      <c r="X65" s="15">
        <v>407.29</v>
      </c>
      <c r="Y65" s="15">
        <v>407.98</v>
      </c>
      <c r="Z65" s="15">
        <v>403.15</v>
      </c>
      <c r="AA65" s="15">
        <v>404.28</v>
      </c>
      <c r="AB65" s="144">
        <v>928600</v>
      </c>
      <c r="AC65" s="15">
        <v>404.28</v>
      </c>
      <c r="AD65" s="2">
        <f t="shared" si="0"/>
        <v>4.8300000000000409</v>
      </c>
      <c r="AE65" s="205">
        <f t="shared" si="1"/>
        <v>-2.7873017439137282E-3</v>
      </c>
    </row>
    <row r="66" spans="23:31" x14ac:dyDescent="0.25">
      <c r="W66" s="200">
        <v>42186</v>
      </c>
      <c r="X66" s="15">
        <v>408.32</v>
      </c>
      <c r="Y66" s="15">
        <v>409.98</v>
      </c>
      <c r="Z66" s="15">
        <v>404.38</v>
      </c>
      <c r="AA66" s="15">
        <v>405.41</v>
      </c>
      <c r="AB66" s="144">
        <v>992500</v>
      </c>
      <c r="AC66" s="15">
        <v>405.41</v>
      </c>
      <c r="AD66" s="2">
        <f t="shared" si="0"/>
        <v>5.6000000000000227</v>
      </c>
      <c r="AE66" s="205">
        <f t="shared" si="1"/>
        <v>3.6391543298510687E-3</v>
      </c>
    </row>
    <row r="67" spans="23:31" x14ac:dyDescent="0.25">
      <c r="W67" s="200">
        <v>42185</v>
      </c>
      <c r="X67" s="15">
        <v>403.55</v>
      </c>
      <c r="Y67" s="15">
        <v>405</v>
      </c>
      <c r="Z67" s="15">
        <v>396.66</v>
      </c>
      <c r="AA67" s="15">
        <v>403.94</v>
      </c>
      <c r="AB67" s="144">
        <v>1566600</v>
      </c>
      <c r="AC67" s="15">
        <v>403.94</v>
      </c>
      <c r="AD67" s="2">
        <f t="shared" ref="AD67:AD68" si="3">Y67-Z67</f>
        <v>8.339999999999975</v>
      </c>
      <c r="AE67" s="205" t="e">
        <f t="shared" ref="AE67:AE68" si="4">AC67/AC68-1</f>
        <v>#DIV/0!</v>
      </c>
    </row>
    <row r="68" spans="23:31" x14ac:dyDescent="0.25">
      <c r="W68" s="15" t="s">
        <v>159</v>
      </c>
      <c r="X68" s="15"/>
      <c r="Y68" s="15"/>
      <c r="Z68" s="15"/>
      <c r="AA68" s="15"/>
      <c r="AB68" s="15"/>
      <c r="AC68" s="15"/>
      <c r="AD68" s="2">
        <f t="shared" si="3"/>
        <v>0</v>
      </c>
      <c r="AE68" s="205" t="e">
        <f t="shared" si="4"/>
        <v>#DIV/0!</v>
      </c>
    </row>
  </sheetData>
  <mergeCells count="1">
    <mergeCell ref="O42:P42"/>
  </mergeCells>
  <conditionalFormatting sqref="F15 Q7">
    <cfRule type="expression" dxfId="7" priority="6">
      <formula>F7&gt;0</formula>
    </cfRule>
    <cfRule type="expression" dxfId="6" priority="7">
      <formula>F7&lt;0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36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110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109</v>
      </c>
      <c r="K1" s="28" t="s">
        <v>61</v>
      </c>
      <c r="L1" s="17" t="s">
        <v>37</v>
      </c>
      <c r="M1" s="17" t="s">
        <v>38</v>
      </c>
      <c r="T1" s="17" t="s">
        <v>167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C8</f>
        <v>80</v>
      </c>
      <c r="T2" s="1">
        <v>42321</v>
      </c>
      <c r="U2" t="s">
        <v>129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F8/C8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1">
        <v>8.49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679.2</v>
      </c>
    </row>
    <row r="6" spans="1:21" x14ac:dyDescent="0.25"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-1692.05</v>
      </c>
      <c r="R7" s="221" t="s">
        <v>245</v>
      </c>
    </row>
    <row r="8" spans="1:21" x14ac:dyDescent="0.25">
      <c r="A8" s="49" t="s">
        <v>87</v>
      </c>
      <c r="B8" s="20"/>
      <c r="C8" s="20">
        <f>SUM(C2:C5)</f>
        <v>80</v>
      </c>
      <c r="D8" s="25"/>
      <c r="E8" s="25"/>
      <c r="F8" s="25">
        <f>SUM(F2:F5)</f>
        <v>2371.25</v>
      </c>
      <c r="G8" s="20"/>
      <c r="H8" s="20"/>
      <c r="I8" s="25"/>
      <c r="J8" s="25"/>
      <c r="K8" s="25"/>
      <c r="L8" s="20"/>
      <c r="M8" s="20"/>
    </row>
    <row r="15" spans="1:21" ht="20.25" thickBot="1" x14ac:dyDescent="0.35">
      <c r="P15" s="266" t="s">
        <v>83</v>
      </c>
      <c r="Q15" s="266"/>
    </row>
    <row r="16" spans="1:21" ht="15.75" thickTop="1" x14ac:dyDescent="0.25">
      <c r="O16" s="2"/>
      <c r="P16" s="132">
        <v>1.1000000000000001</v>
      </c>
      <c r="Q16" s="132">
        <f>P16*$Q$4</f>
        <v>9.3390000000000004</v>
      </c>
    </row>
    <row r="17" spans="15:17" x14ac:dyDescent="0.25">
      <c r="O17" s="2"/>
      <c r="P17" s="132">
        <v>1.0900000000000001</v>
      </c>
      <c r="Q17" s="132">
        <f t="shared" ref="Q17:Q36" si="0">P17*$Q$4</f>
        <v>9.2541000000000011</v>
      </c>
    </row>
    <row r="18" spans="15:17" x14ac:dyDescent="0.25">
      <c r="O18" s="2"/>
      <c r="P18" s="132">
        <v>1.08</v>
      </c>
      <c r="Q18" s="132">
        <f t="shared" si="0"/>
        <v>9.1692</v>
      </c>
    </row>
    <row r="19" spans="15:17" x14ac:dyDescent="0.25">
      <c r="O19" s="2"/>
      <c r="P19" s="132">
        <v>1.07</v>
      </c>
      <c r="Q19" s="132">
        <f t="shared" si="0"/>
        <v>9.0843000000000007</v>
      </c>
    </row>
    <row r="20" spans="15:17" x14ac:dyDescent="0.25">
      <c r="O20" s="2"/>
      <c r="P20" s="132">
        <v>1.06</v>
      </c>
      <c r="Q20" s="132">
        <f t="shared" si="0"/>
        <v>8.9994000000000014</v>
      </c>
    </row>
    <row r="21" spans="15:17" x14ac:dyDescent="0.25">
      <c r="O21" s="2"/>
      <c r="P21" s="132">
        <v>1.05</v>
      </c>
      <c r="Q21" s="132">
        <f t="shared" si="0"/>
        <v>8.9145000000000003</v>
      </c>
    </row>
    <row r="22" spans="15:17" x14ac:dyDescent="0.25">
      <c r="O22" s="2"/>
      <c r="P22" s="132">
        <v>1.04</v>
      </c>
      <c r="Q22" s="132">
        <f t="shared" si="0"/>
        <v>8.829600000000001</v>
      </c>
    </row>
    <row r="23" spans="15:17" x14ac:dyDescent="0.25">
      <c r="O23" s="2"/>
      <c r="P23" s="132">
        <v>1.03</v>
      </c>
      <c r="Q23" s="132">
        <f t="shared" si="0"/>
        <v>8.7446999999999999</v>
      </c>
    </row>
    <row r="24" spans="15:17" x14ac:dyDescent="0.25">
      <c r="O24" s="2"/>
      <c r="P24" s="132">
        <v>1.02</v>
      </c>
      <c r="Q24" s="132">
        <f t="shared" si="0"/>
        <v>8.6598000000000006</v>
      </c>
    </row>
    <row r="25" spans="15:17" x14ac:dyDescent="0.25">
      <c r="O25" s="2"/>
      <c r="P25" s="132">
        <v>1.01</v>
      </c>
      <c r="Q25" s="132">
        <f t="shared" si="0"/>
        <v>8.5748999999999995</v>
      </c>
    </row>
    <row r="26" spans="15:17" x14ac:dyDescent="0.25">
      <c r="O26" s="2"/>
      <c r="P26" s="132">
        <v>1</v>
      </c>
      <c r="Q26" s="132">
        <f t="shared" si="0"/>
        <v>8.49</v>
      </c>
    </row>
    <row r="27" spans="15:17" x14ac:dyDescent="0.25">
      <c r="O27" s="2"/>
      <c r="P27" s="132">
        <v>0.99</v>
      </c>
      <c r="Q27" s="132">
        <f t="shared" si="0"/>
        <v>8.4051000000000009</v>
      </c>
    </row>
    <row r="28" spans="15:17" x14ac:dyDescent="0.25">
      <c r="O28" s="2"/>
      <c r="P28" s="132">
        <v>0.98</v>
      </c>
      <c r="Q28" s="132">
        <f t="shared" si="0"/>
        <v>8.3201999999999998</v>
      </c>
    </row>
    <row r="29" spans="15:17" x14ac:dyDescent="0.25">
      <c r="P29" s="132">
        <v>0.97</v>
      </c>
      <c r="Q29" s="132">
        <f t="shared" si="0"/>
        <v>8.2353000000000005</v>
      </c>
    </row>
    <row r="30" spans="15:17" x14ac:dyDescent="0.25">
      <c r="P30" s="132">
        <v>0.96</v>
      </c>
      <c r="Q30" s="132">
        <f t="shared" si="0"/>
        <v>8.1503999999999994</v>
      </c>
    </row>
    <row r="31" spans="15:17" x14ac:dyDescent="0.25">
      <c r="P31" s="132">
        <v>0.95</v>
      </c>
      <c r="Q31" s="132">
        <f t="shared" si="0"/>
        <v>8.0655000000000001</v>
      </c>
    </row>
    <row r="32" spans="15:17" x14ac:dyDescent="0.25">
      <c r="P32" s="132">
        <v>0.94</v>
      </c>
      <c r="Q32" s="132">
        <f t="shared" si="0"/>
        <v>7.9805999999999999</v>
      </c>
    </row>
    <row r="33" spans="16:17" x14ac:dyDescent="0.25">
      <c r="P33" s="132">
        <v>0.93</v>
      </c>
      <c r="Q33" s="132">
        <f t="shared" si="0"/>
        <v>7.8957000000000006</v>
      </c>
    </row>
    <row r="34" spans="16:17" x14ac:dyDescent="0.25">
      <c r="P34" s="132">
        <v>0.92</v>
      </c>
      <c r="Q34" s="132">
        <f t="shared" si="0"/>
        <v>7.8108000000000004</v>
      </c>
    </row>
    <row r="35" spans="16:17" x14ac:dyDescent="0.25">
      <c r="P35" s="132">
        <v>0.91</v>
      </c>
      <c r="Q35" s="132">
        <f t="shared" si="0"/>
        <v>7.7259000000000002</v>
      </c>
    </row>
    <row r="36" spans="16:17" x14ac:dyDescent="0.25">
      <c r="P36" s="132">
        <v>0.9</v>
      </c>
      <c r="Q36" s="132">
        <f t="shared" si="0"/>
        <v>7.641</v>
      </c>
    </row>
  </sheetData>
  <mergeCells count="1">
    <mergeCell ref="P15:Q15"/>
  </mergeCells>
  <conditionalFormatting sqref="Q7">
    <cfRule type="expression" dxfId="5" priority="4">
      <formula>Q7&gt;0</formula>
    </cfRule>
    <cfRule type="expression" dxfId="4" priority="5">
      <formula>Q7&lt;0</formula>
    </cfRule>
  </conditionalFormatting>
  <conditionalFormatting sqref="P16:P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:Q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115</v>
      </c>
      <c r="U1" s="50"/>
      <c r="W1" s="157" t="s">
        <v>151</v>
      </c>
      <c r="X1" s="157" t="s">
        <v>152</v>
      </c>
      <c r="Y1" s="157" t="s">
        <v>153</v>
      </c>
      <c r="Z1" s="157" t="s">
        <v>154</v>
      </c>
      <c r="AA1" s="157" t="s">
        <v>155</v>
      </c>
      <c r="AB1" s="157" t="s">
        <v>156</v>
      </c>
      <c r="AC1" s="157" t="s">
        <v>157</v>
      </c>
      <c r="AD1" s="17" t="s">
        <v>229</v>
      </c>
      <c r="AE1" s="17" t="s">
        <v>231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13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7" t="s">
        <v>57</v>
      </c>
      <c r="Q2">
        <f>C15-H15</f>
        <v>120</v>
      </c>
      <c r="W2" s="159">
        <v>42278</v>
      </c>
      <c r="X2" s="13">
        <v>85.55</v>
      </c>
      <c r="Y2" s="13">
        <v>89.93</v>
      </c>
      <c r="Z2" s="13">
        <v>83</v>
      </c>
      <c r="AA2" s="13">
        <v>89.63</v>
      </c>
      <c r="AB2" s="153">
        <v>1763600</v>
      </c>
      <c r="AC2" s="13">
        <v>89.63</v>
      </c>
      <c r="AD2">
        <f>Y2-Z2</f>
        <v>6.9300000000000068</v>
      </c>
      <c r="AE2" s="205">
        <f>AC2/AC3-1</f>
        <v>4.7691408533021562E-2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 t="shared" si="1"/>
        <v>16699.689999999999</v>
      </c>
      <c r="O3" s="17" t="s">
        <v>58</v>
      </c>
      <c r="Q3" s="2">
        <f>(F15-K15)/Q2</f>
        <v>129.22066666666663</v>
      </c>
      <c r="T3" s="1">
        <v>42265</v>
      </c>
      <c r="U3" s="51" t="s">
        <v>194</v>
      </c>
      <c r="W3" s="159">
        <v>42277</v>
      </c>
      <c r="X3" s="13">
        <v>89.45</v>
      </c>
      <c r="Y3" s="13">
        <v>92.45</v>
      </c>
      <c r="Z3" s="13">
        <v>82.05</v>
      </c>
      <c r="AA3" s="13">
        <v>85.55</v>
      </c>
      <c r="AB3" s="153">
        <v>1840700</v>
      </c>
      <c r="AC3" s="13">
        <v>85.55</v>
      </c>
      <c r="AD3">
        <f t="shared" ref="AD3:AD66" si="2">Y3-Z3</f>
        <v>10.400000000000006</v>
      </c>
      <c r="AE3" s="205">
        <f t="shared" ref="AE3:AE66" si="3">AC3/AC4-1</f>
        <v>-1.598803772716817E-2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 t="shared" si="1"/>
        <v>8424.84</v>
      </c>
      <c r="O4" s="17" t="s">
        <v>66</v>
      </c>
      <c r="Q4" s="81">
        <v>94.07</v>
      </c>
      <c r="T4" s="1">
        <v>42278</v>
      </c>
      <c r="U4" s="51" t="s">
        <v>128</v>
      </c>
      <c r="W4" s="159">
        <v>42276</v>
      </c>
      <c r="X4" s="13">
        <v>87.44</v>
      </c>
      <c r="Y4" s="13">
        <v>94.74</v>
      </c>
      <c r="Z4" s="13">
        <v>84</v>
      </c>
      <c r="AA4" s="13">
        <v>86.94</v>
      </c>
      <c r="AB4" s="153">
        <v>1682900</v>
      </c>
      <c r="AC4" s="13">
        <v>86.94</v>
      </c>
      <c r="AD4">
        <f t="shared" si="2"/>
        <v>10.739999999999995</v>
      </c>
      <c r="AE4" s="205">
        <f t="shared" si="3"/>
        <v>1.1503508570109844E-4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 t="shared" si="1"/>
        <v>1331.98</v>
      </c>
      <c r="O5" s="17" t="s">
        <v>67</v>
      </c>
      <c r="Q5" s="3">
        <f>Q4*Q2</f>
        <v>11288.4</v>
      </c>
      <c r="W5" s="159">
        <v>42275</v>
      </c>
      <c r="X5" s="13">
        <v>99.97</v>
      </c>
      <c r="Y5" s="13">
        <v>101.82</v>
      </c>
      <c r="Z5" s="13">
        <v>85.27</v>
      </c>
      <c r="AA5" s="13">
        <v>86.93</v>
      </c>
      <c r="AB5" s="153">
        <v>2588400</v>
      </c>
      <c r="AC5" s="13">
        <v>86.93</v>
      </c>
      <c r="AD5">
        <f t="shared" si="2"/>
        <v>16.549999999999997</v>
      </c>
      <c r="AE5" s="205">
        <f t="shared" si="3"/>
        <v>-0.13252170442071642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0">
        <v>20</v>
      </c>
      <c r="I6" s="71">
        <v>130</v>
      </c>
      <c r="J6" s="71">
        <v>0.05</v>
      </c>
      <c r="K6" s="71">
        <f t="shared" si="1"/>
        <v>2599.9499999999998</v>
      </c>
      <c r="O6" s="17" t="s">
        <v>64</v>
      </c>
      <c r="Q6" s="2">
        <f>Q3*Q2</f>
        <v>15506.479999999996</v>
      </c>
      <c r="W6" s="159">
        <v>42272</v>
      </c>
      <c r="X6" s="13">
        <v>112.28</v>
      </c>
      <c r="Y6" s="13">
        <v>113.26</v>
      </c>
      <c r="Z6" s="13">
        <v>96.28</v>
      </c>
      <c r="AA6" s="13">
        <v>100.21</v>
      </c>
      <c r="AB6" s="153">
        <v>1829100</v>
      </c>
      <c r="AC6" s="13">
        <v>100.21</v>
      </c>
      <c r="AD6">
        <f t="shared" si="2"/>
        <v>16.980000000000004</v>
      </c>
      <c r="AE6" s="205">
        <f t="shared" si="3"/>
        <v>-9.7369843271482681E-2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G7" s="1">
        <v>42270</v>
      </c>
      <c r="H7" s="8">
        <v>50</v>
      </c>
      <c r="I7" s="21">
        <v>141.19999999999999</v>
      </c>
      <c r="J7" s="21">
        <v>0.13</v>
      </c>
      <c r="K7" s="21">
        <f t="shared" si="1"/>
        <v>7059.869999999999</v>
      </c>
      <c r="O7" s="17" t="s">
        <v>65</v>
      </c>
      <c r="Q7" s="2">
        <f>IF(Q2=0, K15-F15, Q5-Q6)</f>
        <v>-4218.0799999999963</v>
      </c>
      <c r="R7" s="223" t="s">
        <v>245</v>
      </c>
      <c r="T7" s="1">
        <v>42320</v>
      </c>
      <c r="U7" s="51" t="s">
        <v>129</v>
      </c>
      <c r="W7" s="159">
        <v>42271</v>
      </c>
      <c r="X7" s="13">
        <v>112.99</v>
      </c>
      <c r="Y7" s="13">
        <v>112.99</v>
      </c>
      <c r="Z7" s="13">
        <v>104.48</v>
      </c>
      <c r="AA7" s="13">
        <v>111.02</v>
      </c>
      <c r="AB7" s="153">
        <v>1081200</v>
      </c>
      <c r="AC7" s="13">
        <v>111.02</v>
      </c>
      <c r="AD7">
        <f t="shared" si="2"/>
        <v>8.5099999999999909</v>
      </c>
      <c r="AE7" s="205">
        <f t="shared" si="3"/>
        <v>-2.0728587809826338E-2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59">
        <v>42270</v>
      </c>
      <c r="X8" s="13">
        <v>120.3</v>
      </c>
      <c r="Y8" s="13">
        <v>120.5</v>
      </c>
      <c r="Z8" s="13">
        <v>112</v>
      </c>
      <c r="AA8" s="13">
        <v>113.37</v>
      </c>
      <c r="AB8" s="153">
        <v>1169800</v>
      </c>
      <c r="AC8" s="13">
        <v>113.37</v>
      </c>
      <c r="AD8">
        <f t="shared" si="2"/>
        <v>8.5</v>
      </c>
      <c r="AE8" s="205">
        <f t="shared" si="3"/>
        <v>-5.3988651535380461E-2</v>
      </c>
    </row>
    <row r="9" spans="1:31" x14ac:dyDescent="0.25">
      <c r="B9" s="1">
        <v>42240</v>
      </c>
      <c r="C9" s="70">
        <v>20</v>
      </c>
      <c r="D9" s="71">
        <v>123</v>
      </c>
      <c r="E9" s="71"/>
      <c r="F9" s="71">
        <f t="shared" si="0"/>
        <v>2460</v>
      </c>
      <c r="W9" s="159">
        <v>42269</v>
      </c>
      <c r="X9" s="13">
        <v>125.17</v>
      </c>
      <c r="Y9" s="13">
        <v>127.03</v>
      </c>
      <c r="Z9" s="13">
        <v>117.51</v>
      </c>
      <c r="AA9" s="13">
        <v>119.84</v>
      </c>
      <c r="AB9" s="153">
        <v>1038100</v>
      </c>
      <c r="AC9" s="13">
        <v>119.84</v>
      </c>
      <c r="AD9">
        <f t="shared" si="2"/>
        <v>9.519999999999996</v>
      </c>
      <c r="AE9" s="205">
        <f t="shared" si="3"/>
        <v>-5.9635907093534168E-2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59">
        <v>42268</v>
      </c>
      <c r="X10" s="13">
        <v>142.5</v>
      </c>
      <c r="Y10" s="13">
        <v>143.08000000000001</v>
      </c>
      <c r="Z10" s="13">
        <v>123</v>
      </c>
      <c r="AA10" s="13">
        <v>127.44</v>
      </c>
      <c r="AB10" s="153">
        <v>1597000</v>
      </c>
      <c r="AC10" s="13">
        <v>127.44</v>
      </c>
      <c r="AD10">
        <f t="shared" si="2"/>
        <v>20.080000000000013</v>
      </c>
      <c r="AE10" s="205">
        <f t="shared" si="3"/>
        <v>-9.7066742241745718E-2</v>
      </c>
    </row>
    <row r="11" spans="1:31" x14ac:dyDescent="0.25">
      <c r="B11" s="1">
        <v>42271</v>
      </c>
      <c r="C11" s="8">
        <v>50</v>
      </c>
      <c r="D11" s="21">
        <v>138.5</v>
      </c>
      <c r="E11" s="21"/>
      <c r="F11" s="21">
        <f t="shared" si="0"/>
        <v>6925</v>
      </c>
      <c r="W11" s="159">
        <v>42265</v>
      </c>
      <c r="X11" s="13">
        <v>136.94999999999999</v>
      </c>
      <c r="Y11" s="13">
        <v>142</v>
      </c>
      <c r="Z11" s="13">
        <v>136.16999999999999</v>
      </c>
      <c r="AA11" s="13">
        <v>141.13999999999999</v>
      </c>
      <c r="AB11" s="153">
        <v>1033700</v>
      </c>
      <c r="AC11" s="13">
        <v>141.13999999999999</v>
      </c>
      <c r="AD11">
        <f t="shared" si="2"/>
        <v>5.8300000000000125</v>
      </c>
      <c r="AE11" s="205">
        <f t="shared" si="3"/>
        <v>2.2161066048667299E-2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59">
        <v>42264</v>
      </c>
      <c r="X12" s="13">
        <v>131.69999999999999</v>
      </c>
      <c r="Y12" s="13">
        <v>140.68</v>
      </c>
      <c r="Z12" s="13">
        <v>130.61000000000001</v>
      </c>
      <c r="AA12" s="13">
        <v>138.08000000000001</v>
      </c>
      <c r="AB12" s="153">
        <v>555100</v>
      </c>
      <c r="AC12" s="13">
        <v>138.08000000000001</v>
      </c>
      <c r="AD12">
        <f t="shared" si="2"/>
        <v>10.069999999999993</v>
      </c>
      <c r="AE12" s="205">
        <f t="shared" si="3"/>
        <v>4.0307390944021915E-2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59">
        <v>42263</v>
      </c>
      <c r="X13" s="13">
        <v>132.15</v>
      </c>
      <c r="Y13" s="13">
        <v>133.94999999999999</v>
      </c>
      <c r="Z13" s="13">
        <v>129.06</v>
      </c>
      <c r="AA13" s="13">
        <v>132.72999999999999</v>
      </c>
      <c r="AB13" s="153">
        <v>389900</v>
      </c>
      <c r="AC13" s="13">
        <v>132.72999999999999</v>
      </c>
      <c r="AD13">
        <f t="shared" si="2"/>
        <v>4.8899999999999864</v>
      </c>
      <c r="AE13" s="205">
        <f t="shared" si="3"/>
        <v>1.6602520564485967E-3</v>
      </c>
    </row>
    <row r="14" spans="1:31" x14ac:dyDescent="0.25">
      <c r="W14" s="159">
        <v>42262</v>
      </c>
      <c r="X14" s="13">
        <v>130.66999999999999</v>
      </c>
      <c r="Y14" s="13">
        <v>134.65</v>
      </c>
      <c r="Z14" s="13">
        <v>128.69999999999999</v>
      </c>
      <c r="AA14" s="13">
        <v>132.51</v>
      </c>
      <c r="AB14" s="153">
        <v>397900</v>
      </c>
      <c r="AC14" s="13">
        <v>132.51</v>
      </c>
      <c r="AD14">
        <f t="shared" si="2"/>
        <v>5.9500000000000171</v>
      </c>
      <c r="AE14" s="205">
        <f t="shared" si="3"/>
        <v>1.8445930366612684E-2</v>
      </c>
    </row>
    <row r="15" spans="1:31" x14ac:dyDescent="0.25">
      <c r="A15" s="208" t="s">
        <v>87</v>
      </c>
      <c r="B15" s="209"/>
      <c r="C15" s="209">
        <f>SUM(C2:C14)</f>
        <v>450</v>
      </c>
      <c r="D15" s="210"/>
      <c r="E15" s="210"/>
      <c r="F15" s="210">
        <f>SUM(F2:F14)</f>
        <v>68322.5</v>
      </c>
      <c r="G15" s="209"/>
      <c r="H15" s="209">
        <f>SUM(H2:H7)</f>
        <v>330</v>
      </c>
      <c r="I15" s="210"/>
      <c r="J15" s="210"/>
      <c r="K15" s="210">
        <f>SUM(K2:K9)</f>
        <v>52816.020000000004</v>
      </c>
      <c r="L15" s="209"/>
      <c r="M15" s="209"/>
      <c r="W15" s="159">
        <v>42261</v>
      </c>
      <c r="X15" s="13">
        <v>133.35</v>
      </c>
      <c r="Y15" s="13">
        <v>133.77000000000001</v>
      </c>
      <c r="Z15" s="13">
        <v>129.82</v>
      </c>
      <c r="AA15" s="13">
        <v>130.11000000000001</v>
      </c>
      <c r="AB15" s="153">
        <v>333800</v>
      </c>
      <c r="AC15" s="13">
        <v>130.11000000000001</v>
      </c>
      <c r="AD15">
        <f t="shared" si="2"/>
        <v>3.9500000000000171</v>
      </c>
      <c r="AE15" s="205">
        <f t="shared" si="3"/>
        <v>-2.018224263875279E-2</v>
      </c>
    </row>
    <row r="16" spans="1:31" x14ac:dyDescent="0.25">
      <c r="M16" s="2"/>
      <c r="W16" s="159">
        <v>42258</v>
      </c>
      <c r="X16" s="13">
        <v>129.54</v>
      </c>
      <c r="Y16" s="13">
        <v>133.44999999999999</v>
      </c>
      <c r="Z16" s="13">
        <v>127.55</v>
      </c>
      <c r="AA16" s="13">
        <v>132.79</v>
      </c>
      <c r="AB16" s="153">
        <v>426500</v>
      </c>
      <c r="AC16" s="13">
        <v>132.79</v>
      </c>
      <c r="AD16">
        <f t="shared" si="2"/>
        <v>5.8999999999999915</v>
      </c>
      <c r="AE16" s="205">
        <f t="shared" si="3"/>
        <v>1.4361011381865296E-2</v>
      </c>
    </row>
    <row r="17" spans="8:31" x14ac:dyDescent="0.25">
      <c r="W17" s="159">
        <v>42257</v>
      </c>
      <c r="X17" s="13">
        <v>130.33000000000001</v>
      </c>
      <c r="Y17" s="13">
        <v>133.36000000000001</v>
      </c>
      <c r="Z17" s="13">
        <v>127.72</v>
      </c>
      <c r="AA17" s="13">
        <v>130.91</v>
      </c>
      <c r="AB17" s="153">
        <v>467200</v>
      </c>
      <c r="AC17" s="13">
        <v>130.91</v>
      </c>
      <c r="AD17">
        <f t="shared" si="2"/>
        <v>5.6400000000000148</v>
      </c>
      <c r="AE17" s="205">
        <f t="shared" si="3"/>
        <v>4.6044048806690441E-3</v>
      </c>
    </row>
    <row r="18" spans="8:31" x14ac:dyDescent="0.25">
      <c r="W18" s="159">
        <v>42256</v>
      </c>
      <c r="X18" s="13">
        <v>138.74</v>
      </c>
      <c r="Y18" s="13">
        <v>138.97999999999999</v>
      </c>
      <c r="Z18" s="13">
        <v>130.01</v>
      </c>
      <c r="AA18" s="13">
        <v>130.31</v>
      </c>
      <c r="AB18" s="153">
        <v>605700</v>
      </c>
      <c r="AC18" s="13">
        <v>130.31</v>
      </c>
      <c r="AD18">
        <f t="shared" si="2"/>
        <v>8.9699999999999989</v>
      </c>
      <c r="AE18" s="205">
        <f t="shared" si="3"/>
        <v>-5.6408399710354717E-2</v>
      </c>
    </row>
    <row r="19" spans="8:31" x14ac:dyDescent="0.25">
      <c r="W19" s="159">
        <v>42255</v>
      </c>
      <c r="X19" s="13">
        <v>132.54</v>
      </c>
      <c r="Y19" s="13">
        <v>138.83000000000001</v>
      </c>
      <c r="Z19" s="13">
        <v>130.01</v>
      </c>
      <c r="AA19" s="13">
        <v>138.1</v>
      </c>
      <c r="AB19" s="153">
        <v>1323500</v>
      </c>
      <c r="AC19" s="13">
        <v>138.1</v>
      </c>
      <c r="AD19">
        <f t="shared" si="2"/>
        <v>8.8200000000000216</v>
      </c>
      <c r="AE19" s="205">
        <f t="shared" si="3"/>
        <v>6.7893597278069873E-2</v>
      </c>
    </row>
    <row r="20" spans="8:31" x14ac:dyDescent="0.25">
      <c r="W20" s="159">
        <v>42251</v>
      </c>
      <c r="X20" s="13">
        <v>126.35</v>
      </c>
      <c r="Y20" s="13">
        <v>133.87</v>
      </c>
      <c r="Z20" s="13">
        <v>125.72</v>
      </c>
      <c r="AA20" s="13">
        <v>129.32</v>
      </c>
      <c r="AB20" s="153">
        <v>416600</v>
      </c>
      <c r="AC20" s="13">
        <v>129.32</v>
      </c>
      <c r="AD20">
        <f t="shared" si="2"/>
        <v>8.1500000000000057</v>
      </c>
      <c r="AE20" s="205">
        <f t="shared" si="3"/>
        <v>9.6814490943160081E-3</v>
      </c>
    </row>
    <row r="21" spans="8:31" x14ac:dyDescent="0.25">
      <c r="W21" s="159">
        <v>42250</v>
      </c>
      <c r="X21" s="13">
        <v>132.63999999999999</v>
      </c>
      <c r="Y21" s="13">
        <v>135.9</v>
      </c>
      <c r="Z21" s="13">
        <v>126.73</v>
      </c>
      <c r="AA21" s="13">
        <v>128.08000000000001</v>
      </c>
      <c r="AB21" s="153">
        <v>487400</v>
      </c>
      <c r="AC21" s="13">
        <v>128.08000000000001</v>
      </c>
      <c r="AD21">
        <f t="shared" si="2"/>
        <v>9.1700000000000017</v>
      </c>
      <c r="AE21" s="205">
        <f t="shared" si="3"/>
        <v>-2.8224582701062206E-2</v>
      </c>
    </row>
    <row r="22" spans="8:31" x14ac:dyDescent="0.25">
      <c r="W22" s="159">
        <v>42249</v>
      </c>
      <c r="X22" s="13">
        <v>130.61000000000001</v>
      </c>
      <c r="Y22" s="13">
        <v>132.94</v>
      </c>
      <c r="Z22" s="13">
        <v>127.51</v>
      </c>
      <c r="AA22" s="13">
        <v>131.80000000000001</v>
      </c>
      <c r="AB22" s="153">
        <v>470300</v>
      </c>
      <c r="AC22" s="13">
        <v>131.80000000000001</v>
      </c>
      <c r="AD22">
        <f t="shared" si="2"/>
        <v>5.4299999999999926</v>
      </c>
      <c r="AE22" s="205">
        <f t="shared" si="3"/>
        <v>2.281545863728085E-2</v>
      </c>
    </row>
    <row r="23" spans="8:31" x14ac:dyDescent="0.25">
      <c r="H23" s="2">
        <f>F15-K15</f>
        <v>15506.479999999996</v>
      </c>
      <c r="W23" s="159">
        <v>42248</v>
      </c>
      <c r="X23" s="13">
        <v>127.95</v>
      </c>
      <c r="Y23" s="13">
        <v>133.63</v>
      </c>
      <c r="Z23" s="13">
        <v>125</v>
      </c>
      <c r="AA23" s="13">
        <v>128.86000000000001</v>
      </c>
      <c r="AB23" s="153">
        <v>599400</v>
      </c>
      <c r="AC23" s="13">
        <v>128.86000000000001</v>
      </c>
      <c r="AD23">
        <f t="shared" si="2"/>
        <v>8.6299999999999955</v>
      </c>
      <c r="AE23" s="205">
        <f t="shared" si="3"/>
        <v>-3.1637484030961005E-2</v>
      </c>
    </row>
    <row r="24" spans="8:31" x14ac:dyDescent="0.25">
      <c r="W24" s="159">
        <v>42247</v>
      </c>
      <c r="X24" s="13">
        <v>136.16999999999999</v>
      </c>
      <c r="Y24" s="13">
        <v>138.94</v>
      </c>
      <c r="Z24" s="13">
        <v>132.07</v>
      </c>
      <c r="AA24" s="13">
        <v>133.07</v>
      </c>
      <c r="AB24" s="153">
        <v>756700</v>
      </c>
      <c r="AC24" s="13">
        <v>133.07</v>
      </c>
      <c r="AD24">
        <f t="shared" si="2"/>
        <v>6.8700000000000045</v>
      </c>
      <c r="AE24" s="205">
        <f t="shared" si="3"/>
        <v>-3.2006983341820061E-2</v>
      </c>
    </row>
    <row r="25" spans="8:31" x14ac:dyDescent="0.25">
      <c r="W25" s="159">
        <v>42244</v>
      </c>
      <c r="X25" s="13">
        <v>133.26</v>
      </c>
      <c r="Y25" s="13">
        <v>138.66999999999999</v>
      </c>
      <c r="Z25" s="13">
        <v>131.63999999999999</v>
      </c>
      <c r="AA25" s="13">
        <v>137.47</v>
      </c>
      <c r="AB25" s="153">
        <v>584700</v>
      </c>
      <c r="AC25" s="13">
        <v>137.47</v>
      </c>
      <c r="AD25">
        <f t="shared" si="2"/>
        <v>7.0300000000000011</v>
      </c>
      <c r="AE25" s="205">
        <f t="shared" si="3"/>
        <v>3.0818836232753277E-2</v>
      </c>
    </row>
    <row r="26" spans="8:31" x14ac:dyDescent="0.25">
      <c r="W26" s="159">
        <v>42243</v>
      </c>
      <c r="X26" s="13">
        <v>130.83000000000001</v>
      </c>
      <c r="Y26" s="13">
        <v>134.97999999999999</v>
      </c>
      <c r="Z26" s="13">
        <v>129.51</v>
      </c>
      <c r="AA26" s="13">
        <v>133.36000000000001</v>
      </c>
      <c r="AB26" s="153">
        <v>722600</v>
      </c>
      <c r="AC26" s="13">
        <v>133.36000000000001</v>
      </c>
      <c r="AD26">
        <f t="shared" si="2"/>
        <v>5.4699999999999989</v>
      </c>
      <c r="AE26" s="205">
        <f t="shared" si="3"/>
        <v>2.8456852008946099E-2</v>
      </c>
    </row>
    <row r="27" spans="8:31" x14ac:dyDescent="0.25">
      <c r="W27" s="159">
        <v>42242</v>
      </c>
      <c r="X27" s="13">
        <v>129.9</v>
      </c>
      <c r="Y27" s="13">
        <v>130</v>
      </c>
      <c r="Z27" s="13">
        <v>121.81</v>
      </c>
      <c r="AA27" s="13">
        <v>129.66999999999999</v>
      </c>
      <c r="AB27" s="153">
        <v>828300</v>
      </c>
      <c r="AC27" s="13">
        <v>129.66999999999999</v>
      </c>
      <c r="AD27">
        <f t="shared" si="2"/>
        <v>8.1899999999999977</v>
      </c>
      <c r="AE27" s="205">
        <f t="shared" si="3"/>
        <v>3.6779403534020982E-2</v>
      </c>
    </row>
    <row r="28" spans="8:31" x14ac:dyDescent="0.25">
      <c r="W28" s="159">
        <v>42241</v>
      </c>
      <c r="X28" s="13">
        <v>125.73</v>
      </c>
      <c r="Y28" s="13">
        <v>127.98</v>
      </c>
      <c r="Z28" s="13">
        <v>122.36</v>
      </c>
      <c r="AA28" s="13">
        <v>125.07</v>
      </c>
      <c r="AB28" s="153">
        <v>864800</v>
      </c>
      <c r="AC28" s="13">
        <v>125.07</v>
      </c>
      <c r="AD28">
        <f t="shared" si="2"/>
        <v>5.6200000000000045</v>
      </c>
      <c r="AE28" s="205">
        <f t="shared" si="3"/>
        <v>4.2163153070577275E-2</v>
      </c>
    </row>
    <row r="29" spans="8:31" x14ac:dyDescent="0.25">
      <c r="W29" s="159">
        <v>42240</v>
      </c>
      <c r="X29" s="13">
        <v>115.96</v>
      </c>
      <c r="Y29" s="13">
        <v>120.01</v>
      </c>
      <c r="Z29" s="13">
        <v>113.5</v>
      </c>
      <c r="AA29" s="13">
        <v>120.01</v>
      </c>
      <c r="AB29" s="153">
        <v>1180800</v>
      </c>
      <c r="AC29" s="13">
        <v>120.01</v>
      </c>
      <c r="AD29">
        <f t="shared" si="2"/>
        <v>6.5100000000000051</v>
      </c>
      <c r="AE29" s="205">
        <f t="shared" si="3"/>
        <v>-3.0535584457549114E-2</v>
      </c>
    </row>
    <row r="30" spans="8:31" x14ac:dyDescent="0.25">
      <c r="W30" s="159">
        <v>42237</v>
      </c>
      <c r="X30" s="13">
        <v>118.85</v>
      </c>
      <c r="Y30" s="13">
        <v>128.71</v>
      </c>
      <c r="Z30" s="13">
        <v>117.56</v>
      </c>
      <c r="AA30" s="13">
        <v>123.79</v>
      </c>
      <c r="AB30" s="153">
        <v>985100</v>
      </c>
      <c r="AC30" s="13">
        <v>123.79</v>
      </c>
      <c r="AD30">
        <f t="shared" si="2"/>
        <v>11.150000000000006</v>
      </c>
      <c r="AE30" s="205">
        <f t="shared" si="3"/>
        <v>2.0948453608247375E-2</v>
      </c>
    </row>
    <row r="31" spans="8:31" x14ac:dyDescent="0.25">
      <c r="W31" s="159">
        <v>42236</v>
      </c>
      <c r="X31" s="13">
        <v>126.35</v>
      </c>
      <c r="Y31" s="13">
        <v>131.47</v>
      </c>
      <c r="Z31" s="13">
        <v>121.11</v>
      </c>
      <c r="AA31" s="13">
        <v>121.25</v>
      </c>
      <c r="AB31" s="153">
        <v>916100</v>
      </c>
      <c r="AC31" s="13">
        <v>121.25</v>
      </c>
      <c r="AD31">
        <f t="shared" si="2"/>
        <v>10.36</v>
      </c>
      <c r="AE31" s="205">
        <f t="shared" si="3"/>
        <v>-4.5350759782694317E-2</v>
      </c>
    </row>
    <row r="32" spans="8:31" x14ac:dyDescent="0.25">
      <c r="W32" s="159">
        <v>42235</v>
      </c>
      <c r="X32" s="13">
        <v>128.41</v>
      </c>
      <c r="Y32" s="13">
        <v>130.5</v>
      </c>
      <c r="Z32" s="13">
        <v>122.51</v>
      </c>
      <c r="AA32" s="13">
        <v>127.01</v>
      </c>
      <c r="AB32" s="153">
        <v>738600</v>
      </c>
      <c r="AC32" s="13">
        <v>127.01</v>
      </c>
      <c r="AD32">
        <f t="shared" si="2"/>
        <v>7.9899999999999949</v>
      </c>
      <c r="AE32" s="205">
        <f t="shared" si="3"/>
        <v>-2.006018054162495E-2</v>
      </c>
    </row>
    <row r="33" spans="15:31" x14ac:dyDescent="0.25">
      <c r="W33" s="159">
        <v>42234</v>
      </c>
      <c r="X33" s="13">
        <v>130.01</v>
      </c>
      <c r="Y33" s="13">
        <v>134</v>
      </c>
      <c r="Z33" s="13">
        <v>128.81</v>
      </c>
      <c r="AA33" s="13">
        <v>129.61000000000001</v>
      </c>
      <c r="AB33" s="153">
        <v>481300</v>
      </c>
      <c r="AC33" s="13">
        <v>129.61000000000001</v>
      </c>
      <c r="AD33">
        <f t="shared" si="2"/>
        <v>5.1899999999999977</v>
      </c>
      <c r="AE33" s="205">
        <f t="shared" si="3"/>
        <v>-1.5794669299111441E-2</v>
      </c>
    </row>
    <row r="34" spans="15:31" x14ac:dyDescent="0.25">
      <c r="W34" s="159">
        <v>42233</v>
      </c>
      <c r="X34" s="13">
        <v>127.48</v>
      </c>
      <c r="Y34" s="13">
        <v>133.37</v>
      </c>
      <c r="Z34" s="13">
        <v>124.51</v>
      </c>
      <c r="AA34" s="13">
        <v>131.69</v>
      </c>
      <c r="AB34" s="153">
        <v>728300</v>
      </c>
      <c r="AC34" s="13">
        <v>131.69</v>
      </c>
      <c r="AD34">
        <f t="shared" si="2"/>
        <v>8.86</v>
      </c>
      <c r="AE34" s="205">
        <f t="shared" si="3"/>
        <v>3.027695196369895E-2</v>
      </c>
    </row>
    <row r="35" spans="15:31" x14ac:dyDescent="0.25">
      <c r="W35" s="159">
        <v>42230</v>
      </c>
      <c r="X35" s="13">
        <v>131.9</v>
      </c>
      <c r="Y35" s="13">
        <v>132.99</v>
      </c>
      <c r="Z35" s="13">
        <v>123.1</v>
      </c>
      <c r="AA35" s="13">
        <v>127.82</v>
      </c>
      <c r="AB35" s="153">
        <v>828100</v>
      </c>
      <c r="AC35" s="13">
        <v>127.82</v>
      </c>
      <c r="AD35">
        <f t="shared" si="2"/>
        <v>9.8900000000000148</v>
      </c>
      <c r="AE35" s="205">
        <f t="shared" si="3"/>
        <v>-3.1005988931847472E-2</v>
      </c>
    </row>
    <row r="36" spans="15:31" x14ac:dyDescent="0.25">
      <c r="W36" s="159">
        <v>42229</v>
      </c>
      <c r="X36" s="13">
        <v>135.36000000000001</v>
      </c>
      <c r="Y36" s="13">
        <v>139.13</v>
      </c>
      <c r="Z36" s="13">
        <v>130.77000000000001</v>
      </c>
      <c r="AA36" s="13">
        <v>131.91</v>
      </c>
      <c r="AB36" s="153">
        <v>447200</v>
      </c>
      <c r="AC36" s="13">
        <v>131.91</v>
      </c>
      <c r="AD36">
        <f t="shared" si="2"/>
        <v>8.3599999999999852</v>
      </c>
      <c r="AE36" s="205">
        <f t="shared" si="3"/>
        <v>-2.1874536556429014E-2</v>
      </c>
    </row>
    <row r="37" spans="15:31" x14ac:dyDescent="0.25">
      <c r="W37" s="159">
        <v>42228</v>
      </c>
      <c r="X37" s="13">
        <v>133.03</v>
      </c>
      <c r="Y37" s="13">
        <v>140</v>
      </c>
      <c r="Z37" s="13">
        <v>124.73</v>
      </c>
      <c r="AA37" s="13">
        <v>134.86000000000001</v>
      </c>
      <c r="AB37" s="153">
        <v>1701600</v>
      </c>
      <c r="AC37" s="13">
        <v>134.86000000000001</v>
      </c>
      <c r="AD37">
        <f t="shared" si="2"/>
        <v>15.269999999999996</v>
      </c>
      <c r="AE37" s="205">
        <f t="shared" si="3"/>
        <v>-7.5796600191329055E-3</v>
      </c>
    </row>
    <row r="38" spans="15:31" x14ac:dyDescent="0.25">
      <c r="W38" s="159">
        <v>42227</v>
      </c>
      <c r="X38" s="13">
        <v>136.02000000000001</v>
      </c>
      <c r="Y38" s="13">
        <v>143.30000000000001</v>
      </c>
      <c r="Z38" s="13">
        <v>132.01</v>
      </c>
      <c r="AA38" s="13">
        <v>135.88999999999999</v>
      </c>
      <c r="AB38" s="153">
        <v>978000</v>
      </c>
      <c r="AC38" s="13">
        <v>135.88999999999999</v>
      </c>
      <c r="AD38">
        <f t="shared" si="2"/>
        <v>11.29000000000002</v>
      </c>
      <c r="AE38" s="205">
        <f t="shared" si="3"/>
        <v>-2.398908281261225E-2</v>
      </c>
    </row>
    <row r="39" spans="15:31" x14ac:dyDescent="0.25">
      <c r="W39" s="159">
        <v>42226</v>
      </c>
      <c r="X39" s="13">
        <v>153.4</v>
      </c>
      <c r="Y39" s="13">
        <v>153.99</v>
      </c>
      <c r="Z39" s="13">
        <v>136.01</v>
      </c>
      <c r="AA39" s="13">
        <v>139.22999999999999</v>
      </c>
      <c r="AB39" s="153">
        <v>2165900</v>
      </c>
      <c r="AC39" s="13">
        <v>139.22999999999999</v>
      </c>
      <c r="AD39">
        <f t="shared" si="2"/>
        <v>17.980000000000018</v>
      </c>
      <c r="AE39" s="205">
        <f t="shared" si="3"/>
        <v>-0.10081374321880665</v>
      </c>
    </row>
    <row r="40" spans="15:31" x14ac:dyDescent="0.25">
      <c r="W40" s="159">
        <v>42223</v>
      </c>
      <c r="X40" s="13">
        <v>154.75</v>
      </c>
      <c r="Y40" s="13">
        <v>157.5</v>
      </c>
      <c r="Z40" s="13">
        <v>129.01</v>
      </c>
      <c r="AA40" s="13">
        <v>154.84</v>
      </c>
      <c r="AB40" s="153">
        <v>3877000</v>
      </c>
      <c r="AC40" s="13">
        <v>154.84</v>
      </c>
      <c r="AD40">
        <f t="shared" si="2"/>
        <v>28.490000000000009</v>
      </c>
      <c r="AE40" s="205">
        <f t="shared" si="3"/>
        <v>-1.2688898807626137E-2</v>
      </c>
    </row>
    <row r="41" spans="15:31" x14ac:dyDescent="0.25">
      <c r="W41" s="159">
        <v>42222</v>
      </c>
      <c r="X41" s="13">
        <v>167</v>
      </c>
      <c r="Y41" s="13">
        <v>168.03</v>
      </c>
      <c r="Z41" s="13">
        <v>154.75</v>
      </c>
      <c r="AA41" s="13">
        <v>156.83000000000001</v>
      </c>
      <c r="AB41" s="153">
        <v>573300</v>
      </c>
      <c r="AC41" s="13">
        <v>156.83000000000001</v>
      </c>
      <c r="AD41">
        <f t="shared" si="2"/>
        <v>13.280000000000001</v>
      </c>
      <c r="AE41" s="205">
        <f t="shared" si="3"/>
        <v>-5.8134646567773562E-2</v>
      </c>
    </row>
    <row r="42" spans="15:31" ht="20.25" thickBot="1" x14ac:dyDescent="0.35">
      <c r="O42" s="266" t="s">
        <v>83</v>
      </c>
      <c r="P42" s="266"/>
      <c r="T42" s="154" t="s">
        <v>112</v>
      </c>
      <c r="W42" s="159">
        <v>42221</v>
      </c>
      <c r="X42" s="13">
        <v>164.4</v>
      </c>
      <c r="Y42" s="13">
        <v>169.16</v>
      </c>
      <c r="Z42" s="13">
        <v>162.78</v>
      </c>
      <c r="AA42" s="13">
        <v>166.51</v>
      </c>
      <c r="AB42" s="153">
        <v>470000</v>
      </c>
      <c r="AC42" s="13">
        <v>166.51</v>
      </c>
      <c r="AD42">
        <f t="shared" si="2"/>
        <v>6.3799999999999955</v>
      </c>
      <c r="AE42" s="205">
        <f t="shared" si="3"/>
        <v>1.2403477837903631E-2</v>
      </c>
    </row>
    <row r="43" spans="15:31" ht="15.75" thickTop="1" x14ac:dyDescent="0.25">
      <c r="O43" s="132">
        <v>1.1000000000000001</v>
      </c>
      <c r="P43" s="132">
        <f>O43*$Q$4</f>
        <v>103.477</v>
      </c>
      <c r="Q43" s="2"/>
      <c r="T43" s="206" t="s">
        <v>132</v>
      </c>
      <c r="U43" s="207">
        <v>130.91</v>
      </c>
      <c r="W43" s="159">
        <v>42220</v>
      </c>
      <c r="X43" s="13">
        <v>165.65</v>
      </c>
      <c r="Y43" s="13">
        <v>166.42</v>
      </c>
      <c r="Z43" s="13">
        <v>162.21</v>
      </c>
      <c r="AA43" s="13">
        <v>164.47</v>
      </c>
      <c r="AB43" s="153">
        <v>324700</v>
      </c>
      <c r="AC43" s="13">
        <v>164.47</v>
      </c>
      <c r="AD43">
        <f t="shared" si="2"/>
        <v>4.2099999999999795</v>
      </c>
      <c r="AE43" s="205">
        <f t="shared" si="3"/>
        <v>-7.897934386390526E-4</v>
      </c>
    </row>
    <row r="44" spans="15:31" x14ac:dyDescent="0.25">
      <c r="O44" s="132">
        <v>1.0900000000000001</v>
      </c>
      <c r="P44" s="132">
        <f t="shared" ref="P44:P63" si="4">O44*$Q$4</f>
        <v>102.5363</v>
      </c>
      <c r="Q44" s="2"/>
      <c r="T44" s="157" t="s">
        <v>133</v>
      </c>
      <c r="U44" s="155">
        <v>129.54</v>
      </c>
      <c r="W44" s="159">
        <v>42219</v>
      </c>
      <c r="X44" s="13">
        <v>165.71</v>
      </c>
      <c r="Y44" s="13">
        <v>167.49</v>
      </c>
      <c r="Z44" s="13">
        <v>162.32</v>
      </c>
      <c r="AA44" s="13">
        <v>164.6</v>
      </c>
      <c r="AB44" s="153">
        <v>479900</v>
      </c>
      <c r="AC44" s="13">
        <v>164.6</v>
      </c>
      <c r="AD44">
        <f t="shared" si="2"/>
        <v>5.1700000000000159</v>
      </c>
      <c r="AE44" s="205">
        <f t="shared" si="3"/>
        <v>-7.4172345172768273E-3</v>
      </c>
    </row>
    <row r="45" spans="15:31" x14ac:dyDescent="0.25">
      <c r="O45" s="132">
        <v>1.08</v>
      </c>
      <c r="P45" s="132">
        <f t="shared" si="4"/>
        <v>101.5956</v>
      </c>
      <c r="Q45" s="2"/>
      <c r="T45" s="157" t="s">
        <v>134</v>
      </c>
      <c r="U45" s="155" t="s">
        <v>232</v>
      </c>
      <c r="W45" s="159">
        <v>42216</v>
      </c>
      <c r="X45" s="13">
        <v>159.58000000000001</v>
      </c>
      <c r="Y45" s="13">
        <v>168.2</v>
      </c>
      <c r="Z45" s="13">
        <v>156.03</v>
      </c>
      <c r="AA45" s="13">
        <v>165.83</v>
      </c>
      <c r="AB45" s="153">
        <v>677000</v>
      </c>
      <c r="AC45" s="13">
        <v>165.83</v>
      </c>
      <c r="AD45">
        <f t="shared" si="2"/>
        <v>12.169999999999987</v>
      </c>
      <c r="AE45" s="205">
        <f t="shared" si="3"/>
        <v>4.1842055663755984E-2</v>
      </c>
    </row>
    <row r="46" spans="15:31" x14ac:dyDescent="0.25">
      <c r="O46" s="132">
        <v>1.07</v>
      </c>
      <c r="P46" s="132">
        <f t="shared" si="4"/>
        <v>100.6549</v>
      </c>
      <c r="Q46" s="2"/>
      <c r="T46" s="157" t="s">
        <v>135</v>
      </c>
      <c r="U46" s="155" t="s">
        <v>233</v>
      </c>
      <c r="W46" s="159">
        <v>42215</v>
      </c>
      <c r="X46" s="13">
        <v>159</v>
      </c>
      <c r="Y46" s="13">
        <v>160</v>
      </c>
      <c r="Z46" s="13">
        <v>153.63</v>
      </c>
      <c r="AA46" s="13">
        <v>159.16999999999999</v>
      </c>
      <c r="AB46" s="153">
        <v>384300</v>
      </c>
      <c r="AC46" s="13">
        <v>159.16999999999999</v>
      </c>
      <c r="AD46">
        <f t="shared" si="2"/>
        <v>6.3700000000000045</v>
      </c>
      <c r="AE46" s="205">
        <f t="shared" si="3"/>
        <v>9.4327757514767185E-4</v>
      </c>
    </row>
    <row r="47" spans="15:31" x14ac:dyDescent="0.25">
      <c r="O47" s="132">
        <v>1.06</v>
      </c>
      <c r="P47" s="132">
        <f t="shared" si="4"/>
        <v>99.714199999999991</v>
      </c>
      <c r="Q47" s="2"/>
      <c r="T47" s="157" t="s">
        <v>136</v>
      </c>
      <c r="U47" s="155">
        <v>204.43</v>
      </c>
      <c r="W47" s="159">
        <v>42214</v>
      </c>
      <c r="X47" s="13">
        <v>160.63999999999999</v>
      </c>
      <c r="Y47" s="13">
        <v>160.66999999999999</v>
      </c>
      <c r="Z47" s="13">
        <v>155.31</v>
      </c>
      <c r="AA47" s="13">
        <v>159.02000000000001</v>
      </c>
      <c r="AB47" s="153">
        <v>445100</v>
      </c>
      <c r="AC47" s="13">
        <v>159.02000000000001</v>
      </c>
      <c r="AD47">
        <f t="shared" si="2"/>
        <v>5.3599999999999852</v>
      </c>
      <c r="AE47" s="205">
        <f t="shared" si="3"/>
        <v>-8.1087824351295801E-3</v>
      </c>
    </row>
    <row r="48" spans="15:31" x14ac:dyDescent="0.25">
      <c r="O48" s="132">
        <v>1.05</v>
      </c>
      <c r="P48" s="132">
        <f t="shared" si="4"/>
        <v>98.773499999999999</v>
      </c>
      <c r="Q48" s="2"/>
      <c r="T48" s="157" t="s">
        <v>137</v>
      </c>
      <c r="U48" s="155">
        <v>0.78248700000000004</v>
      </c>
      <c r="W48" s="159">
        <v>42213</v>
      </c>
      <c r="X48" s="13">
        <v>159.75</v>
      </c>
      <c r="Y48" s="13">
        <v>161.13</v>
      </c>
      <c r="Z48" s="13">
        <v>154.38999999999999</v>
      </c>
      <c r="AA48" s="13">
        <v>160.32</v>
      </c>
      <c r="AB48" s="153">
        <v>665400</v>
      </c>
      <c r="AC48" s="13">
        <v>160.32</v>
      </c>
      <c r="AD48">
        <f t="shared" si="2"/>
        <v>6.7400000000000091</v>
      </c>
      <c r="AE48" s="205">
        <f t="shared" si="3"/>
        <v>5.2040880305974646E-3</v>
      </c>
    </row>
    <row r="49" spans="15:31" x14ac:dyDescent="0.25">
      <c r="O49" s="132">
        <v>1.04</v>
      </c>
      <c r="P49" s="132">
        <f t="shared" si="4"/>
        <v>97.832799999999992</v>
      </c>
      <c r="Q49" s="2"/>
      <c r="T49" s="157" t="s">
        <v>138</v>
      </c>
      <c r="U49" s="155" t="s">
        <v>234</v>
      </c>
      <c r="W49" s="159">
        <v>42212</v>
      </c>
      <c r="X49" s="13">
        <v>157.79</v>
      </c>
      <c r="Y49" s="13">
        <v>160.99</v>
      </c>
      <c r="Z49" s="13">
        <v>154.12</v>
      </c>
      <c r="AA49" s="13">
        <v>159.49</v>
      </c>
      <c r="AB49" s="153">
        <v>423500</v>
      </c>
      <c r="AC49" s="13">
        <v>159.49</v>
      </c>
      <c r="AD49">
        <f t="shared" si="2"/>
        <v>6.8700000000000045</v>
      </c>
      <c r="AE49" s="205">
        <f t="shared" si="3"/>
        <v>3.6498647032912057E-3</v>
      </c>
    </row>
    <row r="50" spans="15:31" x14ac:dyDescent="0.25">
      <c r="O50" s="132">
        <v>1.03</v>
      </c>
      <c r="P50" s="132">
        <f t="shared" si="4"/>
        <v>96.892099999999999</v>
      </c>
      <c r="Q50" s="2"/>
      <c r="T50" s="157"/>
      <c r="U50" s="155"/>
      <c r="W50" s="159">
        <v>42209</v>
      </c>
      <c r="X50" s="13">
        <v>162.01</v>
      </c>
      <c r="Y50" s="13">
        <v>165</v>
      </c>
      <c r="Z50" s="13">
        <v>158.69999999999999</v>
      </c>
      <c r="AA50" s="13">
        <v>158.91</v>
      </c>
      <c r="AB50" s="153">
        <v>556600</v>
      </c>
      <c r="AC50" s="13">
        <v>158.91</v>
      </c>
      <c r="AD50">
        <f t="shared" si="2"/>
        <v>6.3000000000000114</v>
      </c>
      <c r="AE50" s="205">
        <f t="shared" si="3"/>
        <v>-2.8311116546410608E-2</v>
      </c>
    </row>
    <row r="51" spans="15:31" x14ac:dyDescent="0.25">
      <c r="O51" s="132">
        <v>1.02</v>
      </c>
      <c r="P51" s="132">
        <f t="shared" si="4"/>
        <v>95.951399999999992</v>
      </c>
      <c r="Q51" s="2"/>
      <c r="T51" s="157" t="s">
        <v>139</v>
      </c>
      <c r="U51" s="155" t="s">
        <v>235</v>
      </c>
      <c r="W51" s="159">
        <v>42208</v>
      </c>
      <c r="X51" s="13">
        <v>162.11000000000001</v>
      </c>
      <c r="Y51" s="13">
        <v>165.67</v>
      </c>
      <c r="Z51" s="13">
        <v>161.32</v>
      </c>
      <c r="AA51" s="13">
        <v>163.54</v>
      </c>
      <c r="AB51" s="153">
        <v>541800</v>
      </c>
      <c r="AC51" s="13">
        <v>163.54</v>
      </c>
      <c r="AD51">
        <f t="shared" si="2"/>
        <v>4.3499999999999943</v>
      </c>
      <c r="AE51" s="205">
        <f t="shared" si="3"/>
        <v>9.5061728395060552E-3</v>
      </c>
    </row>
    <row r="52" spans="15:31" x14ac:dyDescent="0.25">
      <c r="O52" s="132">
        <v>1.01</v>
      </c>
      <c r="P52" s="132">
        <f t="shared" si="4"/>
        <v>95.0107</v>
      </c>
      <c r="Q52" s="2"/>
      <c r="T52" s="157" t="s">
        <v>140</v>
      </c>
      <c r="U52" s="155" t="s">
        <v>236</v>
      </c>
      <c r="W52" s="159">
        <v>42207</v>
      </c>
      <c r="X52" s="13">
        <v>158.36000000000001</v>
      </c>
      <c r="Y52" s="13">
        <v>162.78</v>
      </c>
      <c r="Z52" s="13">
        <v>158</v>
      </c>
      <c r="AA52" s="13">
        <v>162</v>
      </c>
      <c r="AB52" s="153">
        <v>396900</v>
      </c>
      <c r="AC52" s="13">
        <v>162</v>
      </c>
      <c r="AD52">
        <f t="shared" si="2"/>
        <v>4.7800000000000011</v>
      </c>
      <c r="AE52" s="205">
        <f t="shared" si="3"/>
        <v>8.5289173877856062E-3</v>
      </c>
    </row>
    <row r="53" spans="15:31" x14ac:dyDescent="0.25">
      <c r="O53" s="132">
        <v>1</v>
      </c>
      <c r="P53" s="132">
        <f t="shared" si="4"/>
        <v>94.07</v>
      </c>
      <c r="Q53" s="2"/>
      <c r="T53" s="157" t="s">
        <v>141</v>
      </c>
      <c r="U53" s="156">
        <v>426483</v>
      </c>
      <c r="W53" s="159">
        <v>42206</v>
      </c>
      <c r="X53" s="13">
        <v>165.41</v>
      </c>
      <c r="Y53" s="13">
        <v>165.5</v>
      </c>
      <c r="Z53" s="13">
        <v>157.08000000000001</v>
      </c>
      <c r="AA53" s="13">
        <v>160.63</v>
      </c>
      <c r="AB53" s="153">
        <v>496100</v>
      </c>
      <c r="AC53" s="13">
        <v>160.63</v>
      </c>
      <c r="AD53">
        <f t="shared" si="2"/>
        <v>8.4199999999999875</v>
      </c>
      <c r="AE53" s="205">
        <f t="shared" si="3"/>
        <v>-2.8427992499848842E-2</v>
      </c>
    </row>
    <row r="54" spans="15:31" x14ac:dyDescent="0.25">
      <c r="O54" s="132">
        <v>0.99</v>
      </c>
      <c r="P54" s="132">
        <f t="shared" si="4"/>
        <v>93.129299999999986</v>
      </c>
      <c r="Q54" s="2"/>
      <c r="T54" s="157" t="s">
        <v>146</v>
      </c>
      <c r="U54" s="156">
        <v>911423</v>
      </c>
      <c r="W54" s="159">
        <v>42205</v>
      </c>
      <c r="X54" s="13">
        <v>164.33</v>
      </c>
      <c r="Y54" s="13">
        <v>166</v>
      </c>
      <c r="Z54" s="13">
        <v>161.63999999999999</v>
      </c>
      <c r="AA54" s="13">
        <v>165.33</v>
      </c>
      <c r="AB54" s="153">
        <v>434200</v>
      </c>
      <c r="AC54" s="13">
        <v>165.33</v>
      </c>
      <c r="AD54">
        <f t="shared" si="2"/>
        <v>4.3600000000000136</v>
      </c>
      <c r="AE54" s="205">
        <f t="shared" si="3"/>
        <v>6.9431755892563896E-3</v>
      </c>
    </row>
    <row r="55" spans="15:31" x14ac:dyDescent="0.25">
      <c r="O55" s="132">
        <v>0.98</v>
      </c>
      <c r="P55" s="132">
        <f t="shared" si="4"/>
        <v>92.188599999999994</v>
      </c>
      <c r="Q55" s="2"/>
      <c r="T55" s="157" t="s">
        <v>142</v>
      </c>
      <c r="U55" s="155" t="s">
        <v>237</v>
      </c>
      <c r="W55" s="159">
        <v>42202</v>
      </c>
      <c r="X55" s="13">
        <v>166.16</v>
      </c>
      <c r="Y55" s="13">
        <v>166.31</v>
      </c>
      <c r="Z55" s="13">
        <v>162.19999999999999</v>
      </c>
      <c r="AA55" s="13">
        <v>164.19</v>
      </c>
      <c r="AB55" s="153">
        <v>570200</v>
      </c>
      <c r="AC55" s="13">
        <v>164.19</v>
      </c>
      <c r="AD55">
        <f t="shared" si="2"/>
        <v>4.1100000000000136</v>
      </c>
      <c r="AE55" s="205">
        <f t="shared" si="3"/>
        <v>-1.4406627048442311E-2</v>
      </c>
    </row>
    <row r="56" spans="15:31" x14ac:dyDescent="0.25">
      <c r="O56" s="132">
        <v>0.97</v>
      </c>
      <c r="P56" s="132">
        <f t="shared" si="4"/>
        <v>91.247899999999987</v>
      </c>
      <c r="T56" s="157" t="s">
        <v>147</v>
      </c>
      <c r="U56" s="155" t="s">
        <v>234</v>
      </c>
      <c r="W56" s="159">
        <v>42201</v>
      </c>
      <c r="X56" s="13">
        <v>170.66</v>
      </c>
      <c r="Y56" s="13">
        <v>170.99</v>
      </c>
      <c r="Z56" s="13">
        <v>164</v>
      </c>
      <c r="AA56" s="13">
        <v>166.59</v>
      </c>
      <c r="AB56" s="153">
        <v>623300</v>
      </c>
      <c r="AC56" s="13">
        <v>166.59</v>
      </c>
      <c r="AD56">
        <f t="shared" si="2"/>
        <v>6.9900000000000091</v>
      </c>
      <c r="AE56" s="205">
        <f t="shared" si="3"/>
        <v>-7.2701269292652082E-3</v>
      </c>
    </row>
    <row r="57" spans="15:31" x14ac:dyDescent="0.25">
      <c r="O57" s="132">
        <v>0.96</v>
      </c>
      <c r="P57" s="132">
        <f t="shared" si="4"/>
        <v>90.307199999999995</v>
      </c>
      <c r="T57" s="157" t="s">
        <v>148</v>
      </c>
      <c r="U57" s="155">
        <v>-3.68</v>
      </c>
      <c r="W57" s="159">
        <v>42200</v>
      </c>
      <c r="X57" s="13">
        <v>168.88</v>
      </c>
      <c r="Y57" s="13">
        <v>171.24</v>
      </c>
      <c r="Z57" s="13">
        <v>165.22</v>
      </c>
      <c r="AA57" s="13">
        <v>167.81</v>
      </c>
      <c r="AB57" s="153">
        <v>1027900</v>
      </c>
      <c r="AC57" s="13">
        <v>167.81</v>
      </c>
      <c r="AD57">
        <f t="shared" si="2"/>
        <v>6.0200000000000102</v>
      </c>
      <c r="AE57" s="205">
        <f t="shared" si="3"/>
        <v>9.8694108443162509E-3</v>
      </c>
    </row>
    <row r="58" spans="15:31" x14ac:dyDescent="0.25">
      <c r="O58" s="132">
        <v>0.95</v>
      </c>
      <c r="P58" s="132">
        <f t="shared" si="4"/>
        <v>89.366499999999988</v>
      </c>
      <c r="T58" s="157" t="s">
        <v>143</v>
      </c>
      <c r="U58" s="155" t="s">
        <v>166</v>
      </c>
      <c r="W58" s="159">
        <v>42199</v>
      </c>
      <c r="X58" s="13">
        <v>163.61000000000001</v>
      </c>
      <c r="Y58" s="13">
        <v>168.5</v>
      </c>
      <c r="Z58" s="13">
        <v>163.11000000000001</v>
      </c>
      <c r="AA58" s="13">
        <v>166.17</v>
      </c>
      <c r="AB58" s="153">
        <v>500000</v>
      </c>
      <c r="AC58" s="13">
        <v>166.17</v>
      </c>
      <c r="AD58">
        <f t="shared" si="2"/>
        <v>5.3899999999999864</v>
      </c>
      <c r="AE58" s="205">
        <f t="shared" si="3"/>
        <v>1.3849908480780826E-2</v>
      </c>
    </row>
    <row r="59" spans="15:31" x14ac:dyDescent="0.25">
      <c r="O59" s="132">
        <v>0.94</v>
      </c>
      <c r="P59" s="132">
        <f t="shared" si="4"/>
        <v>88.425799999999995</v>
      </c>
      <c r="W59" s="159">
        <v>42198</v>
      </c>
      <c r="X59" s="13">
        <v>161.5</v>
      </c>
      <c r="Y59" s="13">
        <v>168.58</v>
      </c>
      <c r="Z59" s="13">
        <v>161.37</v>
      </c>
      <c r="AA59" s="13">
        <v>163.9</v>
      </c>
      <c r="AB59" s="153">
        <v>785000</v>
      </c>
      <c r="AC59" s="13">
        <v>163.9</v>
      </c>
      <c r="AD59">
        <f t="shared" si="2"/>
        <v>7.210000000000008</v>
      </c>
      <c r="AE59" s="205">
        <f t="shared" si="3"/>
        <v>3.0623152864239556E-2</v>
      </c>
    </row>
    <row r="60" spans="15:31" x14ac:dyDescent="0.25">
      <c r="O60" s="132">
        <v>0.93</v>
      </c>
      <c r="P60" s="132">
        <f t="shared" si="4"/>
        <v>87.485100000000003</v>
      </c>
      <c r="W60" s="159">
        <v>42195</v>
      </c>
      <c r="X60" s="13">
        <v>162.68</v>
      </c>
      <c r="Y60" s="13">
        <v>162.68</v>
      </c>
      <c r="Z60" s="13">
        <v>156.87</v>
      </c>
      <c r="AA60" s="13">
        <v>159.03</v>
      </c>
      <c r="AB60" s="153">
        <v>480200</v>
      </c>
      <c r="AC60" s="13">
        <v>159.03</v>
      </c>
      <c r="AD60">
        <f t="shared" si="2"/>
        <v>5.8100000000000023</v>
      </c>
      <c r="AE60" s="205">
        <f t="shared" si="3"/>
        <v>3.7871615224389643E-3</v>
      </c>
    </row>
    <row r="61" spans="15:31" x14ac:dyDescent="0.25">
      <c r="O61" s="132">
        <v>0.92</v>
      </c>
      <c r="P61" s="132">
        <f t="shared" si="4"/>
        <v>86.544399999999996</v>
      </c>
      <c r="W61" s="159">
        <v>42194</v>
      </c>
      <c r="X61" s="13">
        <v>157.94999999999999</v>
      </c>
      <c r="Y61" s="13">
        <v>161</v>
      </c>
      <c r="Z61" s="13">
        <v>156.52000000000001</v>
      </c>
      <c r="AA61" s="13">
        <v>158.43</v>
      </c>
      <c r="AB61" s="153">
        <v>559500</v>
      </c>
      <c r="AC61" s="13">
        <v>158.43</v>
      </c>
      <c r="AD61">
        <f t="shared" si="2"/>
        <v>4.4799999999999898</v>
      </c>
      <c r="AE61" s="205">
        <f t="shared" si="3"/>
        <v>2.457479143762531E-2</v>
      </c>
    </row>
    <row r="62" spans="15:31" x14ac:dyDescent="0.25">
      <c r="O62" s="132">
        <v>0.91</v>
      </c>
      <c r="P62" s="132">
        <f t="shared" si="4"/>
        <v>85.603700000000003</v>
      </c>
      <c r="W62" s="159">
        <v>42193</v>
      </c>
      <c r="X62" s="13">
        <v>158.44999999999999</v>
      </c>
      <c r="Y62" s="13">
        <v>161</v>
      </c>
      <c r="Z62" s="13">
        <v>154.04</v>
      </c>
      <c r="AA62" s="13">
        <v>154.63</v>
      </c>
      <c r="AB62" s="153">
        <v>638200</v>
      </c>
      <c r="AC62" s="13">
        <v>154.63</v>
      </c>
      <c r="AD62">
        <f t="shared" si="2"/>
        <v>6.960000000000008</v>
      </c>
      <c r="AE62" s="205">
        <f t="shared" si="3"/>
        <v>-3.1140350877193024E-2</v>
      </c>
    </row>
    <row r="63" spans="15:31" x14ac:dyDescent="0.25">
      <c r="O63" s="132">
        <v>0.9</v>
      </c>
      <c r="P63" s="132">
        <f t="shared" si="4"/>
        <v>84.662999999999997</v>
      </c>
      <c r="W63" s="159">
        <v>42192</v>
      </c>
      <c r="X63" s="13">
        <v>163.95</v>
      </c>
      <c r="Y63" s="13">
        <v>164</v>
      </c>
      <c r="Z63" s="13">
        <v>156.25</v>
      </c>
      <c r="AA63" s="13">
        <v>159.6</v>
      </c>
      <c r="AB63" s="153">
        <v>729700</v>
      </c>
      <c r="AC63" s="13">
        <v>159.6</v>
      </c>
      <c r="AD63">
        <f t="shared" si="2"/>
        <v>7.75</v>
      </c>
      <c r="AE63" s="205">
        <f t="shared" si="3"/>
        <v>-2.2178654576645029E-2</v>
      </c>
    </row>
    <row r="64" spans="15:31" x14ac:dyDescent="0.25">
      <c r="W64" s="159">
        <v>42191</v>
      </c>
      <c r="X64" s="13">
        <v>161.63999999999999</v>
      </c>
      <c r="Y64" s="13">
        <v>164.67</v>
      </c>
      <c r="Z64" s="13">
        <v>159.37</v>
      </c>
      <c r="AA64" s="13">
        <v>163.22</v>
      </c>
      <c r="AB64" s="153">
        <v>1147500</v>
      </c>
      <c r="AC64" s="13">
        <v>163.22</v>
      </c>
      <c r="AD64">
        <f t="shared" si="2"/>
        <v>5.2999999999999829</v>
      </c>
      <c r="AE64" s="205">
        <f t="shared" si="3"/>
        <v>6.1270755468356697E-5</v>
      </c>
    </row>
    <row r="65" spans="23:31" x14ac:dyDescent="0.25">
      <c r="W65" s="159">
        <v>42187</v>
      </c>
      <c r="X65" s="13">
        <v>164</v>
      </c>
      <c r="Y65" s="13">
        <v>164.98</v>
      </c>
      <c r="Z65" s="13">
        <v>160.54</v>
      </c>
      <c r="AA65" s="13">
        <v>163.21</v>
      </c>
      <c r="AB65" s="153">
        <v>828400</v>
      </c>
      <c r="AC65" s="13">
        <v>163.21</v>
      </c>
      <c r="AD65">
        <f t="shared" si="2"/>
        <v>4.4399999999999977</v>
      </c>
      <c r="AE65" s="205">
        <f t="shared" si="3"/>
        <v>8.585270129393141E-4</v>
      </c>
    </row>
    <row r="66" spans="23:31" x14ac:dyDescent="0.25">
      <c r="W66" s="159">
        <v>42186</v>
      </c>
      <c r="X66" s="13">
        <v>169.95</v>
      </c>
      <c r="Y66" s="13">
        <v>170.69</v>
      </c>
      <c r="Z66" s="13">
        <v>162.41</v>
      </c>
      <c r="AA66" s="13">
        <v>163.07</v>
      </c>
      <c r="AB66" s="153">
        <v>841500</v>
      </c>
      <c r="AC66" s="13">
        <v>163.07</v>
      </c>
      <c r="AD66">
        <f t="shared" si="2"/>
        <v>8.2800000000000011</v>
      </c>
      <c r="AE66" s="205">
        <f t="shared" si="3"/>
        <v>-3.1478291857219287E-2</v>
      </c>
    </row>
    <row r="67" spans="23:31" x14ac:dyDescent="0.25">
      <c r="W67" s="159">
        <v>42185</v>
      </c>
      <c r="X67" s="13">
        <v>161.68</v>
      </c>
      <c r="Y67" s="13">
        <v>169</v>
      </c>
      <c r="Z67" s="13">
        <v>161.5</v>
      </c>
      <c r="AA67" s="13">
        <v>168.37</v>
      </c>
      <c r="AB67" s="153">
        <v>1190000</v>
      </c>
      <c r="AC67" s="13">
        <v>168.37</v>
      </c>
      <c r="AD67">
        <f>Y67-Z67</f>
        <v>7.5</v>
      </c>
      <c r="AE67" s="205" t="e">
        <f>AC67/AC68-1</f>
        <v>#DIV/0!</v>
      </c>
    </row>
    <row r="68" spans="23:31" x14ac:dyDescent="0.25">
      <c r="W68" s="13" t="s">
        <v>159</v>
      </c>
      <c r="X68" s="13"/>
      <c r="Y68" s="13"/>
      <c r="Z68" s="13"/>
      <c r="AA68" s="13"/>
      <c r="AB68" s="13"/>
      <c r="AC68" s="13"/>
      <c r="AD68">
        <f>Y68-Z68</f>
        <v>0</v>
      </c>
      <c r="AE68" s="205" t="e">
        <f>AC68/AC69-1</f>
        <v>#DIV/0!</v>
      </c>
    </row>
  </sheetData>
  <mergeCells count="1">
    <mergeCell ref="O42:P42"/>
  </mergeCells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28</vt:i4>
      </vt:variant>
    </vt:vector>
  </HeadingPairs>
  <TitlesOfParts>
    <vt:vector size="57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BIIB!hp?s_BIIB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NSC!hp?s_NSC</vt:lpstr>
      <vt:lpstr>TKR!hp?s_TKR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BIIB!q?s_BIIB</vt:lpstr>
      <vt:lpstr>BLUE!q?s_BLUE</vt:lpstr>
      <vt:lpstr>CPN!q?s_CPN</vt:lpstr>
      <vt:lpstr>HES!q?s_HES</vt:lpstr>
      <vt:lpstr>INTC!q?s_INTC</vt:lpstr>
      <vt:lpstr>MRO!q?s_MRO</vt:lpstr>
      <vt:lpstr>MU!q?s_MU</vt:lpstr>
      <vt:lpstr>NSC!q?s_nsc</vt:lpstr>
      <vt:lpstr>UNP!q?s_NSC</vt:lpstr>
      <vt:lpstr>TKR!q?s_TKR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2015-10-02T21:09:45Z</dcterms:modified>
</cp:coreProperties>
</file>