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9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5" i="35"/>
  <c r="N7" i="35"/>
  <c r="N58" i="35"/>
  <c r="N5" i="35"/>
  <c r="N8" i="35"/>
  <c r="N31" i="35"/>
  <c r="N15" i="35"/>
  <c r="N30" i="35"/>
  <c r="N26" i="35"/>
  <c r="N53" i="35"/>
  <c r="N22" i="35"/>
  <c r="N46" i="35"/>
  <c r="N20" i="35"/>
  <c r="N41" i="35"/>
  <c r="N47" i="35"/>
  <c r="N14" i="35"/>
  <c r="N10" i="35"/>
  <c r="N40" i="35"/>
  <c r="N17" i="35"/>
  <c r="N12" i="35"/>
  <c r="N28" i="35"/>
  <c r="N50" i="35"/>
  <c r="N49" i="35"/>
  <c r="N44" i="35"/>
  <c r="N55" i="35"/>
  <c r="N36" i="35"/>
  <c r="N37" i="35"/>
  <c r="N38" i="35"/>
  <c r="N11" i="35"/>
  <c r="N57" i="35"/>
  <c r="N9" i="35"/>
  <c r="N45" i="35"/>
  <c r="N32" i="35"/>
  <c r="N3" i="35"/>
  <c r="N39" i="35"/>
  <c r="N33" i="35"/>
  <c r="N4" i="35"/>
  <c r="N2" i="35"/>
  <c r="N29" i="35"/>
  <c r="N16" i="35"/>
  <c r="N19" i="35"/>
  <c r="N25" i="35"/>
  <c r="N27" i="35"/>
  <c r="N42" i="35"/>
  <c r="N21" i="35"/>
  <c r="N34" i="35"/>
  <c r="N48" i="35"/>
  <c r="N13" i="35"/>
  <c r="N23" i="35"/>
  <c r="N18" i="35"/>
  <c r="N6" i="35"/>
  <c r="N43" i="35"/>
  <c r="N24" i="35"/>
  <c r="L413" i="38"/>
  <c r="L414" i="38"/>
  <c r="L415" i="38"/>
  <c r="L416" i="38"/>
  <c r="G413" i="38"/>
  <c r="G414" i="38"/>
  <c r="G415" i="38"/>
  <c r="G416" i="38"/>
  <c r="G417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L417" i="38" l="1"/>
  <c r="O417" i="38" s="1"/>
  <c r="T417" i="38"/>
  <c r="U417" i="38"/>
  <c r="E416" i="38"/>
  <c r="H416" i="38"/>
  <c r="K416" i="38"/>
  <c r="M416" i="38"/>
  <c r="T416" i="38" s="1"/>
  <c r="R416" i="38"/>
  <c r="F77" i="25"/>
  <c r="H77" i="25"/>
  <c r="G77" i="25"/>
  <c r="L77" i="25" s="1"/>
  <c r="K8" i="25"/>
  <c r="O416" i="38" l="1"/>
  <c r="V417" i="38"/>
  <c r="W417" i="38" s="1"/>
  <c r="N416" i="38"/>
  <c r="L76" i="25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O415" i="38"/>
  <c r="M415" i="38"/>
  <c r="T415" i="38" s="1"/>
  <c r="N415" i="38"/>
  <c r="R415" i="38"/>
  <c r="F75" i="25"/>
  <c r="H75" i="25"/>
  <c r="G75" i="25"/>
  <c r="L75" i="25" s="1"/>
  <c r="F30" i="25"/>
  <c r="F29" i="25"/>
  <c r="F41" i="61"/>
  <c r="G41" i="61"/>
  <c r="H41" i="61"/>
  <c r="K5" i="61"/>
  <c r="D414" i="38" l="1"/>
  <c r="E414" i="38"/>
  <c r="H414" i="38"/>
  <c r="K414" i="38"/>
  <c r="M414" i="38"/>
  <c r="T414" i="38" s="1"/>
  <c r="R414" i="38"/>
  <c r="N414" i="38" l="1"/>
  <c r="O414" i="38"/>
  <c r="D413" i="38"/>
  <c r="E413" i="38"/>
  <c r="H413" i="38"/>
  <c r="K413" i="38"/>
  <c r="O413" i="38" s="1"/>
  <c r="P417" i="38" s="1"/>
  <c r="M413" i="38"/>
  <c r="T413" i="38" s="1"/>
  <c r="N413" i="38"/>
  <c r="R413" i="38"/>
  <c r="F33" i="58"/>
  <c r="H33" i="58"/>
  <c r="G33" i="58"/>
  <c r="F6" i="58"/>
  <c r="D412" i="38" l="1"/>
  <c r="E412" i="38"/>
  <c r="G412" i="38"/>
  <c r="H412" i="38"/>
  <c r="K412" i="38"/>
  <c r="L412" i="38" s="1"/>
  <c r="M412" i="38"/>
  <c r="T412" i="38" s="1"/>
  <c r="N412" i="38"/>
  <c r="R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G409" i="38"/>
  <c r="G410" i="38"/>
  <c r="G411" i="38"/>
  <c r="D410" i="38"/>
  <c r="D411" i="38"/>
  <c r="E411" i="38"/>
  <c r="H411" i="38"/>
  <c r="K411" i="38"/>
  <c r="L411" i="38" s="1"/>
  <c r="M411" i="38"/>
  <c r="T411" i="38" s="1"/>
  <c r="N411" i="38"/>
  <c r="R411" i="38"/>
  <c r="F59" i="17"/>
  <c r="H59" i="17"/>
  <c r="G59" i="17"/>
  <c r="L59" i="17" s="1"/>
  <c r="F3" i="17"/>
  <c r="K4" i="17"/>
  <c r="F259" i="7"/>
  <c r="H259" i="7"/>
  <c r="G259" i="7"/>
  <c r="K98" i="7"/>
  <c r="T282" i="1"/>
  <c r="O411" i="38" l="1"/>
  <c r="F74" i="25"/>
  <c r="H74" i="25"/>
  <c r="G74" i="25"/>
  <c r="L74" i="25" s="1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F77" i="69"/>
  <c r="M77" i="69"/>
  <c r="K77" i="69"/>
  <c r="H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L73" i="25" s="1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H19" i="76"/>
  <c r="F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L72" i="25" s="1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L71" i="25" s="1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L70" i="25" s="1"/>
  <c r="K6" i="25"/>
  <c r="N389" i="38" l="1"/>
  <c r="O389" i="38"/>
  <c r="F69" i="25"/>
  <c r="G69" i="25"/>
  <c r="L69" i="25" s="1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L68" i="25" s="1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67" i="25"/>
  <c r="G67" i="25"/>
  <c r="L67" i="25" s="1"/>
  <c r="H67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L66" i="25" s="1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L65" i="25" s="1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L64" i="25" s="1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L63" i="25" s="1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L62" i="25" s="1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L61" i="25" s="1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L60" i="25" s="1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L59" i="25" s="1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L58" i="25" s="1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L57" i="25" s="1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K93" i="68"/>
  <c r="H93" i="68"/>
  <c r="C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L56" i="25" s="1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13" i="25"/>
  <c r="C613" i="25"/>
  <c r="M613" i="25"/>
  <c r="H613" i="25"/>
  <c r="F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7" i="1"/>
  <c r="R282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M19" i="50"/>
  <c r="H407" i="17"/>
  <c r="H19" i="57"/>
  <c r="K19" i="62"/>
  <c r="C19" i="64"/>
  <c r="K19" i="52"/>
  <c r="K19" i="55"/>
  <c r="M32" i="31"/>
  <c r="H55" i="50"/>
  <c r="K85" i="64"/>
  <c r="K19" i="75"/>
  <c r="K19" i="41"/>
  <c r="K19" i="57"/>
  <c r="H19" i="72"/>
  <c r="C19" i="50"/>
  <c r="C55" i="50"/>
  <c r="M407" i="17"/>
  <c r="K63" i="66"/>
  <c r="F24" i="40"/>
  <c r="F19" i="34"/>
  <c r="M19" i="52"/>
  <c r="H75" i="41"/>
  <c r="M148" i="45"/>
  <c r="C19" i="71"/>
  <c r="C32" i="31"/>
  <c r="C148" i="45"/>
  <c r="F23" i="17"/>
  <c r="C50" i="25"/>
  <c r="H84" i="61"/>
  <c r="H29" i="51"/>
  <c r="M84" i="61"/>
  <c r="H103" i="58"/>
  <c r="F19" i="69"/>
  <c r="H19" i="3"/>
  <c r="C30" i="49"/>
  <c r="K86" i="53"/>
  <c r="K65" i="63"/>
  <c r="F119" i="7"/>
  <c r="M90" i="72"/>
  <c r="C19" i="55"/>
  <c r="K72" i="59"/>
  <c r="F103" i="58"/>
  <c r="K19" i="34"/>
  <c r="M86" i="53"/>
  <c r="M19" i="68"/>
  <c r="K29" i="51"/>
  <c r="C86" i="53"/>
  <c r="F19" i="50"/>
  <c r="H19" i="64"/>
  <c r="H19" i="52"/>
  <c r="M119" i="7"/>
  <c r="F94" i="52"/>
  <c r="K100" i="34"/>
  <c r="M29" i="51"/>
  <c r="M120" i="57"/>
  <c r="M19" i="57"/>
  <c r="H19" i="34"/>
  <c r="K156" i="49"/>
  <c r="M65" i="63"/>
  <c r="F19" i="63"/>
  <c r="F148" i="45"/>
  <c r="C19" i="61"/>
  <c r="F19" i="72"/>
  <c r="K19" i="54"/>
  <c r="F19" i="68"/>
  <c r="C19" i="34"/>
  <c r="K19" i="64"/>
  <c r="M19" i="75"/>
  <c r="K19" i="60"/>
  <c r="F67" i="60"/>
  <c r="K19" i="63"/>
  <c r="M19" i="71"/>
  <c r="H156" i="49"/>
  <c r="C19" i="3"/>
  <c r="K19" i="66"/>
  <c r="H19" i="71"/>
  <c r="C19" i="54"/>
  <c r="H120" i="57"/>
  <c r="M24" i="40"/>
  <c r="M63" i="66"/>
  <c r="H19" i="54"/>
  <c r="M19" i="64"/>
  <c r="C19" i="72"/>
  <c r="C100" i="34"/>
  <c r="H19" i="41"/>
  <c r="C85" i="64"/>
  <c r="K120" i="57"/>
  <c r="K103" i="58"/>
  <c r="M19" i="34"/>
  <c r="C23" i="17"/>
  <c r="F50" i="25"/>
  <c r="F29" i="51"/>
  <c r="C19" i="52"/>
  <c r="H19" i="59"/>
  <c r="M65" i="71"/>
  <c r="F19" i="73"/>
  <c r="M156" i="49"/>
  <c r="C19" i="62"/>
  <c r="H19" i="73"/>
  <c r="K50" i="25"/>
  <c r="H67" i="60"/>
  <c r="C19" i="59"/>
  <c r="M72" i="59"/>
  <c r="M19" i="63"/>
  <c r="H30" i="49"/>
  <c r="C19" i="73"/>
  <c r="H50" i="25"/>
  <c r="F75" i="41"/>
  <c r="M19" i="41"/>
  <c r="H90" i="72"/>
  <c r="F19" i="3"/>
  <c r="F65" i="63"/>
  <c r="C103" i="58"/>
  <c r="F407" i="17"/>
  <c r="K32" i="31"/>
  <c r="F30" i="49"/>
  <c r="K24" i="40"/>
  <c r="H24" i="40"/>
  <c r="H111" i="54"/>
  <c r="K19" i="72"/>
  <c r="F19" i="59"/>
  <c r="C19" i="58"/>
  <c r="C90" i="72"/>
  <c r="H148" i="45"/>
  <c r="M19" i="3"/>
  <c r="F63" i="66"/>
  <c r="C65" i="71"/>
  <c r="H19" i="75"/>
  <c r="F19" i="53"/>
  <c r="M19" i="62"/>
  <c r="H19" i="45"/>
  <c r="H100" i="34"/>
  <c r="M19" i="53"/>
  <c r="K90" i="72"/>
  <c r="H19" i="53"/>
  <c r="C19" i="53"/>
  <c r="C407" i="17"/>
  <c r="C63" i="66"/>
  <c r="K19" i="3"/>
  <c r="M111" i="54"/>
  <c r="M23" i="17"/>
  <c r="F19" i="41"/>
  <c r="M19" i="54"/>
  <c r="M19" i="55"/>
  <c r="M19" i="59"/>
  <c r="C24" i="40"/>
  <c r="H19" i="60"/>
  <c r="F19" i="60"/>
  <c r="F90" i="72"/>
  <c r="F19" i="57"/>
  <c r="M50" i="25"/>
  <c r="C84" i="61"/>
  <c r="K119" i="7"/>
  <c r="C75" i="41"/>
  <c r="C19" i="41"/>
  <c r="F19" i="52"/>
  <c r="F19" i="75"/>
  <c r="C19" i="66"/>
  <c r="M94" i="52"/>
  <c r="C94" i="52"/>
  <c r="M19" i="61"/>
  <c r="H85" i="64"/>
  <c r="M19" i="58"/>
  <c r="H94" i="52"/>
  <c r="K19" i="59"/>
  <c r="H86" i="53"/>
  <c r="M19" i="69"/>
  <c r="H65" i="71"/>
  <c r="F19" i="61"/>
  <c r="F65" i="71"/>
  <c r="F120" i="57"/>
  <c r="K111" i="54"/>
  <c r="F19" i="55"/>
  <c r="C19" i="45"/>
  <c r="F111" i="54"/>
  <c r="F19" i="58"/>
  <c r="M67" i="60"/>
  <c r="C67" i="60"/>
  <c r="F19" i="54"/>
  <c r="F85" i="64"/>
  <c r="H19" i="68"/>
  <c r="K19" i="58"/>
  <c r="F100" i="34"/>
  <c r="H32" i="31"/>
  <c r="C120" i="57"/>
  <c r="K19" i="50"/>
  <c r="H65" i="63"/>
  <c r="F72" i="59"/>
  <c r="C111" i="54"/>
  <c r="K407" i="17"/>
  <c r="M55" i="50"/>
  <c r="H72" i="59"/>
  <c r="M75" i="41"/>
  <c r="M100" i="34"/>
  <c r="C19" i="63"/>
  <c r="K75" i="41"/>
  <c r="K19" i="71"/>
  <c r="K67" i="60"/>
  <c r="K19" i="45"/>
  <c r="F19" i="71"/>
  <c r="K148" i="45"/>
  <c r="C19" i="75"/>
  <c r="M30" i="49"/>
  <c r="F32" i="31"/>
  <c r="M19" i="72"/>
  <c r="H19" i="69"/>
  <c r="K19" i="73"/>
  <c r="H19" i="63"/>
  <c r="K19" i="53"/>
  <c r="K94" i="52"/>
  <c r="C19" i="68"/>
  <c r="C19" i="57"/>
  <c r="K84" i="61"/>
  <c r="K19" i="61"/>
  <c r="H119" i="7"/>
  <c r="F19" i="64"/>
  <c r="F19" i="62"/>
  <c r="H63" i="66"/>
  <c r="F156" i="49"/>
  <c r="K19" i="68"/>
  <c r="F55" i="50"/>
  <c r="M85" i="64"/>
  <c r="H19" i="61"/>
  <c r="C156" i="49"/>
  <c r="H19" i="62"/>
  <c r="M19" i="66"/>
  <c r="H19" i="50"/>
  <c r="M19" i="45"/>
  <c r="C72" i="59"/>
  <c r="C19" i="69"/>
  <c r="C119" i="7"/>
  <c r="H19" i="66"/>
  <c r="C65" i="63"/>
  <c r="C19" i="60"/>
  <c r="F86" i="53"/>
  <c r="F19" i="45"/>
  <c r="M19" i="60"/>
  <c r="H19" i="58"/>
  <c r="F84" i="61"/>
  <c r="M103" i="58"/>
  <c r="K19" i="69"/>
  <c r="K30" i="49"/>
  <c r="M19" i="73"/>
  <c r="F19" i="66"/>
  <c r="H19" i="55"/>
  <c r="K55" i="50"/>
  <c r="C29" i="51"/>
  <c r="K23" i="17"/>
  <c r="H23" i="17"/>
  <c r="M19" i="70"/>
  <c r="C19" i="70"/>
  <c r="F19" i="70"/>
  <c r="M77" i="70"/>
  <c r="F77" i="70"/>
  <c r="K77" i="70"/>
  <c r="H77" i="70"/>
  <c r="C77" i="70"/>
  <c r="K19" i="70"/>
  <c r="H19" i="70"/>
  <c r="U416" i="38" l="1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15" i="38" l="1"/>
  <c r="W415" i="38" s="1"/>
  <c r="V416" i="38"/>
  <c r="W416" i="38" s="1"/>
  <c r="V413" i="38"/>
  <c r="W413" i="38" s="1"/>
  <c r="P412" i="38"/>
  <c r="V414" i="38"/>
  <c r="W414" i="38" s="1"/>
  <c r="P411" i="38"/>
  <c r="V411" i="38"/>
  <c r="W411" i="38" s="1"/>
  <c r="V412" i="38"/>
  <c r="W412" i="38" s="1"/>
  <c r="P413" i="38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1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6" i="38" l="1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3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4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6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7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8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9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0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1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2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3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4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5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6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7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8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9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0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1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2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3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4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5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8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9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6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7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0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9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2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<sst xmlns="http://schemas.openxmlformats.org/spreadsheetml/2006/main" count="5553" uniqueCount="773">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</sst>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59"/>
      <tableStyleElement type="headerRow" dxfId="135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45440"/>
        <c:axId val="505144656"/>
      </c:scatterChart>
      <c:valAx>
        <c:axId val="5051454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4656"/>
        <c:crosses val="autoZero"/>
        <c:crossBetween val="midCat"/>
      </c:valAx>
      <c:valAx>
        <c:axId val="50514465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46224"/>
        <c:axId val="505146616"/>
      </c:scatterChart>
      <c:valAx>
        <c:axId val="5051462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6616"/>
        <c:crosses val="autoZero"/>
        <c:crossBetween val="midCat"/>
      </c:valAx>
      <c:valAx>
        <c:axId val="50514661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47400"/>
        <c:axId val="505147792"/>
      </c:scatterChart>
      <c:valAx>
        <c:axId val="5051474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7792"/>
        <c:crosses val="autoZero"/>
        <c:crossBetween val="midCat"/>
      </c:valAx>
      <c:valAx>
        <c:axId val="5051477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7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48576"/>
        <c:axId val="505148968"/>
      </c:scatterChart>
      <c:valAx>
        <c:axId val="5051485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8968"/>
        <c:crosses val="autoZero"/>
        <c:crossBetween val="midCat"/>
      </c:valAx>
      <c:valAx>
        <c:axId val="50514896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50144"/>
        <c:axId val="505150536"/>
      </c:scatterChart>
      <c:valAx>
        <c:axId val="5051501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0536"/>
        <c:crosses val="autoZero"/>
        <c:crossBetween val="midCat"/>
      </c:valAx>
      <c:valAx>
        <c:axId val="50515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51320"/>
        <c:axId val="505151712"/>
      </c:scatterChart>
      <c:valAx>
        <c:axId val="5051513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1712"/>
        <c:crosses val="autoZero"/>
        <c:crossBetween val="midCat"/>
      </c:valAx>
      <c:valAx>
        <c:axId val="5051517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52496"/>
        <c:axId val="505152888"/>
      </c:scatterChart>
      <c:valAx>
        <c:axId val="5051524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2888"/>
        <c:crosses val="autoZero"/>
        <c:crossBetween val="midCat"/>
      </c:valAx>
      <c:valAx>
        <c:axId val="50515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24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54848"/>
        <c:axId val="505155240"/>
      </c:lineChart>
      <c:dateAx>
        <c:axId val="50515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5240"/>
        <c:crosses val="autoZero"/>
        <c:auto val="1"/>
        <c:lblOffset val="100"/>
        <c:baseTimeUnit val="days"/>
      </c:dateAx>
      <c:valAx>
        <c:axId val="5051552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49752"/>
        <c:axId val="505157200"/>
      </c:lineChart>
      <c:dateAx>
        <c:axId val="50514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57200"/>
        <c:crosses val="autoZero"/>
        <c:auto val="1"/>
        <c:lblOffset val="100"/>
        <c:baseTimeUnit val="days"/>
      </c:dateAx>
      <c:valAx>
        <c:axId val="50515720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4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2752"/>
        <c:axId val="650063144"/>
      </c:lineChart>
      <c:dateAx>
        <c:axId val="65006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3144"/>
        <c:crosses val="autoZero"/>
        <c:auto val="1"/>
        <c:lblOffset val="100"/>
        <c:baseTimeUnit val="days"/>
      </c:dateAx>
      <c:valAx>
        <c:axId val="650063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5104"/>
        <c:axId val="650065496"/>
      </c:lineChart>
      <c:dateAx>
        <c:axId val="65006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5496"/>
        <c:crosses val="autoZero"/>
        <c:auto val="1"/>
        <c:lblOffset val="100"/>
        <c:baseTimeUnit val="days"/>
      </c:dateAx>
      <c:valAx>
        <c:axId val="650065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7456"/>
        <c:axId val="650067848"/>
      </c:lineChart>
      <c:dateAx>
        <c:axId val="65006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7848"/>
        <c:crosses val="autoZero"/>
        <c:auto val="1"/>
        <c:lblOffset val="100"/>
        <c:baseTimeUnit val="days"/>
      </c:dateAx>
      <c:valAx>
        <c:axId val="6500678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69808"/>
        <c:axId val="650070200"/>
      </c:lineChart>
      <c:dateAx>
        <c:axId val="65006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70200"/>
        <c:crosses val="autoZero"/>
        <c:auto val="1"/>
        <c:lblOffset val="100"/>
        <c:baseTimeUnit val="days"/>
      </c:dateAx>
      <c:valAx>
        <c:axId val="650070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6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72160"/>
        <c:axId val="650072552"/>
      </c:lineChart>
      <c:dateAx>
        <c:axId val="65007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72552"/>
        <c:crosses val="autoZero"/>
        <c:auto val="1"/>
        <c:lblOffset val="100"/>
        <c:baseTimeUnit val="days"/>
      </c:dateAx>
      <c:valAx>
        <c:axId val="65007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7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74512"/>
        <c:axId val="650074904"/>
      </c:lineChart>
      <c:dateAx>
        <c:axId val="65007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74904"/>
        <c:crosses val="autoZero"/>
        <c:auto val="1"/>
        <c:lblOffset val="100"/>
        <c:baseTimeUnit val="days"/>
      </c:dateAx>
      <c:valAx>
        <c:axId val="6500749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7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7136"/>
        <c:axId val="652347528"/>
      </c:lineChart>
      <c:dateAx>
        <c:axId val="65234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7528"/>
        <c:crosses val="autoZero"/>
        <c:auto val="1"/>
        <c:lblOffset val="100"/>
        <c:baseTimeUnit val="days"/>
      </c:dateAx>
      <c:valAx>
        <c:axId val="6523475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49488"/>
        <c:axId val="652349880"/>
      </c:lineChart>
      <c:dateAx>
        <c:axId val="652349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9880"/>
        <c:crosses val="autoZero"/>
        <c:auto val="1"/>
        <c:lblOffset val="100"/>
        <c:baseTimeUnit val="days"/>
      </c:dateAx>
      <c:valAx>
        <c:axId val="6523498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4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51840"/>
        <c:axId val="652352232"/>
      </c:lineChart>
      <c:dateAx>
        <c:axId val="65235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2232"/>
        <c:crosses val="autoZero"/>
        <c:auto val="1"/>
        <c:lblOffset val="100"/>
        <c:baseTimeUnit val="days"/>
      </c:dateAx>
      <c:valAx>
        <c:axId val="652352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54192"/>
        <c:axId val="652354584"/>
      </c:lineChart>
      <c:dateAx>
        <c:axId val="65235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4584"/>
        <c:crosses val="autoZero"/>
        <c:auto val="1"/>
        <c:lblOffset val="100"/>
        <c:baseTimeUnit val="days"/>
      </c:dateAx>
      <c:valAx>
        <c:axId val="6523545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56152"/>
        <c:axId val="652356544"/>
      </c:lineChart>
      <c:catAx>
        <c:axId val="652356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6544"/>
        <c:crosses val="autoZero"/>
        <c:auto val="1"/>
        <c:lblAlgn val="ctr"/>
        <c:lblOffset val="100"/>
        <c:noMultiLvlLbl val="0"/>
      </c:catAx>
      <c:valAx>
        <c:axId val="652356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58504"/>
        <c:axId val="652358896"/>
      </c:lineChart>
      <c:dateAx>
        <c:axId val="652358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8896"/>
        <c:crosses val="autoZero"/>
        <c:auto val="1"/>
        <c:lblOffset val="100"/>
        <c:baseTimeUnit val="days"/>
      </c:dateAx>
      <c:valAx>
        <c:axId val="652358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5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361248"/>
        <c:axId val="653065552"/>
      </c:lineChart>
      <c:dateAx>
        <c:axId val="65236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5552"/>
        <c:crosses val="autoZero"/>
        <c:auto val="1"/>
        <c:lblOffset val="100"/>
        <c:baseTimeUnit val="days"/>
      </c:dateAx>
      <c:valAx>
        <c:axId val="6530655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36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66728"/>
        <c:axId val="653067120"/>
      </c:lineChart>
      <c:catAx>
        <c:axId val="65306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7120"/>
        <c:crosses val="autoZero"/>
        <c:auto val="1"/>
        <c:lblAlgn val="ctr"/>
        <c:lblOffset val="100"/>
        <c:noMultiLvlLbl val="1"/>
      </c:catAx>
      <c:valAx>
        <c:axId val="65306712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69080"/>
        <c:axId val="653069472"/>
      </c:lineChart>
      <c:dateAx>
        <c:axId val="65306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9472"/>
        <c:crosses val="autoZero"/>
        <c:auto val="1"/>
        <c:lblOffset val="100"/>
        <c:baseTimeUnit val="days"/>
      </c:dateAx>
      <c:valAx>
        <c:axId val="65306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71432"/>
        <c:axId val="653071824"/>
      </c:lineChart>
      <c:dateAx>
        <c:axId val="653071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1824"/>
        <c:crosses val="autoZero"/>
        <c:auto val="1"/>
        <c:lblOffset val="100"/>
        <c:baseTimeUnit val="days"/>
      </c:dateAx>
      <c:valAx>
        <c:axId val="6530718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73784"/>
        <c:axId val="653074176"/>
      </c:lineChart>
      <c:dateAx>
        <c:axId val="65307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4176"/>
        <c:crosses val="autoZero"/>
        <c:auto val="1"/>
        <c:lblOffset val="100"/>
        <c:baseTimeUnit val="days"/>
      </c:dateAx>
      <c:valAx>
        <c:axId val="653074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76136"/>
        <c:axId val="653076528"/>
      </c:lineChart>
      <c:dateAx>
        <c:axId val="65307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6528"/>
        <c:crosses val="autoZero"/>
        <c:auto val="1"/>
        <c:lblOffset val="100"/>
        <c:baseTimeUnit val="days"/>
      </c:dateAx>
      <c:valAx>
        <c:axId val="6530765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78488"/>
        <c:axId val="653078880"/>
      </c:lineChart>
      <c:dateAx>
        <c:axId val="65307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8880"/>
        <c:crosses val="autoZero"/>
        <c:auto val="1"/>
        <c:lblOffset val="100"/>
        <c:baseTimeUnit val="days"/>
      </c:dateAx>
      <c:valAx>
        <c:axId val="653078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7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080840"/>
        <c:axId val="653081232"/>
      </c:lineChart>
      <c:catAx>
        <c:axId val="653080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1232"/>
        <c:crosses val="autoZero"/>
        <c:auto val="1"/>
        <c:lblAlgn val="ctr"/>
        <c:lblOffset val="100"/>
        <c:noMultiLvlLbl val="0"/>
      </c:catAx>
      <c:valAx>
        <c:axId val="653081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8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33768"/>
        <c:axId val="683334160"/>
      </c:lineChart>
      <c:dateAx>
        <c:axId val="68333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34160"/>
        <c:crosses val="autoZero"/>
        <c:auto val="1"/>
        <c:lblOffset val="100"/>
        <c:baseTimeUnit val="days"/>
      </c:dateAx>
      <c:valAx>
        <c:axId val="6833341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3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36120"/>
        <c:axId val="683336512"/>
      </c:lineChart>
      <c:dateAx>
        <c:axId val="68333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36512"/>
        <c:crosses val="autoZero"/>
        <c:auto val="1"/>
        <c:lblOffset val="100"/>
        <c:baseTimeUnit val="days"/>
      </c:dateAx>
      <c:valAx>
        <c:axId val="683336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3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38472"/>
        <c:axId val="683338864"/>
      </c:lineChart>
      <c:catAx>
        <c:axId val="683338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38864"/>
        <c:crosses val="autoZero"/>
        <c:auto val="1"/>
        <c:lblAlgn val="ctr"/>
        <c:lblOffset val="100"/>
        <c:noMultiLvlLbl val="0"/>
      </c:catAx>
      <c:valAx>
        <c:axId val="683338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3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40824"/>
        <c:axId val="683341216"/>
      </c:lineChart>
      <c:dateAx>
        <c:axId val="68334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1216"/>
        <c:crosses val="autoZero"/>
        <c:auto val="1"/>
        <c:lblOffset val="100"/>
        <c:baseTimeUnit val="days"/>
      </c:dateAx>
      <c:valAx>
        <c:axId val="683341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43176"/>
        <c:axId val="683343568"/>
      </c:lineChart>
      <c:catAx>
        <c:axId val="683343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3568"/>
        <c:crosses val="autoZero"/>
        <c:auto val="1"/>
        <c:lblAlgn val="ctr"/>
        <c:lblOffset val="100"/>
        <c:noMultiLvlLbl val="0"/>
      </c:catAx>
      <c:valAx>
        <c:axId val="683343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45528"/>
        <c:axId val="683345920"/>
      </c:lineChart>
      <c:dateAx>
        <c:axId val="68334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5920"/>
        <c:crosses val="autoZero"/>
        <c:auto val="1"/>
        <c:lblOffset val="100"/>
        <c:baseTimeUnit val="days"/>
      </c:dateAx>
      <c:valAx>
        <c:axId val="683345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347880"/>
        <c:axId val="710660336"/>
      </c:lineChart>
      <c:dateAx>
        <c:axId val="68334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0336"/>
        <c:crosses val="autoZero"/>
        <c:auto val="1"/>
        <c:lblOffset val="100"/>
        <c:baseTimeUnit val="days"/>
      </c:dateAx>
      <c:valAx>
        <c:axId val="7106603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34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62296"/>
        <c:axId val="710662688"/>
      </c:lineChart>
      <c:dateAx>
        <c:axId val="71066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2688"/>
        <c:crosses val="autoZero"/>
        <c:auto val="1"/>
        <c:lblOffset val="100"/>
        <c:baseTimeUnit val="days"/>
      </c:dateAx>
      <c:valAx>
        <c:axId val="710662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64648"/>
        <c:axId val="710665040"/>
      </c:lineChart>
      <c:dateAx>
        <c:axId val="710664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5040"/>
        <c:crosses val="autoZero"/>
        <c:auto val="1"/>
        <c:lblOffset val="100"/>
        <c:baseTimeUnit val="days"/>
      </c:dateAx>
      <c:valAx>
        <c:axId val="7106650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67000"/>
        <c:axId val="710667392"/>
      </c:lineChart>
      <c:dateAx>
        <c:axId val="71066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7392"/>
        <c:crosses val="autoZero"/>
        <c:auto val="1"/>
        <c:lblOffset val="100"/>
        <c:baseTimeUnit val="days"/>
      </c:dateAx>
      <c:valAx>
        <c:axId val="71066739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69352"/>
        <c:axId val="710669744"/>
      </c:lineChart>
      <c:dateAx>
        <c:axId val="710669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9744"/>
        <c:crosses val="autoZero"/>
        <c:auto val="0"/>
        <c:lblOffset val="100"/>
        <c:baseTimeUnit val="days"/>
      </c:dateAx>
      <c:valAx>
        <c:axId val="7106697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69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71704"/>
        <c:axId val="710672096"/>
      </c:lineChart>
      <c:dateAx>
        <c:axId val="71067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72096"/>
        <c:crosses val="autoZero"/>
        <c:auto val="1"/>
        <c:lblOffset val="100"/>
        <c:baseTimeUnit val="days"/>
      </c:dateAx>
      <c:valAx>
        <c:axId val="7106720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7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73664"/>
        <c:axId val="710674056"/>
      </c:lineChart>
      <c:catAx>
        <c:axId val="71067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74056"/>
        <c:crosses val="autoZero"/>
        <c:auto val="1"/>
        <c:lblAlgn val="ctr"/>
        <c:lblOffset val="100"/>
        <c:noMultiLvlLbl val="1"/>
      </c:catAx>
      <c:valAx>
        <c:axId val="71067405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676016"/>
        <c:axId val="710909896"/>
      </c:lineChart>
      <c:dateAx>
        <c:axId val="71067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09896"/>
        <c:crosses val="autoZero"/>
        <c:auto val="1"/>
        <c:lblOffset val="100"/>
        <c:baseTimeUnit val="days"/>
      </c:dateAx>
      <c:valAx>
        <c:axId val="7109098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67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11856"/>
        <c:axId val="710912248"/>
      </c:lineChart>
      <c:dateAx>
        <c:axId val="710911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2248"/>
        <c:crosses val="autoZero"/>
        <c:auto val="1"/>
        <c:lblOffset val="100"/>
        <c:baseTimeUnit val="days"/>
      </c:dateAx>
      <c:valAx>
        <c:axId val="7109122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14208"/>
        <c:axId val="710914600"/>
      </c:lineChart>
      <c:dateAx>
        <c:axId val="710914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4600"/>
        <c:crosses val="autoZero"/>
        <c:auto val="1"/>
        <c:lblOffset val="100"/>
        <c:baseTimeUnit val="days"/>
      </c:dateAx>
      <c:valAx>
        <c:axId val="710914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16560"/>
        <c:axId val="710916952"/>
      </c:lineChart>
      <c:catAx>
        <c:axId val="71091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6952"/>
        <c:crosses val="autoZero"/>
        <c:auto val="1"/>
        <c:lblAlgn val="ctr"/>
        <c:lblOffset val="100"/>
        <c:noMultiLvlLbl val="0"/>
      </c:catAx>
      <c:valAx>
        <c:axId val="710916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18912"/>
        <c:axId val="710919304"/>
      </c:lineChart>
      <c:catAx>
        <c:axId val="71091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9304"/>
        <c:crosses val="autoZero"/>
        <c:auto val="1"/>
        <c:lblAlgn val="ctr"/>
        <c:lblOffset val="100"/>
        <c:noMultiLvlLbl val="0"/>
      </c:catAx>
      <c:valAx>
        <c:axId val="7109193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1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21264"/>
        <c:axId val="710921656"/>
      </c:lineChart>
      <c:catAx>
        <c:axId val="710921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21656"/>
        <c:crosses val="autoZero"/>
        <c:auto val="1"/>
        <c:lblAlgn val="ctr"/>
        <c:lblOffset val="100"/>
        <c:noMultiLvlLbl val="0"/>
      </c:catAx>
      <c:valAx>
        <c:axId val="7109216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2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923616"/>
        <c:axId val="710924008"/>
      </c:lineChart>
      <c:dateAx>
        <c:axId val="71092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24008"/>
        <c:crosses val="autoZero"/>
        <c:auto val="1"/>
        <c:lblOffset val="100"/>
        <c:baseTimeUnit val="days"/>
      </c:dateAx>
      <c:valAx>
        <c:axId val="7109240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2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278432"/>
        <c:axId val="683278824"/>
      </c:lineChart>
      <c:dateAx>
        <c:axId val="683278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78824"/>
        <c:crosses val="autoZero"/>
        <c:auto val="1"/>
        <c:lblOffset val="100"/>
        <c:baseTimeUnit val="days"/>
      </c:dateAx>
      <c:valAx>
        <c:axId val="6832788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7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280784"/>
        <c:axId val="683281176"/>
      </c:lineChart>
      <c:dateAx>
        <c:axId val="68328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1176"/>
        <c:crosses val="autoZero"/>
        <c:auto val="1"/>
        <c:lblOffset val="100"/>
        <c:baseTimeUnit val="days"/>
      </c:dateAx>
      <c:valAx>
        <c:axId val="68328117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282744"/>
        <c:axId val="683283136"/>
      </c:lineChart>
      <c:catAx>
        <c:axId val="683282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3136"/>
        <c:crosses val="autoZero"/>
        <c:auto val="1"/>
        <c:lblAlgn val="ctr"/>
        <c:lblOffset val="100"/>
        <c:noMultiLvlLbl val="1"/>
      </c:catAx>
      <c:valAx>
        <c:axId val="6832831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285096"/>
        <c:axId val="683285488"/>
      </c:lineChart>
      <c:dateAx>
        <c:axId val="68328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5488"/>
        <c:crosses val="autoZero"/>
        <c:auto val="1"/>
        <c:lblOffset val="100"/>
        <c:baseTimeUnit val="days"/>
      </c:dateAx>
      <c:valAx>
        <c:axId val="683285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287448"/>
        <c:axId val="683287840"/>
      </c:lineChart>
      <c:dateAx>
        <c:axId val="683287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7840"/>
        <c:crosses val="autoZero"/>
        <c:auto val="1"/>
        <c:lblOffset val="100"/>
        <c:baseTimeUnit val="days"/>
      </c:dateAx>
      <c:valAx>
        <c:axId val="68328784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289800"/>
        <c:axId val="683290192"/>
      </c:lineChart>
      <c:catAx>
        <c:axId val="683289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90192"/>
        <c:crosses val="autoZero"/>
        <c:auto val="1"/>
        <c:lblAlgn val="ctr"/>
        <c:lblOffset val="100"/>
        <c:noMultiLvlLbl val="0"/>
      </c:catAx>
      <c:valAx>
        <c:axId val="68329019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8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292152"/>
        <c:axId val="683292544"/>
      </c:lineChart>
      <c:dateAx>
        <c:axId val="68329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92544"/>
        <c:crosses val="autoZero"/>
        <c:auto val="1"/>
        <c:lblOffset val="100"/>
        <c:baseTimeUnit val="days"/>
      </c:dateAx>
      <c:valAx>
        <c:axId val="6832925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29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99344"/>
        <c:axId val="733699736"/>
      </c:lineChart>
      <c:dateAx>
        <c:axId val="73369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699736"/>
        <c:crosses val="autoZero"/>
        <c:auto val="1"/>
        <c:lblOffset val="100"/>
        <c:baseTimeUnit val="days"/>
      </c:dateAx>
      <c:valAx>
        <c:axId val="733699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69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01696"/>
        <c:axId val="733702088"/>
      </c:lineChart>
      <c:catAx>
        <c:axId val="733701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2088"/>
        <c:crosses val="autoZero"/>
        <c:auto val="1"/>
        <c:lblAlgn val="ctr"/>
        <c:lblOffset val="100"/>
        <c:noMultiLvlLbl val="0"/>
      </c:catAx>
      <c:valAx>
        <c:axId val="7337020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04048"/>
        <c:axId val="733704440"/>
      </c:lineChart>
      <c:catAx>
        <c:axId val="733704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4440"/>
        <c:crosses val="autoZero"/>
        <c:auto val="1"/>
        <c:lblAlgn val="ctr"/>
        <c:lblOffset val="100"/>
        <c:noMultiLvlLbl val="0"/>
      </c:catAx>
      <c:valAx>
        <c:axId val="733704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06400"/>
        <c:axId val="733706792"/>
      </c:lineChart>
      <c:catAx>
        <c:axId val="733706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6792"/>
        <c:crosses val="autoZero"/>
        <c:auto val="1"/>
        <c:lblAlgn val="ctr"/>
        <c:lblOffset val="100"/>
        <c:noMultiLvlLbl val="0"/>
      </c:catAx>
      <c:valAx>
        <c:axId val="733706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08752"/>
        <c:axId val="733709144"/>
      </c:lineChart>
      <c:dateAx>
        <c:axId val="733708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9144"/>
        <c:crosses val="autoZero"/>
        <c:auto val="1"/>
        <c:lblOffset val="100"/>
        <c:baseTimeUnit val="days"/>
      </c:dateAx>
      <c:valAx>
        <c:axId val="7337091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0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11104"/>
        <c:axId val="733711496"/>
      </c:lineChart>
      <c:dateAx>
        <c:axId val="733711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11496"/>
        <c:crosses val="autoZero"/>
        <c:auto val="1"/>
        <c:lblOffset val="100"/>
        <c:baseTimeUnit val="days"/>
      </c:dateAx>
      <c:valAx>
        <c:axId val="7337114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9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4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F" backgroundRefresh="0" connectionId="4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6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L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AL" connectionId="2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ual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AH" backgroundRefresh="0" connectionId="4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CAH" backgroundRefresh="0" adjustColumnWidth="0" connectionId="4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7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M" backgroundRefres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5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queryTable" Target="../queryTables/queryTable104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K12" sqref="K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143</v>
      </c>
      <c r="G1" s="245" t="s">
        <v>73</v>
      </c>
      <c r="H1" s="57" t="s">
        <v>57</v>
      </c>
      <c r="I1" s="58" t="s">
        <v>74</v>
      </c>
      <c r="J1" s="371" t="s">
        <v>183</v>
      </c>
      <c r="K1" s="357" t="s">
        <v>211</v>
      </c>
      <c r="L1" s="58" t="s">
        <v>181</v>
      </c>
      <c r="M1" s="58" t="s">
        <v>234</v>
      </c>
      <c r="N1" s="58" t="s">
        <v>92</v>
      </c>
      <c r="O1" s="357" t="s">
        <v>210</v>
      </c>
      <c r="P1" s="357" t="s">
        <v>289</v>
      </c>
    </row>
    <row r="2" spans="1:22" ht="21.95" customHeight="1" x14ac:dyDescent="0.25">
      <c r="A2" s="51"/>
      <c r="B2" s="52"/>
      <c r="C2" s="52"/>
      <c r="E2" s="23" t="s">
        <v>50</v>
      </c>
      <c r="F2" s="246">
        <v>14.4</v>
      </c>
      <c r="G2" s="246">
        <v>16.317604687499998</v>
      </c>
      <c r="H2" s="50">
        <v>6400</v>
      </c>
      <c r="I2" s="49">
        <v>104432.66999999998</v>
      </c>
      <c r="J2" s="372">
        <v>-12272.669999999984</v>
      </c>
      <c r="K2" s="358">
        <v>-0.11751753546088579</v>
      </c>
      <c r="L2" s="49">
        <v>2342.9010000016424</v>
      </c>
      <c r="M2">
        <v>5700</v>
      </c>
      <c r="N2" s="369" t="str">
        <f>HYPERLINK("http://finance.yahoo.com/q?s=" &amp; E2, "Link")</f>
        <v>Link</v>
      </c>
      <c r="O2" s="358">
        <v>1.34E-2</v>
      </c>
      <c r="P2" s="358">
        <v>-1.2999999999999999E-2</v>
      </c>
      <c r="R2" s="49"/>
      <c r="T2" s="49"/>
    </row>
    <row r="3" spans="1:22" ht="21.95" customHeight="1" x14ac:dyDescent="0.25">
      <c r="A3" s="51"/>
      <c r="B3" s="51"/>
      <c r="C3" s="52"/>
      <c r="E3" s="23" t="s">
        <v>17</v>
      </c>
      <c r="F3" s="246">
        <v>10.07</v>
      </c>
      <c r="G3" s="246">
        <v>23.159704545454588</v>
      </c>
      <c r="H3" s="50">
        <v>2200</v>
      </c>
      <c r="I3" s="49">
        <v>50951.350000000093</v>
      </c>
      <c r="J3" s="372">
        <v>-28797.350000000093</v>
      </c>
      <c r="K3" s="358">
        <v>-0.56519307142990405</v>
      </c>
      <c r="L3" s="49">
        <v>-28797.350000000093</v>
      </c>
      <c r="M3">
        <v>1600</v>
      </c>
      <c r="N3" s="369" t="str">
        <f>HYPERLINK("http://finance.yahoo.com/q?s=" &amp; E3, "Link")</f>
        <v>Link</v>
      </c>
      <c r="O3" s="358">
        <v>0</v>
      </c>
      <c r="P3" s="358">
        <v>-7.9000000000000008E-3</v>
      </c>
      <c r="Q3" s="150"/>
      <c r="R3" s="49"/>
      <c r="S3" s="49"/>
    </row>
    <row r="4" spans="1:22" ht="21.95" customHeight="1" x14ac:dyDescent="0.25">
      <c r="A4" s="51"/>
      <c r="B4" s="51"/>
      <c r="C4" s="52"/>
      <c r="E4" s="23" t="s">
        <v>199</v>
      </c>
      <c r="F4" s="246">
        <v>29.05</v>
      </c>
      <c r="G4" s="246">
        <v>31.859253333333331</v>
      </c>
      <c r="H4" s="334">
        <v>1500</v>
      </c>
      <c r="I4" s="49">
        <v>47788.88</v>
      </c>
      <c r="J4" s="372">
        <v>-4213.8799999999974</v>
      </c>
      <c r="K4" s="358">
        <v>-8.8176998498395359E-2</v>
      </c>
      <c r="L4" s="372">
        <v>-2465.9100000000035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4.4999999999999997E-3</v>
      </c>
      <c r="Q4" s="150"/>
      <c r="S4" s="49"/>
    </row>
    <row r="5" spans="1:22" ht="21.95" customHeight="1" x14ac:dyDescent="0.25">
      <c r="A5" s="52"/>
      <c r="B5" s="52"/>
      <c r="C5" s="52"/>
      <c r="E5" s="23" t="s">
        <v>55</v>
      </c>
      <c r="F5" s="246">
        <v>67.61</v>
      </c>
      <c r="G5" s="246">
        <v>78.163960000000031</v>
      </c>
      <c r="H5" s="334">
        <v>250</v>
      </c>
      <c r="I5" s="49">
        <v>19540.990000000009</v>
      </c>
      <c r="J5" s="372">
        <v>-2638.4900000000052</v>
      </c>
      <c r="K5" s="358">
        <v>-0.13502335347390315</v>
      </c>
      <c r="L5" s="372">
        <v>-2638.4900000000052</v>
      </c>
      <c r="M5">
        <v>250</v>
      </c>
      <c r="N5" s="369" t="str">
        <f>HYPERLINK("http://finance.yahoo.com/q?s=" &amp; E5, "Link")</f>
        <v>Link</v>
      </c>
      <c r="O5" s="368">
        <v>3.0599999999999999E-2</v>
      </c>
      <c r="P5" s="368">
        <v>6.0000000000000001E-3</v>
      </c>
      <c r="T5" s="49"/>
    </row>
    <row r="6" spans="1:22" ht="21.95" customHeight="1" x14ac:dyDescent="0.25">
      <c r="A6" s="61"/>
      <c r="B6" s="62"/>
      <c r="C6" s="61"/>
      <c r="E6" s="23" t="s">
        <v>218</v>
      </c>
      <c r="F6" s="246">
        <v>64.95</v>
      </c>
      <c r="G6" s="246">
        <v>71.599450000000019</v>
      </c>
      <c r="H6" s="334">
        <v>200</v>
      </c>
      <c r="I6" s="49">
        <v>14319.890000000003</v>
      </c>
      <c r="J6" s="372">
        <v>-1329.8900000000031</v>
      </c>
      <c r="K6" s="358">
        <v>-9.2870126795666919E-2</v>
      </c>
      <c r="L6" s="372">
        <v>-653.94000000000233</v>
      </c>
      <c r="M6">
        <v>200</v>
      </c>
      <c r="N6" s="369" t="str">
        <f>HYPERLINK("http://finance.yahoo.com/q?s=" &amp; E6, "Link")</f>
        <v>Link</v>
      </c>
      <c r="O6" s="368">
        <v>1.7899999999999999E-2</v>
      </c>
      <c r="P6" s="368">
        <v>7.6E-3</v>
      </c>
      <c r="R6" s="49"/>
    </row>
    <row r="7" spans="1:22" ht="21.95" customHeight="1" x14ac:dyDescent="0.25">
      <c r="A7" s="52"/>
      <c r="B7" s="52"/>
      <c r="C7" s="52"/>
      <c r="E7" s="23" t="s">
        <v>173</v>
      </c>
      <c r="F7" s="246">
        <v>56.37</v>
      </c>
      <c r="G7" s="246">
        <v>58.896450000000002</v>
      </c>
      <c r="H7" s="334">
        <v>200</v>
      </c>
      <c r="I7" s="49">
        <v>11779.29</v>
      </c>
      <c r="J7" s="372">
        <v>-505.29000000000087</v>
      </c>
      <c r="K7" s="358">
        <v>-4.2896473386766165E-2</v>
      </c>
      <c r="L7" s="372">
        <v>-455.34000000000106</v>
      </c>
      <c r="M7">
        <v>100</v>
      </c>
      <c r="N7" s="369" t="str">
        <f>HYPERLINK("http://finance.yahoo.com/q?s=" &amp; E7, "Link")</f>
        <v>Link</v>
      </c>
      <c r="O7" s="368">
        <v>3.2500000000000001E-2</v>
      </c>
      <c r="P7" s="368">
        <v>-1.7899999999999999E-2</v>
      </c>
      <c r="R7" s="49"/>
      <c r="T7" s="49"/>
    </row>
    <row r="8" spans="1:22" ht="21.95" customHeight="1" x14ac:dyDescent="0.25">
      <c r="A8" s="51"/>
      <c r="B8" s="51"/>
      <c r="C8" s="52"/>
      <c r="E8" s="23" t="s">
        <v>9</v>
      </c>
      <c r="F8" s="246">
        <v>1.43</v>
      </c>
      <c r="G8" s="246">
        <v>2.7060874999999998</v>
      </c>
      <c r="H8" s="334">
        <v>4000</v>
      </c>
      <c r="I8" s="49">
        <v>10824.349999999999</v>
      </c>
      <c r="J8" s="372">
        <v>-5104.3499999999985</v>
      </c>
      <c r="K8" s="358">
        <v>-0.47156180278723431</v>
      </c>
      <c r="L8" s="372">
        <v>-4669.4199999999983</v>
      </c>
      <c r="M8">
        <v>4000</v>
      </c>
      <c r="N8" s="369" t="str">
        <f>HYPERLINK("http://finance.yahoo.com/q?s=" &amp; E8, "Link")</f>
        <v>Link</v>
      </c>
      <c r="O8" s="368">
        <v>0.1963</v>
      </c>
      <c r="P8" s="368">
        <v>-6.54E-2</v>
      </c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230</v>
      </c>
      <c r="F9" s="246">
        <v>23.49</v>
      </c>
      <c r="G9" s="246">
        <v>26.953899999999997</v>
      </c>
      <c r="H9" s="334">
        <v>400</v>
      </c>
      <c r="I9" s="49">
        <v>10781.56</v>
      </c>
      <c r="J9" s="372">
        <v>-1385.5599999999995</v>
      </c>
      <c r="K9" s="358">
        <v>-0.12851201495887421</v>
      </c>
      <c r="L9" s="372">
        <v>66.699999999998909</v>
      </c>
      <c r="M9">
        <v>100</v>
      </c>
      <c r="N9" s="369" t="str">
        <f>HYPERLINK("http://finance.yahoo.com/q?s=" &amp; E9, "Link")</f>
        <v>Link</v>
      </c>
      <c r="O9" s="368">
        <v>2.06E-2</v>
      </c>
      <c r="P9" s="368">
        <v>-2.0999999999999999E-3</v>
      </c>
      <c r="Q9" s="150"/>
      <c r="S9" s="49"/>
      <c r="U9" s="49"/>
    </row>
    <row r="10" spans="1:22" ht="21.95" customHeight="1" x14ac:dyDescent="0.25">
      <c r="A10" s="52"/>
      <c r="B10" s="52"/>
      <c r="C10" s="52"/>
      <c r="E10" s="23" t="s">
        <v>227</v>
      </c>
      <c r="F10" s="246">
        <v>27.42</v>
      </c>
      <c r="G10" s="246">
        <v>31.670120000000004</v>
      </c>
      <c r="H10" s="334">
        <v>250</v>
      </c>
      <c r="I10" s="49">
        <v>7917.5300000000007</v>
      </c>
      <c r="J10" s="372">
        <v>-1062.5300000000007</v>
      </c>
      <c r="K10" s="358">
        <v>-0.13419968096110788</v>
      </c>
      <c r="L10" s="372">
        <v>2247.9399999999932</v>
      </c>
      <c r="M10">
        <v>50</v>
      </c>
      <c r="N10" s="369" t="str">
        <f>HYPERLINK("http://finance.yahoo.com/q?s=" &amp; E10, "Link")</f>
        <v>Link</v>
      </c>
      <c r="O10" s="368">
        <v>4.0899999999999999E-2</v>
      </c>
      <c r="P10" s="368">
        <v>-1.2200000000000001E-2</v>
      </c>
      <c r="Q10" s="49"/>
      <c r="S10" s="49"/>
    </row>
    <row r="11" spans="1:22" ht="21.95" customHeight="1" x14ac:dyDescent="0.25">
      <c r="A11" s="51"/>
      <c r="B11" s="51"/>
      <c r="C11" s="52"/>
      <c r="E11" s="23" t="s">
        <v>34</v>
      </c>
      <c r="F11" s="246">
        <v>28.81</v>
      </c>
      <c r="G11" s="246">
        <v>19.737075000000015</v>
      </c>
      <c r="H11" s="334">
        <v>400</v>
      </c>
      <c r="I11" s="49">
        <v>7894.8300000000063</v>
      </c>
      <c r="J11" s="372">
        <v>3629.1699999999946</v>
      </c>
      <c r="K11" s="358">
        <v>0.45968944233124598</v>
      </c>
      <c r="L11" s="372">
        <v>19125.036999999847</v>
      </c>
      <c r="M11" s="30">
        <v>42866</v>
      </c>
      <c r="N11" s="369" t="str">
        <f>HYPERLINK("http://finance.yahoo.com/q?s=" &amp; E11, "Link")</f>
        <v>Link</v>
      </c>
      <c r="O11" s="368">
        <v>0</v>
      </c>
      <c r="P11" s="368">
        <v>2.6700000000000002E-2</v>
      </c>
      <c r="R11" s="49"/>
    </row>
    <row r="12" spans="1:22" ht="21.95" customHeight="1" x14ac:dyDescent="0.25">
      <c r="A12" s="51"/>
      <c r="B12" s="51"/>
      <c r="C12" s="52"/>
      <c r="E12" s="23" t="s">
        <v>175</v>
      </c>
      <c r="F12" s="246">
        <v>54.68</v>
      </c>
      <c r="G12" s="246">
        <v>56.243333333333332</v>
      </c>
      <c r="H12" s="334">
        <v>120</v>
      </c>
      <c r="I12" s="49">
        <v>6749.2</v>
      </c>
      <c r="J12" s="372">
        <v>-187.59999999999945</v>
      </c>
      <c r="K12" s="358">
        <v>-2.7795886919931238E-2</v>
      </c>
      <c r="L12" s="372">
        <v>1017.2800000000016</v>
      </c>
      <c r="M12">
        <v>80</v>
      </c>
      <c r="N12" s="369" t="str">
        <f>HYPERLINK("http://finance.yahoo.com/q?s=" &amp; E12, "Link")</f>
        <v>Link</v>
      </c>
      <c r="O12" s="368">
        <v>2.7300000000000001E-2</v>
      </c>
      <c r="P12" s="368">
        <v>-6.4999999999999997E-3</v>
      </c>
    </row>
    <row r="13" spans="1:22" ht="21.95" customHeight="1" x14ac:dyDescent="0.25">
      <c r="A13" s="52"/>
      <c r="B13" s="52"/>
      <c r="C13" s="52"/>
      <c r="E13" s="23" t="s">
        <v>275</v>
      </c>
      <c r="F13" s="246">
        <v>73.69</v>
      </c>
      <c r="G13" s="246">
        <v>70.221599999999995</v>
      </c>
      <c r="H13" s="334">
        <v>50</v>
      </c>
      <c r="I13" s="49">
        <v>3511.08</v>
      </c>
      <c r="J13" s="372">
        <v>173.42000000000007</v>
      </c>
      <c r="K13" s="358">
        <v>4.9392209804390713E-2</v>
      </c>
      <c r="L13" s="372">
        <v>331.71999999999935</v>
      </c>
      <c r="M13">
        <v>50</v>
      </c>
      <c r="N13" s="369" t="str">
        <f>HYPERLINK("http://finance.yahoo.com/q?s=" &amp; E13, "Link")</f>
        <v>Link</v>
      </c>
      <c r="O13" s="368">
        <v>1.49E-2</v>
      </c>
      <c r="P13" s="368">
        <v>0</v>
      </c>
      <c r="Q13" s="49"/>
      <c r="R13" s="49"/>
      <c r="T13" s="49"/>
      <c r="V13" s="49"/>
    </row>
    <row r="14" spans="1:22" ht="21.95" customHeight="1" x14ac:dyDescent="0.25">
      <c r="A14" s="52"/>
      <c r="B14" s="52"/>
      <c r="C14" s="52"/>
      <c r="E14" s="23" t="s">
        <v>361</v>
      </c>
      <c r="F14" s="246">
        <v>58.08</v>
      </c>
      <c r="G14" s="246">
        <v>57.442000000000007</v>
      </c>
      <c r="H14" s="334">
        <v>50</v>
      </c>
      <c r="I14" s="49">
        <v>2872.1000000000004</v>
      </c>
      <c r="J14" s="372">
        <v>31.899999999999636</v>
      </c>
      <c r="K14" s="358">
        <v>1.1106855610876902E-2</v>
      </c>
      <c r="L14" s="372">
        <v>31.899999999999636</v>
      </c>
      <c r="M14">
        <v>50</v>
      </c>
      <c r="N14" s="369" t="str">
        <f>HYPERLINK("http://finance.yahoo.com/q?s=" &amp; E14, "Link")</f>
        <v>Link</v>
      </c>
      <c r="O14" s="368">
        <v>4.3499999999999997E-2</v>
      </c>
      <c r="P14" s="368">
        <v>1.3599999999999999E-2</v>
      </c>
      <c r="Q14" s="49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347</v>
      </c>
      <c r="F15" s="246">
        <v>31.15</v>
      </c>
      <c r="G15" s="246">
        <v>31.661124999999991</v>
      </c>
      <c r="H15" s="334">
        <v>80</v>
      </c>
      <c r="I15" s="49">
        <v>2532.8899999999994</v>
      </c>
      <c r="J15" s="372">
        <v>-40.889999999999418</v>
      </c>
      <c r="K15" s="358">
        <v>-1.6143614606240076E-2</v>
      </c>
      <c r="L15" s="372">
        <v>-40.889999999999418</v>
      </c>
      <c r="M15" s="30">
        <v>42874</v>
      </c>
      <c r="N15" s="369" t="str">
        <f>HYPERLINK("http://finance.yahoo.com/q?s=" &amp; E15, "Link")</f>
        <v>Link</v>
      </c>
      <c r="O15" s="368">
        <v>4.24E-2</v>
      </c>
      <c r="P15" s="368">
        <v>1.17E-2</v>
      </c>
      <c r="Q15" s="150"/>
    </row>
    <row r="16" spans="1:22" ht="21.95" customHeight="1" x14ac:dyDescent="0.25">
      <c r="A16" s="51"/>
      <c r="B16" s="51"/>
      <c r="C16" s="52"/>
      <c r="E16" s="23" t="s">
        <v>769</v>
      </c>
      <c r="F16" s="246">
        <v>27.26</v>
      </c>
      <c r="G16" s="246">
        <v>24.68</v>
      </c>
      <c r="H16" s="50">
        <v>100</v>
      </c>
      <c r="I16" s="49">
        <v>2468</v>
      </c>
      <c r="J16" s="372">
        <v>258</v>
      </c>
      <c r="K16" s="358">
        <v>0.10453808752025939</v>
      </c>
      <c r="L16" s="49">
        <v>258</v>
      </c>
      <c r="M16" s="30">
        <v>42874</v>
      </c>
      <c r="N16" s="369" t="str">
        <f>HYPERLINK("http://finance.yahoo.com/q?s=" &amp; E16, "Link")</f>
        <v>Link</v>
      </c>
      <c r="O16" s="358">
        <v>8.8000000000000005E-3</v>
      </c>
      <c r="P16" s="358">
        <v>6.6E-3</v>
      </c>
      <c r="R16" s="49"/>
    </row>
    <row r="17" spans="1:20" ht="21.95" customHeight="1" x14ac:dyDescent="0.25">
      <c r="A17" s="51"/>
      <c r="B17" s="51"/>
      <c r="C17" s="52"/>
      <c r="E17" s="23" t="s">
        <v>10</v>
      </c>
      <c r="F17" s="246">
        <v>30.82</v>
      </c>
      <c r="G17" s="246">
        <v>30.82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-6.4000000000000003E-3</v>
      </c>
      <c r="S17" s="49"/>
      <c r="T17" s="49"/>
    </row>
    <row r="18" spans="1:20" ht="21.95" customHeight="1" x14ac:dyDescent="0.25">
      <c r="A18" s="157"/>
      <c r="B18" s="51"/>
      <c r="C18" s="52"/>
      <c r="E18" s="23" t="s">
        <v>206</v>
      </c>
      <c r="F18" s="246">
        <v>153.99</v>
      </c>
      <c r="G18" s="246">
        <v>153.99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6.4000000000000003E-3</v>
      </c>
      <c r="R18" s="49"/>
      <c r="S18" s="49"/>
      <c r="T18" s="49"/>
    </row>
    <row r="19" spans="1:20" ht="21.95" customHeight="1" x14ac:dyDescent="0.25">
      <c r="A19" s="157"/>
      <c r="B19" s="51"/>
      <c r="C19" s="52"/>
      <c r="E19" s="23" t="s">
        <v>255</v>
      </c>
      <c r="F19" s="246">
        <v>50.4</v>
      </c>
      <c r="G19" s="246">
        <v>50.4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4.5999999999999999E-3</v>
      </c>
      <c r="Q19" s="49"/>
      <c r="R19" s="49"/>
      <c r="S19" s="49"/>
      <c r="T19" s="49"/>
    </row>
    <row r="20" spans="1:20" ht="21.95" customHeight="1" x14ac:dyDescent="0.25">
      <c r="A20" s="51"/>
      <c r="B20" s="51"/>
      <c r="C20" s="52"/>
      <c r="E20" s="23" t="s">
        <v>45</v>
      </c>
      <c r="F20" s="246">
        <v>84.17</v>
      </c>
      <c r="G20" s="246">
        <v>84.17</v>
      </c>
      <c r="H20" s="334">
        <v>0</v>
      </c>
      <c r="I20" s="435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-7.1000000000000004E-3</v>
      </c>
      <c r="Q20" s="150"/>
      <c r="R20" s="49"/>
      <c r="S20" s="49"/>
    </row>
    <row r="21" spans="1:20" ht="21.95" customHeight="1" x14ac:dyDescent="0.25">
      <c r="A21" s="52"/>
      <c r="B21" s="157"/>
      <c r="C21" s="335"/>
      <c r="E21" s="23" t="s">
        <v>343</v>
      </c>
      <c r="F21" s="246">
        <v>22.11</v>
      </c>
      <c r="G21" s="246">
        <v>22.11</v>
      </c>
      <c r="H21" s="50">
        <v>0</v>
      </c>
      <c r="I21" s="49">
        <v>0</v>
      </c>
      <c r="J21" s="372">
        <v>0</v>
      </c>
      <c r="K21" s="358">
        <v>0</v>
      </c>
      <c r="L21" s="49">
        <v>1283.4199999999946</v>
      </c>
      <c r="M21">
        <v>0</v>
      </c>
      <c r="N21" s="369" t="str">
        <f>HYPERLINK("http://finance.yahoo.com/q?s=" &amp; E21, "Link")</f>
        <v>Link</v>
      </c>
      <c r="O21" s="358">
        <v>0</v>
      </c>
      <c r="P21" s="358">
        <v>5.1400000000000001E-2</v>
      </c>
      <c r="Q21" s="150"/>
      <c r="R21" s="49"/>
      <c r="S21" s="49"/>
      <c r="T21" s="49"/>
    </row>
    <row r="22" spans="1:20" ht="21.95" customHeight="1" x14ac:dyDescent="0.25">
      <c r="A22" s="51"/>
      <c r="B22" s="51"/>
      <c r="C22" s="52"/>
      <c r="E22" s="23" t="s">
        <v>33</v>
      </c>
      <c r="F22" s="246">
        <v>228.46</v>
      </c>
      <c r="G22" s="246">
        <v>228.46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1.4999999999999999E-2</v>
      </c>
      <c r="Q22" s="150"/>
      <c r="R22" s="49"/>
      <c r="S22" s="49"/>
      <c r="T22" s="49"/>
    </row>
    <row r="23" spans="1:20" ht="21.95" customHeight="1" x14ac:dyDescent="0.25">
      <c r="A23" s="51"/>
      <c r="B23" s="51"/>
      <c r="C23" s="52"/>
      <c r="E23" s="23" t="s">
        <v>229</v>
      </c>
      <c r="F23" s="246">
        <v>78.44</v>
      </c>
      <c r="G23" s="246">
        <v>78.44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3.5999999999999999E-3</v>
      </c>
      <c r="Q23" s="445"/>
      <c r="R23" s="49"/>
      <c r="S23" s="49"/>
      <c r="T23" s="49"/>
    </row>
    <row r="24" spans="1:20" ht="21.95" customHeight="1" x14ac:dyDescent="0.25">
      <c r="A24" s="51"/>
      <c r="B24" s="51"/>
      <c r="C24" s="52"/>
      <c r="E24" s="23" t="s">
        <v>62</v>
      </c>
      <c r="F24" s="246">
        <v>261.27999999999997</v>
      </c>
      <c r="G24" s="246">
        <v>261.27999999999997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3.3E-3</v>
      </c>
      <c r="Q24" s="49"/>
      <c r="R24" s="49"/>
      <c r="S24" s="49"/>
      <c r="T24" s="49"/>
    </row>
    <row r="25" spans="1:20" ht="21.95" customHeight="1" x14ac:dyDescent="0.25">
      <c r="A25" s="51"/>
      <c r="B25" s="51"/>
      <c r="C25" s="52"/>
      <c r="E25" s="23" t="s">
        <v>311</v>
      </c>
      <c r="F25" s="246">
        <v>55.32</v>
      </c>
      <c r="G25" s="246">
        <v>55.32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6.8999999999999999E-3</v>
      </c>
      <c r="Q25" s="445"/>
      <c r="R25" s="49"/>
      <c r="S25" s="49"/>
    </row>
    <row r="26" spans="1:20" ht="21.95" customHeight="1" x14ac:dyDescent="0.25">
      <c r="A26" s="52"/>
      <c r="B26" s="52"/>
      <c r="C26" s="52"/>
      <c r="E26" s="23" t="s">
        <v>52</v>
      </c>
      <c r="F26" s="246">
        <v>72.39</v>
      </c>
      <c r="G26" s="246">
        <v>72.39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5.3E-3</v>
      </c>
      <c r="Q26" s="150"/>
      <c r="R26" s="49"/>
      <c r="S26" s="49"/>
      <c r="T26" s="49"/>
    </row>
    <row r="27" spans="1:20" ht="21.95" customHeight="1" x14ac:dyDescent="0.25">
      <c r="A27" s="51"/>
      <c r="B27" s="51"/>
      <c r="C27" s="51"/>
      <c r="E27" s="23" t="s">
        <v>329</v>
      </c>
      <c r="F27" s="246">
        <v>40.049999999999997</v>
      </c>
      <c r="G27" s="246">
        <v>40.049999999999997</v>
      </c>
      <c r="H27" s="50">
        <v>0</v>
      </c>
      <c r="I27" s="49">
        <v>0</v>
      </c>
      <c r="J27" s="372">
        <v>0</v>
      </c>
      <c r="K27" s="358">
        <v>0</v>
      </c>
      <c r="L27" s="49">
        <v>264.92000000000007</v>
      </c>
      <c r="M27">
        <v>0</v>
      </c>
      <c r="N27" s="369" t="str">
        <f>HYPERLINK("http://finance.yahoo.com/q?s=" &amp; E27, "Link")</f>
        <v>Link</v>
      </c>
      <c r="O27" s="358">
        <v>3.4200000000000001E-2</v>
      </c>
      <c r="P27" s="358">
        <v>-1E-3</v>
      </c>
      <c r="S27" s="49"/>
    </row>
    <row r="28" spans="1:20" ht="21.95" customHeight="1" x14ac:dyDescent="0.25">
      <c r="A28" s="51"/>
      <c r="B28" s="51"/>
      <c r="C28" s="52"/>
      <c r="E28" s="23" t="s">
        <v>8</v>
      </c>
      <c r="F28" s="246">
        <v>74.209999999999994</v>
      </c>
      <c r="G28" s="246">
        <v>74.209999999999994</v>
      </c>
      <c r="H28" s="50">
        <v>0</v>
      </c>
      <c r="I28" s="49">
        <v>0</v>
      </c>
      <c r="J28" s="372">
        <v>0</v>
      </c>
      <c r="K28" s="358">
        <v>0</v>
      </c>
      <c r="L28" s="49">
        <v>121.94999999999982</v>
      </c>
      <c r="M28">
        <v>0</v>
      </c>
      <c r="N28" s="369" t="str">
        <f>HYPERLINK("http://finance.yahoo.com/q?s=" &amp; E28, "Link")</f>
        <v>Link</v>
      </c>
      <c r="O28" s="358">
        <v>1.67E-2</v>
      </c>
      <c r="P28" s="358">
        <v>-3.0000000000000001E-3</v>
      </c>
      <c r="Q28" s="150"/>
      <c r="R28" s="49"/>
      <c r="S28" s="49"/>
    </row>
    <row r="29" spans="1:20" ht="21.95" customHeight="1" x14ac:dyDescent="0.25">
      <c r="A29" s="51"/>
      <c r="B29" s="51"/>
      <c r="C29" s="52"/>
      <c r="E29" s="23" t="s">
        <v>285</v>
      </c>
      <c r="F29" s="246">
        <v>81.099999999999994</v>
      </c>
      <c r="G29" s="246">
        <v>81.099999999999994</v>
      </c>
      <c r="H29" s="334">
        <v>0</v>
      </c>
      <c r="I29" s="49">
        <v>0</v>
      </c>
      <c r="J29" s="372">
        <v>0</v>
      </c>
      <c r="K29" s="358">
        <v>0</v>
      </c>
      <c r="L29" s="372">
        <v>197.20999999999549</v>
      </c>
      <c r="M29">
        <v>0</v>
      </c>
      <c r="N29" s="369" t="str">
        <f>HYPERLINK("http://finance.yahoo.com/q?s=" &amp; E29, "Link")</f>
        <v>Link</v>
      </c>
      <c r="O29" s="368">
        <v>2.5499999999999998E-2</v>
      </c>
      <c r="P29" s="368">
        <v>5.9999999999999995E-4</v>
      </c>
    </row>
    <row r="30" spans="1:20" ht="21.95" customHeight="1" x14ac:dyDescent="0.25">
      <c r="A30" s="52"/>
      <c r="B30" s="51"/>
      <c r="C30" s="52"/>
      <c r="E30" s="23" t="s">
        <v>32</v>
      </c>
      <c r="F30" s="246">
        <v>49.56</v>
      </c>
      <c r="G30" s="246">
        <v>49.56</v>
      </c>
      <c r="H30" s="334">
        <v>0</v>
      </c>
      <c r="I30" s="49">
        <v>0</v>
      </c>
      <c r="J30" s="372">
        <v>0</v>
      </c>
      <c r="K30" s="358">
        <v>0</v>
      </c>
      <c r="L30" s="372">
        <v>1198.4699999999971</v>
      </c>
      <c r="M30">
        <v>0</v>
      </c>
      <c r="N30" s="369" t="str">
        <f>HYPERLINK("http://finance.yahoo.com/q?s=" &amp; E30, "Link")</f>
        <v>Link</v>
      </c>
      <c r="O30" s="368">
        <v>1.7600000000000001E-2</v>
      </c>
      <c r="P30" s="368">
        <v>2.1399999999999999E-2</v>
      </c>
      <c r="Q30" s="445"/>
      <c r="R30" s="49"/>
      <c r="S30" s="49"/>
    </row>
    <row r="31" spans="1:20" ht="21.95" customHeight="1" x14ac:dyDescent="0.25">
      <c r="A31" s="51"/>
      <c r="B31" s="51"/>
      <c r="C31" s="52"/>
      <c r="E31" s="23" t="s">
        <v>63</v>
      </c>
      <c r="F31" s="246">
        <v>112.07</v>
      </c>
      <c r="G31" s="246">
        <v>112.07</v>
      </c>
      <c r="H31" s="334">
        <v>0</v>
      </c>
      <c r="I31" s="49">
        <v>0</v>
      </c>
      <c r="J31" s="372">
        <v>0</v>
      </c>
      <c r="K31" s="358">
        <v>0</v>
      </c>
      <c r="L31" s="372">
        <v>257.30999999999949</v>
      </c>
      <c r="M31">
        <v>0</v>
      </c>
      <c r="N31" s="369" t="str">
        <f>HYPERLINK("http://finance.yahoo.com/q?s=" &amp; E31, "Link")</f>
        <v>Link</v>
      </c>
      <c r="O31" s="368">
        <v>1.38E-2</v>
      </c>
      <c r="P31" s="368">
        <v>5.7999999999999996E-3</v>
      </c>
      <c r="S31" s="49"/>
    </row>
    <row r="32" spans="1:20" ht="21.95" customHeight="1" x14ac:dyDescent="0.25">
      <c r="A32" s="52"/>
      <c r="B32" s="157"/>
      <c r="C32" s="335"/>
      <c r="E32" s="23" t="s">
        <v>321</v>
      </c>
      <c r="F32" s="246">
        <v>109.99</v>
      </c>
      <c r="G32" s="246">
        <v>109.99</v>
      </c>
      <c r="H32" s="50">
        <v>0</v>
      </c>
      <c r="I32" s="49">
        <v>0</v>
      </c>
      <c r="J32" s="372">
        <v>0</v>
      </c>
      <c r="K32" s="358">
        <v>0</v>
      </c>
      <c r="L32" s="49">
        <v>720.56000000000131</v>
      </c>
      <c r="M32">
        <v>0</v>
      </c>
      <c r="N32" s="369" t="str">
        <f>HYPERLINK("http://finance.yahoo.com/q?s=" &amp; E32, "Link")</f>
        <v>Link</v>
      </c>
      <c r="O32" s="358">
        <v>0</v>
      </c>
      <c r="P32" s="358">
        <v>1E-4</v>
      </c>
      <c r="R32" s="49"/>
    </row>
    <row r="33" spans="1:21" ht="21.95" customHeight="1" x14ac:dyDescent="0.25">
      <c r="A33" s="51"/>
      <c r="B33" s="51"/>
      <c r="C33" s="52"/>
      <c r="E33" s="23" t="s">
        <v>200</v>
      </c>
      <c r="F33" s="246">
        <v>11.16</v>
      </c>
      <c r="G33" s="246">
        <v>11.16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2.7000000000000001E-3</v>
      </c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276</v>
      </c>
      <c r="F34" s="246">
        <v>28.23</v>
      </c>
      <c r="G34" s="246">
        <v>28.23</v>
      </c>
      <c r="H34" s="334">
        <v>0</v>
      </c>
      <c r="I34" s="49">
        <v>0</v>
      </c>
      <c r="J34" s="372">
        <v>0</v>
      </c>
      <c r="K34" s="358">
        <v>0</v>
      </c>
      <c r="L34" s="372">
        <v>98.449999999999818</v>
      </c>
      <c r="M34">
        <v>0</v>
      </c>
      <c r="N34" s="369" t="str">
        <f>HYPERLINK("http://finance.yahoo.com/q?s=" &amp; E34, "Link")</f>
        <v>Link</v>
      </c>
      <c r="O34" s="368">
        <v>1.11E-2</v>
      </c>
      <c r="P34" s="368">
        <v>-6.0000000000000001E-3</v>
      </c>
      <c r="Q34" s="445"/>
      <c r="R34" s="49"/>
      <c r="S34" s="49"/>
      <c r="U34" s="49"/>
    </row>
    <row r="35" spans="1:21" ht="21.95" customHeight="1" x14ac:dyDescent="0.25">
      <c r="A35" s="51"/>
      <c r="B35" s="51"/>
      <c r="C35" s="52"/>
      <c r="E35" s="23" t="s">
        <v>56</v>
      </c>
      <c r="F35" s="246">
        <v>34.26</v>
      </c>
      <c r="G35" s="50">
        <v>34.26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8.5000000000000006E-3</v>
      </c>
      <c r="Q35" s="150"/>
      <c r="R35" s="49"/>
      <c r="S35" s="49"/>
    </row>
    <row r="36" spans="1:21" ht="21.95" customHeight="1" x14ac:dyDescent="0.25">
      <c r="A36" s="51"/>
      <c r="B36" s="51"/>
      <c r="C36" s="52"/>
      <c r="E36" s="23" t="s">
        <v>22</v>
      </c>
      <c r="F36" s="246">
        <v>47.83</v>
      </c>
      <c r="G36" s="246">
        <v>47.83</v>
      </c>
      <c r="H36" s="50">
        <v>0</v>
      </c>
      <c r="I36" s="49">
        <v>0</v>
      </c>
      <c r="J36" s="372">
        <v>0</v>
      </c>
      <c r="K36" s="358">
        <v>0</v>
      </c>
      <c r="L36" s="49">
        <v>3178.8000000000466</v>
      </c>
      <c r="M36">
        <v>0</v>
      </c>
      <c r="N36" s="369" t="str">
        <f>HYPERLINK("http://finance.yahoo.com/q?s=" &amp; E36, "Link")</f>
        <v>Link</v>
      </c>
      <c r="O36" s="358">
        <v>2.07E-2</v>
      </c>
      <c r="P36" s="358">
        <v>-1.24E-2</v>
      </c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27</v>
      </c>
      <c r="F37" s="246">
        <v>36.369999999999997</v>
      </c>
      <c r="G37" s="246">
        <v>36.369999999999997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-4.7000000000000002E-3</v>
      </c>
      <c r="S37" s="49"/>
    </row>
    <row r="38" spans="1:21" ht="21.95" customHeight="1" x14ac:dyDescent="0.25">
      <c r="A38" s="51"/>
      <c r="B38" s="51"/>
      <c r="C38" s="52"/>
      <c r="E38" s="23" t="s">
        <v>174</v>
      </c>
      <c r="F38" s="246">
        <v>52.54</v>
      </c>
      <c r="G38" s="246">
        <v>52.54</v>
      </c>
      <c r="H38" s="334">
        <v>0</v>
      </c>
      <c r="I38" s="49">
        <v>0</v>
      </c>
      <c r="J38" s="372">
        <v>0</v>
      </c>
      <c r="K38" s="358">
        <v>0</v>
      </c>
      <c r="L38" s="372">
        <v>119.92000000000053</v>
      </c>
      <c r="M38">
        <v>0</v>
      </c>
      <c r="N38" s="369" t="str">
        <f>HYPERLINK("http://finance.yahoo.com/q?s=" &amp; E38, "Link")</f>
        <v>Link</v>
      </c>
      <c r="O38" s="368">
        <v>3.6400000000000002E-2</v>
      </c>
      <c r="P38" s="368">
        <v>-7.6E-3</v>
      </c>
      <c r="S38" s="49"/>
    </row>
    <row r="39" spans="1:21" ht="21.95" customHeight="1" x14ac:dyDescent="0.25">
      <c r="A39" s="51"/>
      <c r="B39" s="51"/>
      <c r="C39" s="51"/>
      <c r="E39" s="23" t="s">
        <v>279</v>
      </c>
      <c r="F39" s="246">
        <v>123.21</v>
      </c>
      <c r="G39" s="246">
        <v>123.21</v>
      </c>
      <c r="H39" s="50">
        <v>0</v>
      </c>
      <c r="I39" s="49">
        <v>0</v>
      </c>
      <c r="J39" s="372">
        <v>0</v>
      </c>
      <c r="K39" s="358">
        <v>0</v>
      </c>
      <c r="L39" s="49">
        <v>154.77999999999975</v>
      </c>
      <c r="M39">
        <v>0</v>
      </c>
      <c r="N39" s="369" t="str">
        <f>HYPERLINK("http://finance.yahoo.com/q?s=" &amp; E39, "Link")</f>
        <v>Link</v>
      </c>
      <c r="O39" s="358">
        <v>2.5700000000000001E-2</v>
      </c>
      <c r="P39" s="358">
        <v>-2.9999999999999997E-4</v>
      </c>
    </row>
    <row r="40" spans="1:21" ht="21.95" customHeight="1" x14ac:dyDescent="0.25">
      <c r="A40" s="52"/>
      <c r="B40" s="52"/>
      <c r="C40" s="52"/>
      <c r="E40" s="23" t="s">
        <v>15</v>
      </c>
      <c r="F40" s="246">
        <v>18.41</v>
      </c>
      <c r="G40" s="246">
        <v>18.41</v>
      </c>
      <c r="H40" s="334">
        <v>0</v>
      </c>
      <c r="I40" s="49">
        <v>0</v>
      </c>
      <c r="J40" s="372">
        <v>0</v>
      </c>
      <c r="K40" s="358">
        <v>0</v>
      </c>
      <c r="L40" s="372">
        <v>155.90000000000146</v>
      </c>
      <c r="M40">
        <v>0</v>
      </c>
      <c r="N40" s="369" t="str">
        <f>HYPERLINK("http://finance.yahoo.com/q?s=" &amp; E40, "Link")</f>
        <v>Link</v>
      </c>
      <c r="O40" s="368">
        <v>0</v>
      </c>
      <c r="P40" s="368">
        <v>1.6000000000000001E-3</v>
      </c>
      <c r="R40" s="49"/>
      <c r="T40" s="49"/>
    </row>
    <row r="41" spans="1:21" ht="21.95" customHeight="1" x14ac:dyDescent="0.25">
      <c r="A41" s="51"/>
      <c r="B41" s="51"/>
      <c r="C41" s="52"/>
      <c r="E41" s="23" t="s">
        <v>24</v>
      </c>
      <c r="F41" s="246">
        <v>38.65</v>
      </c>
      <c r="G41" s="246">
        <v>38.65</v>
      </c>
      <c r="H41" s="50">
        <v>0</v>
      </c>
      <c r="I41" s="49">
        <v>0</v>
      </c>
      <c r="J41" s="372">
        <v>0</v>
      </c>
      <c r="K41" s="358">
        <v>0</v>
      </c>
      <c r="L41" s="49">
        <v>937.36999999999534</v>
      </c>
      <c r="M41">
        <v>0</v>
      </c>
      <c r="N41" s="369" t="str">
        <f>HYPERLINK("http://finance.yahoo.com/q?s=" &amp; E41, "Link")</f>
        <v>Link</v>
      </c>
      <c r="O41" s="358">
        <v>0</v>
      </c>
      <c r="P41" s="358">
        <v>1.0699999999999999E-2</v>
      </c>
      <c r="R41" s="49"/>
      <c r="S41" s="49"/>
    </row>
    <row r="42" spans="1:21" ht="21.95" customHeight="1" x14ac:dyDescent="0.25">
      <c r="A42" s="51"/>
      <c r="B42" s="51"/>
      <c r="C42" s="52"/>
      <c r="E42" s="23" t="s">
        <v>36</v>
      </c>
      <c r="F42" s="246">
        <v>58.28</v>
      </c>
      <c r="G42" s="246">
        <v>58.28</v>
      </c>
      <c r="H42" s="50">
        <v>0</v>
      </c>
      <c r="I42" s="49">
        <v>0</v>
      </c>
      <c r="J42" s="372">
        <v>0</v>
      </c>
      <c r="K42" s="358">
        <v>0</v>
      </c>
      <c r="L42" s="49">
        <v>117.73999999999978</v>
      </c>
      <c r="M42">
        <v>0</v>
      </c>
      <c r="N42" s="369" t="str">
        <f>HYPERLINK("http://finance.yahoo.com/q?s=" &amp; E42, "Link")</f>
        <v>Link</v>
      </c>
      <c r="O42" s="358">
        <v>7.4000000000000003E-3</v>
      </c>
      <c r="P42" s="358">
        <v>1.3899999999999999E-2</v>
      </c>
      <c r="S42" s="49"/>
    </row>
    <row r="43" spans="1:21" ht="21.95" customHeight="1" x14ac:dyDescent="0.25">
      <c r="A43" s="51"/>
      <c r="B43" s="51"/>
      <c r="C43" s="52"/>
      <c r="E43" s="23" t="s">
        <v>207</v>
      </c>
      <c r="F43" s="246">
        <v>38.01</v>
      </c>
      <c r="G43" s="246">
        <v>38.01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1.6899999999999998E-2</v>
      </c>
      <c r="Q43" s="49"/>
      <c r="R43" s="49"/>
      <c r="S43" s="49"/>
      <c r="T43" s="49"/>
    </row>
    <row r="44" spans="1:21" ht="21.95" customHeight="1" x14ac:dyDescent="0.25">
      <c r="A44" s="52"/>
      <c r="B44" s="52"/>
      <c r="C44" s="52"/>
      <c r="E44" s="23" t="s">
        <v>277</v>
      </c>
      <c r="F44" s="246">
        <v>55.78</v>
      </c>
      <c r="G44" s="246">
        <v>55.78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1.23E-2</v>
      </c>
      <c r="R44" s="49"/>
      <c r="S44" s="49"/>
    </row>
    <row r="45" spans="1:21" ht="21.95" customHeight="1" x14ac:dyDescent="0.25">
      <c r="A45" s="51"/>
      <c r="B45" s="51"/>
      <c r="C45" s="52"/>
      <c r="E45" s="23" t="s">
        <v>198</v>
      </c>
      <c r="F45" s="246">
        <v>54.89</v>
      </c>
      <c r="G45" s="246">
        <v>54.89</v>
      </c>
      <c r="H45" s="50">
        <v>0</v>
      </c>
      <c r="I45" s="49">
        <v>0</v>
      </c>
      <c r="J45" s="372">
        <v>0</v>
      </c>
      <c r="K45" s="358">
        <v>0</v>
      </c>
      <c r="L45" s="49">
        <v>475.47999999999956</v>
      </c>
      <c r="M45">
        <v>0</v>
      </c>
      <c r="N45" s="369" t="str">
        <f>HYPERLINK("http://finance.yahoo.com/q?s=" &amp; E45, "Link")</f>
        <v>Link</v>
      </c>
      <c r="O45" s="358">
        <v>1.29E-2</v>
      </c>
      <c r="P45" s="358">
        <v>1.09E-2</v>
      </c>
      <c r="R45" s="49"/>
      <c r="S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116.67</v>
      </c>
      <c r="G46" s="246">
        <v>116.67</v>
      </c>
      <c r="H46" s="50">
        <v>0</v>
      </c>
      <c r="I46" s="49">
        <v>0</v>
      </c>
      <c r="J46" s="372">
        <v>0</v>
      </c>
      <c r="K46" s="358">
        <v>0</v>
      </c>
      <c r="L46" s="49">
        <v>-168.6200000000008</v>
      </c>
      <c r="M46">
        <v>0</v>
      </c>
      <c r="N46" s="369" t="str">
        <f>HYPERLINK("http://finance.yahoo.com/q?s=" &amp; E46, "Link")</f>
        <v>Link</v>
      </c>
      <c r="O46" s="358">
        <v>2.18E-2</v>
      </c>
      <c r="P46" s="358">
        <v>7.9000000000000008E-3</v>
      </c>
      <c r="R46" s="49"/>
      <c r="S46" s="49"/>
    </row>
    <row r="47" spans="1:21" ht="21.95" customHeight="1" x14ac:dyDescent="0.25">
      <c r="A47" s="52"/>
      <c r="B47" s="52"/>
      <c r="C47" s="52"/>
      <c r="E47" s="23" t="s">
        <v>176</v>
      </c>
      <c r="F47" s="246">
        <v>52.88</v>
      </c>
      <c r="G47" s="246">
        <v>52.88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1.83E-2</v>
      </c>
      <c r="S47" s="49"/>
    </row>
    <row r="48" spans="1:21" ht="21.95" customHeight="1" x14ac:dyDescent="0.25">
      <c r="A48" s="51"/>
      <c r="B48" s="51"/>
      <c r="C48" s="52"/>
      <c r="E48" s="23" t="s">
        <v>23</v>
      </c>
      <c r="F48" s="246">
        <v>33.99</v>
      </c>
      <c r="G48" s="246">
        <v>33.99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9.7999999999999997E-3</v>
      </c>
      <c r="Q48" s="49"/>
      <c r="R48" s="49"/>
      <c r="U48" s="49"/>
    </row>
    <row r="49" spans="1:22" ht="21.95" customHeight="1" x14ac:dyDescent="0.25">
      <c r="A49" s="51"/>
      <c r="B49" s="51"/>
      <c r="C49" s="52"/>
      <c r="E49" s="23" t="s">
        <v>177</v>
      </c>
      <c r="F49" s="246">
        <v>239.44</v>
      </c>
      <c r="G49" s="246">
        <v>239.44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-8.9999999999999998E-4</v>
      </c>
      <c r="Q49" s="150"/>
      <c r="T49" s="49"/>
    </row>
    <row r="50" spans="1:22" ht="21.95" customHeight="1" x14ac:dyDescent="0.25">
      <c r="A50" s="51"/>
      <c r="B50" s="51"/>
      <c r="C50" s="52"/>
      <c r="E50" s="23" t="s">
        <v>172</v>
      </c>
      <c r="F50" s="246">
        <v>101.93</v>
      </c>
      <c r="G50" s="246">
        <v>101.93</v>
      </c>
      <c r="H50" s="334">
        <v>0</v>
      </c>
      <c r="I50" s="49">
        <v>0</v>
      </c>
      <c r="J50" s="372">
        <v>0</v>
      </c>
      <c r="K50" s="358">
        <v>0</v>
      </c>
      <c r="L50" s="372">
        <v>1368.9000000000015</v>
      </c>
      <c r="M50">
        <v>0</v>
      </c>
      <c r="N50" s="369" t="str">
        <f>HYPERLINK("http://finance.yahoo.com/q?s=" &amp; E50, "Link")</f>
        <v>Link</v>
      </c>
      <c r="O50" s="368">
        <v>1.14E-2</v>
      </c>
      <c r="P50" s="368">
        <v>8.9999999999999993E-3</v>
      </c>
      <c r="Q50" s="150"/>
      <c r="S50" s="49"/>
      <c r="T50" s="49"/>
    </row>
    <row r="51" spans="1:22" ht="21.95" customHeight="1" x14ac:dyDescent="0.25">
      <c r="A51" s="51"/>
      <c r="B51" s="51"/>
      <c r="C51" s="52"/>
      <c r="E51" s="23" t="s">
        <v>39</v>
      </c>
      <c r="F51" s="246">
        <v>47.7</v>
      </c>
      <c r="G51" s="246">
        <v>47.7</v>
      </c>
      <c r="H51" s="50">
        <v>0</v>
      </c>
      <c r="I51" s="49">
        <v>0</v>
      </c>
      <c r="J51" s="372">
        <v>0</v>
      </c>
      <c r="K51" s="358">
        <v>0</v>
      </c>
      <c r="L51" s="49">
        <v>529.88000000000284</v>
      </c>
      <c r="M51">
        <v>0</v>
      </c>
      <c r="N51" s="369" t="str">
        <f>HYPERLINK("http://finance.yahoo.com/q?s=" &amp; E51, "Link")</f>
        <v>Link</v>
      </c>
      <c r="O51" s="358">
        <v>2.3E-2</v>
      </c>
      <c r="P51" s="358">
        <v>0</v>
      </c>
    </row>
    <row r="52" spans="1:22" ht="21.95" customHeight="1" x14ac:dyDescent="0.25">
      <c r="A52" s="51"/>
      <c r="B52" s="51"/>
      <c r="C52" s="52"/>
      <c r="E52" s="23" t="s">
        <v>0</v>
      </c>
      <c r="F52" s="246">
        <v>172.12</v>
      </c>
      <c r="G52" s="246">
        <v>172.12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1.0200000000000001E-2</v>
      </c>
      <c r="R52" s="49"/>
      <c r="S52" s="49"/>
    </row>
    <row r="53" spans="1:22" ht="21.95" customHeight="1" x14ac:dyDescent="0.25">
      <c r="A53" s="51"/>
      <c r="B53" s="52"/>
      <c r="C53" s="52"/>
      <c r="E53" s="23" t="s">
        <v>13</v>
      </c>
      <c r="F53" s="246">
        <v>78.55</v>
      </c>
      <c r="G53" s="246">
        <v>78.55</v>
      </c>
      <c r="H53" s="334">
        <v>0</v>
      </c>
      <c r="I53" s="49">
        <v>0</v>
      </c>
      <c r="J53" s="372">
        <v>0</v>
      </c>
      <c r="K53" s="358">
        <v>0</v>
      </c>
      <c r="L53" s="372">
        <v>1461.5600000000013</v>
      </c>
      <c r="M53">
        <v>0</v>
      </c>
      <c r="N53" s="369" t="str">
        <f>HYPERLINK("http://finance.yahoo.com/q?s=" &amp; E53, "Link")</f>
        <v>Link</v>
      </c>
      <c r="O53" s="368">
        <v>0</v>
      </c>
      <c r="P53" s="368">
        <v>4.7600000000000003E-2</v>
      </c>
      <c r="Q53" s="150"/>
      <c r="R53" s="49"/>
    </row>
    <row r="54" spans="1:22" ht="21.95" customHeight="1" x14ac:dyDescent="0.25">
      <c r="A54" s="51"/>
      <c r="B54" s="52"/>
      <c r="C54" s="52"/>
      <c r="E54" s="23" t="s">
        <v>51</v>
      </c>
      <c r="F54" s="246">
        <v>173.24</v>
      </c>
      <c r="G54" s="246">
        <v>173.24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-6.8999999999999999E-3</v>
      </c>
      <c r="Q54" s="150"/>
      <c r="S54" s="49"/>
    </row>
    <row r="55" spans="1:22" ht="21.95" customHeight="1" x14ac:dyDescent="0.25">
      <c r="A55" s="51"/>
      <c r="B55" s="51"/>
      <c r="C55" s="52"/>
      <c r="E55" s="23" t="s">
        <v>42</v>
      </c>
      <c r="F55" s="246">
        <v>109.96</v>
      </c>
      <c r="G55" s="246">
        <v>109.96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-5.0000000000000001E-4</v>
      </c>
      <c r="Q55" s="445"/>
      <c r="R55" s="49"/>
      <c r="S55" s="49"/>
      <c r="T55" s="49"/>
      <c r="V55" s="49"/>
    </row>
    <row r="56" spans="1:22" ht="21.95" customHeight="1" x14ac:dyDescent="0.25">
      <c r="A56" s="51"/>
      <c r="B56" s="51"/>
      <c r="C56" s="52"/>
      <c r="E56" s="23" t="s">
        <v>54</v>
      </c>
      <c r="F56" s="246">
        <v>121.46</v>
      </c>
      <c r="G56" s="246">
        <v>121.46</v>
      </c>
      <c r="H56" s="50">
        <v>0</v>
      </c>
      <c r="I56" s="49">
        <v>0</v>
      </c>
      <c r="J56" s="372">
        <v>0</v>
      </c>
      <c r="K56" s="358">
        <v>0</v>
      </c>
      <c r="L56" s="49">
        <v>114.84999999999991</v>
      </c>
      <c r="M56">
        <v>0</v>
      </c>
      <c r="N56" s="369" t="str">
        <f>HYPERLINK("http://finance.yahoo.com/q?s=" &amp; E56, "Link")</f>
        <v>Link</v>
      </c>
      <c r="O56" s="358">
        <v>2.35E-2</v>
      </c>
      <c r="P56" s="358">
        <v>3.0999999999999999E-3</v>
      </c>
      <c r="Q56" s="49"/>
      <c r="R56" s="49"/>
      <c r="S56" s="49"/>
      <c r="T56" s="356"/>
      <c r="U56" s="356"/>
    </row>
    <row r="57" spans="1:22" ht="21.95" customHeight="1" x14ac:dyDescent="0.25">
      <c r="A57" s="51"/>
      <c r="B57" s="52"/>
      <c r="C57" s="52"/>
      <c r="E57" s="23" t="s">
        <v>228</v>
      </c>
      <c r="F57" s="246">
        <v>54.91</v>
      </c>
      <c r="G57" s="246">
        <v>54.91</v>
      </c>
      <c r="H57" s="334">
        <v>0</v>
      </c>
      <c r="I57" s="49">
        <v>0</v>
      </c>
      <c r="J57" s="372">
        <v>0</v>
      </c>
      <c r="K57" s="358">
        <v>0</v>
      </c>
      <c r="L57" s="372">
        <v>257.64999999999964</v>
      </c>
      <c r="M57">
        <v>0</v>
      </c>
      <c r="N57" s="369" t="str">
        <f>HYPERLINK("http://finance.yahoo.com/q?s=" &amp; E57, "Link")</f>
        <v>Link</v>
      </c>
      <c r="O57" s="368">
        <v>0</v>
      </c>
      <c r="P57" s="368">
        <v>-6.9999999999999999E-4</v>
      </c>
      <c r="S57" s="49"/>
    </row>
    <row r="58" spans="1:22" ht="21.95" customHeight="1" x14ac:dyDescent="0.25">
      <c r="A58" s="51"/>
      <c r="B58" s="51"/>
      <c r="C58" s="52"/>
      <c r="E58" s="23" t="s">
        <v>53</v>
      </c>
      <c r="F58" s="246">
        <v>67.260000000000005</v>
      </c>
      <c r="G58" s="246">
        <v>67.260000000000005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-4.3E-3</v>
      </c>
      <c r="Q58" s="445"/>
      <c r="R58" s="49"/>
      <c r="S58" s="49"/>
      <c r="T58" s="49"/>
    </row>
    <row r="59" spans="1:22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Q59" s="150"/>
      <c r="S59" s="49"/>
      <c r="T59" s="49"/>
    </row>
    <row r="60" spans="1:22" ht="21.95" customHeight="1" x14ac:dyDescent="0.25">
      <c r="A60" s="61"/>
      <c r="B60" s="62"/>
      <c r="C60" s="61"/>
      <c r="E60" s="23"/>
      <c r="H60" s="334"/>
      <c r="J60" s="372"/>
      <c r="K60" s="358"/>
      <c r="L60" s="372"/>
      <c r="N60" s="369"/>
      <c r="O60" s="368"/>
      <c r="P60" s="368"/>
      <c r="Q60" s="150"/>
      <c r="R60" s="49"/>
      <c r="S60" s="49"/>
      <c r="T60" s="49"/>
    </row>
  </sheetData>
  <sortState ref="E2:P58">
    <sortCondition descending="1" ref="I1"/>
  </sortState>
  <dataConsolidate/>
  <conditionalFormatting sqref="O1:O1048576">
    <cfRule type="expression" dxfId="135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56" priority="13">
      <formula>$H2=0</formula>
    </cfRule>
  </conditionalFormatting>
  <conditionalFormatting sqref="J2:K200">
    <cfRule type="expression" dxfId="1355" priority="14">
      <formula>$J2=0</formula>
    </cfRule>
  </conditionalFormatting>
  <conditionalFormatting sqref="L1:L1048576">
    <cfRule type="expression" dxfId="1354" priority="12">
      <formula>$L2=0</formula>
    </cfRule>
  </conditionalFormatting>
  <conditionalFormatting sqref="M1">
    <cfRule type="expression" dxfId="1353" priority="8">
      <formula>$L2=0</formula>
    </cfRule>
  </conditionalFormatting>
  <conditionalFormatting sqref="J2:K58">
    <cfRule type="expression" dxfId="1352" priority="56">
      <formula>$J2&gt;0</formula>
    </cfRule>
  </conditionalFormatting>
  <conditionalFormatting sqref="L2:L58">
    <cfRule type="expression" dxfId="1351" priority="10">
      <formula>$L2&lt;0</formula>
    </cfRule>
    <cfRule type="expression" dxfId="1350" priority="11">
      <formula>$L2&gt;0</formula>
    </cfRule>
  </conditionalFormatting>
  <conditionalFormatting sqref="J2:K458">
    <cfRule type="expression" dxfId="1349" priority="55">
      <formula>$J2&lt;0</formula>
    </cfRule>
  </conditionalFormatting>
  <conditionalFormatting sqref="P1:P1048576">
    <cfRule type="expression" dxfId="134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3" location="MYL!A1" display="MYL"/>
    <hyperlink ref="E6" location="SIG!A1" display="SIG"/>
    <hyperlink ref="E18" location="AAPL!A1" display="AAPL"/>
    <hyperlink ref="E23" location="AXP!A1" display="AXP"/>
    <hyperlink ref="E13" location="DG!A1" display="DG"/>
    <hyperlink ref="E48" location="PINC!A1" display="PINC"/>
    <hyperlink ref="E34" location="FOXA!A1" display="FOXA"/>
    <hyperlink ref="E21" location="AOBC!A1" display="AOBC"/>
    <hyperlink ref="E42" location="LUV!A1" display="LUV"/>
    <hyperlink ref="E27" location="CCE!A1" display="CCE"/>
    <hyperlink ref="E25" location="BMY!A1" display="BMY"/>
    <hyperlink ref="E19" location="AKAM!A1" display="AKAM"/>
    <hyperlink ref="E16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9" location="MOS!A1" display="MOS"/>
    <hyperlink ref="E57" location="VGK!A1" display="VGK"/>
    <hyperlink ref="E11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8" location="CNI!A1" display="CNI"/>
    <hyperlink ref="E12" location="WFC!A1" display="WFC"/>
    <hyperlink ref="E17" location="AA!A1" display="AA"/>
    <hyperlink ref="E40" location="KATE!A1" display="KATE"/>
    <hyperlink ref="E10" location="CF!A1" display="CF"/>
    <hyperlink ref="E14" location="TGT!A1" display="TGT"/>
    <hyperlink ref="E47" location="NWL!A1" display="NWL"/>
    <hyperlink ref="E41" location="KORS!A1" display="KORS"/>
    <hyperlink ref="E20" location="ALL!A1" display="ALL"/>
    <hyperlink ref="E46" location="NSC!A1" display="NSC"/>
    <hyperlink ref="E22" location="AVGO!A1" display="AVGO"/>
    <hyperlink ref="E53" location="UAL!A1" display="UAL"/>
    <hyperlink ref="E26" location="CAH!A1" display="CAH"/>
    <hyperlink ref="E30" location="DAL!A1" display="DAL"/>
    <hyperlink ref="E15" location="TEVA!A1" display="TEVA"/>
    <hyperlink ref="E31" location="DIS!A1" display="DIS"/>
    <hyperlink ref="E8" location="FTR!A1" display="FTR"/>
    <hyperlink ref="E5" location="GILD!A1" display="GILD"/>
    <hyperlink ref="E58" location="WWD!A1" display="WWD"/>
    <hyperlink ref="E7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8" activePane="bottomLeft" state="frozen"/>
      <selection activeCell="E5" sqref="E5"/>
      <selection pane="bottomLeft" activeCell="B269" sqref="B26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133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134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2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2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2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2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134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124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134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134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134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134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134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134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134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134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134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134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134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298" t="s">
        <v>25</v>
      </c>
      <c r="B141" s="299">
        <v>42163</v>
      </c>
      <c r="C141" s="300">
        <v>1</v>
      </c>
      <c r="D141" s="301">
        <v>117.3</v>
      </c>
      <c r="E141" s="302"/>
      <c r="F141" s="301">
        <f>C141*D141</f>
        <v>117.3</v>
      </c>
      <c r="G141" s="299">
        <v>42186</v>
      </c>
      <c r="H141" s="300">
        <v>1</v>
      </c>
      <c r="I141" s="301">
        <v>121.6</v>
      </c>
      <c r="J141" s="300">
        <v>0.01</v>
      </c>
      <c r="K141" s="301">
        <f>H141*I141-J141</f>
        <v>121.58999999999999</v>
      </c>
      <c r="L141" s="302"/>
      <c r="M141" s="301"/>
      <c r="N141" s="301"/>
      <c r="O141" s="303"/>
    </row>
    <row r="142" spans="1:16" ht="18" customHeight="1" x14ac:dyDescent="0.25">
      <c r="A142" s="298"/>
      <c r="B142" s="304"/>
      <c r="C142" s="305">
        <f>SUM(C141)</f>
        <v>1</v>
      </c>
      <c r="D142" s="306"/>
      <c r="E142" s="307"/>
      <c r="F142" s="306">
        <f>SUM(F141)</f>
        <v>117.3</v>
      </c>
      <c r="G142" s="307"/>
      <c r="H142" s="305">
        <f>SUM(H141)</f>
        <v>1</v>
      </c>
      <c r="I142" s="306"/>
      <c r="J142" s="305"/>
      <c r="K142" s="306">
        <f>SUM(K141)</f>
        <v>121.58999999999999</v>
      </c>
      <c r="L142" s="307"/>
      <c r="M142" s="306"/>
      <c r="N142" s="306">
        <f>K142-F142</f>
        <v>4.289999999999992</v>
      </c>
      <c r="O142" s="308">
        <f>(N142+M142)/F142</f>
        <v>3.6572890025575379E-2</v>
      </c>
      <c r="P142" s="141" t="s">
        <v>134</v>
      </c>
    </row>
    <row r="143" spans="1:16" ht="18" customHeight="1" x14ac:dyDescent="0.25">
      <c r="B143" s="313"/>
      <c r="C143" s="314"/>
      <c r="D143" s="315"/>
      <c r="E143" s="315"/>
      <c r="F143" s="315"/>
      <c r="G143" s="313"/>
      <c r="H143" s="314"/>
      <c r="I143" s="315"/>
      <c r="J143" s="315"/>
      <c r="K143" s="315"/>
      <c r="L143" s="313"/>
      <c r="M143" s="315"/>
      <c r="N143" s="315"/>
      <c r="O143" s="316"/>
    </row>
    <row r="144" spans="1:16" ht="18" customHeight="1" x14ac:dyDescent="0.25">
      <c r="A144" s="298" t="s">
        <v>36</v>
      </c>
      <c r="B144" s="299">
        <v>42167</v>
      </c>
      <c r="C144" s="300">
        <v>25</v>
      </c>
      <c r="D144" s="301">
        <v>34.15</v>
      </c>
      <c r="E144" s="301"/>
      <c r="F144" s="301">
        <f>C144*D144</f>
        <v>853.75</v>
      </c>
      <c r="G144" s="299">
        <v>42186</v>
      </c>
      <c r="H144" s="300">
        <v>35</v>
      </c>
      <c r="I144" s="301">
        <v>34.799999999999997</v>
      </c>
      <c r="J144" s="301">
        <v>0.02</v>
      </c>
      <c r="K144" s="301">
        <f>H144*I144-J144</f>
        <v>1217.98</v>
      </c>
      <c r="L144" s="302"/>
      <c r="M144" s="301"/>
      <c r="N144" s="301"/>
      <c r="O144" s="303"/>
    </row>
    <row r="145" spans="1:17" ht="18" customHeight="1" x14ac:dyDescent="0.25">
      <c r="A145" s="298"/>
      <c r="B145" s="299">
        <v>42178</v>
      </c>
      <c r="C145" s="300">
        <v>10</v>
      </c>
      <c r="D145" s="301">
        <v>33.119999999999997</v>
      </c>
      <c r="E145" s="301"/>
      <c r="F145" s="301">
        <f>C145*D145</f>
        <v>331.2</v>
      </c>
      <c r="G145" s="302"/>
      <c r="H145" s="300"/>
      <c r="I145" s="301"/>
      <c r="J145" s="301"/>
      <c r="K145" s="301"/>
      <c r="L145" s="302"/>
      <c r="M145" s="301"/>
      <c r="N145" s="301"/>
      <c r="O145" s="303"/>
    </row>
    <row r="146" spans="1:17" ht="18" customHeight="1" x14ac:dyDescent="0.25">
      <c r="A146" s="298"/>
      <c r="B146" s="304"/>
      <c r="C146" s="305">
        <f>SUM(C144:C145)</f>
        <v>35</v>
      </c>
      <c r="D146" s="306"/>
      <c r="E146" s="306"/>
      <c r="F146" s="306">
        <f>SUM(F144:F145)</f>
        <v>1184.95</v>
      </c>
      <c r="G146" s="307"/>
      <c r="H146" s="305">
        <f>SUM(H144:H145)</f>
        <v>35</v>
      </c>
      <c r="I146" s="306"/>
      <c r="J146" s="306"/>
      <c r="K146" s="306">
        <f>SUM(K144:K145)</f>
        <v>1217.98</v>
      </c>
      <c r="L146" s="307"/>
      <c r="M146" s="306"/>
      <c r="N146" s="306">
        <f>K146-F146</f>
        <v>33.029999999999973</v>
      </c>
      <c r="O146" s="308">
        <f>(N146+M146)/F146</f>
        <v>2.7874593864720007E-2</v>
      </c>
    </row>
    <row r="147" spans="1:17" ht="18" customHeight="1" x14ac:dyDescent="0.25">
      <c r="B147" s="313"/>
      <c r="C147" s="314"/>
      <c r="D147" s="315"/>
      <c r="E147" s="25"/>
      <c r="F147" s="315"/>
      <c r="G147" s="313"/>
      <c r="H147" s="314"/>
      <c r="I147" s="315"/>
      <c r="K147" s="315"/>
      <c r="L147" s="313"/>
      <c r="M147" s="315"/>
      <c r="N147" s="315"/>
      <c r="O147" s="316"/>
    </row>
    <row r="148" spans="1:17" ht="18" customHeight="1" x14ac:dyDescent="0.25">
      <c r="A148" s="692" t="s">
        <v>407</v>
      </c>
      <c r="B148" s="693">
        <v>42767</v>
      </c>
      <c r="C148" s="694">
        <v>35</v>
      </c>
      <c r="D148" s="695">
        <v>69.58</v>
      </c>
      <c r="E148" s="695">
        <v>0</v>
      </c>
      <c r="F148" s="695">
        <f>C148*D148+E148</f>
        <v>2435.2999999999997</v>
      </c>
      <c r="G148" s="693">
        <v>42803</v>
      </c>
      <c r="H148" s="696">
        <v>35</v>
      </c>
      <c r="I148" s="695">
        <v>87.78</v>
      </c>
      <c r="J148" s="695">
        <v>7.0000000000000007E-2</v>
      </c>
      <c r="K148" s="695">
        <f>I148*H148-J148</f>
        <v>3072.23</v>
      </c>
      <c r="L148" s="693">
        <v>42829</v>
      </c>
      <c r="M148" s="694">
        <v>14.44</v>
      </c>
      <c r="N148" s="697"/>
      <c r="O148" s="698"/>
    </row>
    <row r="149" spans="1:17" ht="18" customHeight="1" x14ac:dyDescent="0.25">
      <c r="A149" s="699"/>
      <c r="B149" s="694"/>
      <c r="C149" s="699">
        <f>SUM(C148:C148)</f>
        <v>35</v>
      </c>
      <c r="D149" s="700"/>
      <c r="E149" s="700"/>
      <c r="F149" s="700">
        <f>SUM(F148:F148)</f>
        <v>2435.2999999999997</v>
      </c>
      <c r="G149" s="699"/>
      <c r="H149" s="699">
        <f>SUM(H148:H148)</f>
        <v>35</v>
      </c>
      <c r="I149" s="700"/>
      <c r="J149" s="700"/>
      <c r="K149" s="700">
        <f>SUM(K148:K148)</f>
        <v>3072.23</v>
      </c>
      <c r="L149" s="699"/>
      <c r="M149" s="700">
        <f>SUM(M148:M148)</f>
        <v>14.44</v>
      </c>
      <c r="N149" s="690">
        <f>K149-F149</f>
        <v>636.93000000000029</v>
      </c>
      <c r="O149" s="691">
        <f>(N149+M149)/F149</f>
        <v>0.26747012688375166</v>
      </c>
    </row>
    <row r="150" spans="1:17" ht="18" customHeight="1" x14ac:dyDescent="0.25">
      <c r="B150" s="148"/>
      <c r="C150" s="146"/>
      <c r="D150" s="147"/>
      <c r="E150" s="25"/>
      <c r="F150" s="147"/>
      <c r="G150" s="148"/>
      <c r="H150" s="146"/>
      <c r="I150" s="147"/>
      <c r="K150" s="147"/>
      <c r="L150" s="148"/>
      <c r="M150" s="147"/>
      <c r="N150" s="147"/>
      <c r="O150" s="149"/>
    </row>
    <row r="151" spans="1:17" ht="18" customHeight="1" x14ac:dyDescent="0.25">
      <c r="A151" s="298" t="s">
        <v>14</v>
      </c>
      <c r="B151" s="299">
        <v>42152</v>
      </c>
      <c r="C151" s="300">
        <v>2</v>
      </c>
      <c r="D151" s="301">
        <v>51.22</v>
      </c>
      <c r="E151" s="302"/>
      <c r="F151" s="301">
        <f>C151*D151</f>
        <v>102.44</v>
      </c>
      <c r="G151" s="299">
        <v>42187</v>
      </c>
      <c r="H151" s="300">
        <v>150</v>
      </c>
      <c r="I151" s="301">
        <v>48.92</v>
      </c>
      <c r="J151" s="300">
        <v>0.12</v>
      </c>
      <c r="K151" s="301">
        <f>H151*I151-J151</f>
        <v>7337.88</v>
      </c>
      <c r="L151" s="299">
        <v>42195</v>
      </c>
      <c r="M151" s="301">
        <v>52</v>
      </c>
      <c r="N151" s="301"/>
      <c r="O151" s="303"/>
    </row>
    <row r="152" spans="1:17" ht="18" customHeight="1" x14ac:dyDescent="0.25">
      <c r="A152" s="298"/>
      <c r="B152" s="299">
        <v>42164</v>
      </c>
      <c r="C152" s="300">
        <v>48</v>
      </c>
      <c r="D152" s="301">
        <v>49.9</v>
      </c>
      <c r="E152" s="302"/>
      <c r="F152" s="301">
        <f>C152*D152</f>
        <v>2395.1999999999998</v>
      </c>
      <c r="G152" s="302"/>
      <c r="H152" s="300"/>
      <c r="I152" s="301"/>
      <c r="J152" s="300"/>
      <c r="K152" s="301"/>
      <c r="L152" s="302"/>
      <c r="M152" s="301"/>
      <c r="N152" s="301"/>
      <c r="O152" s="303"/>
    </row>
    <row r="153" spans="1:17" ht="18" customHeight="1" x14ac:dyDescent="0.25">
      <c r="A153" s="298"/>
      <c r="B153" s="299">
        <v>42165</v>
      </c>
      <c r="C153" s="300">
        <v>50</v>
      </c>
      <c r="D153" s="301">
        <v>48.6</v>
      </c>
      <c r="E153" s="302"/>
      <c r="F153" s="301">
        <f>C153*D153</f>
        <v>2430</v>
      </c>
      <c r="G153" s="302"/>
      <c r="H153" s="300"/>
      <c r="I153" s="301"/>
      <c r="J153" s="300"/>
      <c r="K153" s="301"/>
      <c r="L153" s="302"/>
      <c r="M153" s="301"/>
      <c r="N153" s="301"/>
      <c r="O153" s="303"/>
    </row>
    <row r="154" spans="1:17" ht="18" customHeight="1" x14ac:dyDescent="0.25">
      <c r="A154" s="298"/>
      <c r="B154" s="299">
        <v>42173</v>
      </c>
      <c r="C154" s="300">
        <v>25</v>
      </c>
      <c r="D154" s="301">
        <v>47.62</v>
      </c>
      <c r="E154" s="302"/>
      <c r="F154" s="301">
        <f>C154*D154</f>
        <v>1190.5</v>
      </c>
      <c r="G154" s="302"/>
      <c r="H154" s="300"/>
      <c r="I154" s="301"/>
      <c r="J154" s="300"/>
      <c r="K154" s="301"/>
      <c r="L154" s="302"/>
      <c r="M154" s="301"/>
      <c r="N154" s="301"/>
      <c r="O154" s="303"/>
    </row>
    <row r="155" spans="1:17" ht="18" customHeight="1" x14ac:dyDescent="0.25">
      <c r="A155" s="298"/>
      <c r="B155" s="299">
        <v>42173</v>
      </c>
      <c r="C155" s="300">
        <v>25</v>
      </c>
      <c r="D155" s="301">
        <v>47.54</v>
      </c>
      <c r="E155" s="302"/>
      <c r="F155" s="301">
        <f>C155*D155</f>
        <v>1188.5</v>
      </c>
      <c r="G155" s="302"/>
      <c r="H155" s="300"/>
      <c r="I155" s="301"/>
      <c r="J155" s="300"/>
      <c r="K155" s="301"/>
      <c r="L155" s="302"/>
      <c r="M155" s="301"/>
      <c r="N155" s="301"/>
      <c r="O155" s="303"/>
    </row>
    <row r="156" spans="1:17" ht="18" customHeight="1" x14ac:dyDescent="0.25">
      <c r="A156" s="298"/>
      <c r="B156" s="304"/>
      <c r="C156" s="305">
        <f>SUM(C151:C155)</f>
        <v>150</v>
      </c>
      <c r="D156" s="306"/>
      <c r="E156" s="307"/>
      <c r="F156" s="306">
        <f t="shared" ref="F156:M156" si="7">SUM(F151:F155)</f>
        <v>7306.6399999999994</v>
      </c>
      <c r="G156" s="307"/>
      <c r="H156" s="305">
        <f t="shared" si="7"/>
        <v>150</v>
      </c>
      <c r="I156" s="306"/>
      <c r="J156" s="305"/>
      <c r="K156" s="306">
        <f t="shared" si="7"/>
        <v>7337.88</v>
      </c>
      <c r="L156" s="307"/>
      <c r="M156" s="306">
        <f t="shared" si="7"/>
        <v>52</v>
      </c>
      <c r="N156" s="306">
        <f>K156-F156</f>
        <v>31.240000000000691</v>
      </c>
      <c r="O156" s="308">
        <f>(N156+M156)/F156</f>
        <v>1.1392377344442959E-2</v>
      </c>
    </row>
    <row r="157" spans="1:17" ht="18" customHeight="1" x14ac:dyDescent="0.25">
      <c r="B157" s="326"/>
      <c r="C157" s="314"/>
      <c r="D157" s="315"/>
      <c r="E157" s="314"/>
      <c r="F157" s="315"/>
      <c r="G157" s="329"/>
      <c r="H157" s="314"/>
      <c r="I157" s="315"/>
      <c r="J157" s="314"/>
      <c r="K157" s="315"/>
      <c r="L157" s="313"/>
      <c r="M157" s="315"/>
      <c r="N157" s="314"/>
      <c r="O157" s="314"/>
      <c r="P157" s="141" t="s">
        <v>134</v>
      </c>
    </row>
    <row r="158" spans="1:17" ht="18" customHeight="1" x14ac:dyDescent="0.25">
      <c r="A158" s="298" t="s">
        <v>26</v>
      </c>
      <c r="B158" s="299">
        <v>42163</v>
      </c>
      <c r="C158" s="300">
        <v>50</v>
      </c>
      <c r="D158" s="301">
        <v>5.9</v>
      </c>
      <c r="E158" s="300">
        <v>0</v>
      </c>
      <c r="F158" s="301">
        <v>295</v>
      </c>
      <c r="G158" s="328">
        <v>42187</v>
      </c>
      <c r="H158" s="300">
        <v>200</v>
      </c>
      <c r="I158" s="301">
        <v>6.45</v>
      </c>
      <c r="J158" s="300">
        <v>0.02</v>
      </c>
      <c r="K158" s="301">
        <v>1289.98</v>
      </c>
      <c r="L158" s="302"/>
      <c r="M158" s="301"/>
      <c r="N158" s="300"/>
      <c r="O158" s="300"/>
    </row>
    <row r="159" spans="1:17" ht="18" customHeight="1" x14ac:dyDescent="0.25">
      <c r="A159" s="298"/>
      <c r="B159" s="299">
        <v>42163</v>
      </c>
      <c r="C159" s="300">
        <v>100</v>
      </c>
      <c r="D159" s="301">
        <v>6.2</v>
      </c>
      <c r="E159" s="300">
        <v>0</v>
      </c>
      <c r="F159" s="301">
        <v>620</v>
      </c>
      <c r="G159" s="328">
        <v>42261</v>
      </c>
      <c r="H159" s="300">
        <v>450</v>
      </c>
      <c r="I159" s="301">
        <v>6.23</v>
      </c>
      <c r="J159" s="300">
        <v>0.05</v>
      </c>
      <c r="K159" s="301">
        <v>2803.45</v>
      </c>
      <c r="L159" s="302"/>
      <c r="M159" s="301"/>
      <c r="N159" s="300"/>
      <c r="O159" s="300"/>
      <c r="P159"/>
      <c r="Q159"/>
    </row>
    <row r="160" spans="1:17" ht="18" customHeight="1" x14ac:dyDescent="0.25">
      <c r="A160" s="298"/>
      <c r="B160" s="299">
        <v>42187</v>
      </c>
      <c r="C160" s="300">
        <v>200</v>
      </c>
      <c r="D160" s="301">
        <v>6.3</v>
      </c>
      <c r="E160" s="300">
        <v>0</v>
      </c>
      <c r="F160" s="301">
        <v>1260</v>
      </c>
      <c r="G160" s="328"/>
      <c r="H160" s="300"/>
      <c r="I160" s="301"/>
      <c r="J160" s="300"/>
      <c r="K160" s="301"/>
      <c r="L160" s="302"/>
      <c r="M160" s="301"/>
      <c r="N160" s="300"/>
      <c r="O160" s="300"/>
      <c r="P160"/>
      <c r="Q160"/>
    </row>
    <row r="161" spans="1:18" ht="18" customHeight="1" x14ac:dyDescent="0.25">
      <c r="A161" s="298"/>
      <c r="B161" s="299">
        <v>42194</v>
      </c>
      <c r="C161" s="300">
        <v>150</v>
      </c>
      <c r="D161" s="301">
        <v>6.1</v>
      </c>
      <c r="E161" s="300">
        <v>0</v>
      </c>
      <c r="F161" s="301">
        <v>915</v>
      </c>
      <c r="G161" s="328"/>
      <c r="H161" s="300"/>
      <c r="I161" s="301"/>
      <c r="J161" s="300"/>
      <c r="K161" s="301"/>
      <c r="L161" s="302"/>
      <c r="M161" s="301"/>
      <c r="N161" s="300"/>
      <c r="O161" s="300"/>
      <c r="P161"/>
      <c r="Q161"/>
    </row>
    <row r="162" spans="1:18" ht="18" customHeight="1" x14ac:dyDescent="0.25">
      <c r="A162" s="298"/>
      <c r="B162" s="299">
        <v>42240</v>
      </c>
      <c r="C162" s="300">
        <v>150</v>
      </c>
      <c r="D162" s="301">
        <v>5.69</v>
      </c>
      <c r="E162" s="300">
        <v>0</v>
      </c>
      <c r="F162" s="301">
        <v>853.50000000000011</v>
      </c>
      <c r="G162" s="328"/>
      <c r="H162" s="300"/>
      <c r="I162" s="301"/>
      <c r="J162" s="300"/>
      <c r="K162" s="301"/>
      <c r="L162" s="302"/>
      <c r="M162" s="301"/>
      <c r="N162" s="300"/>
      <c r="O162" s="300"/>
      <c r="P162"/>
      <c r="Q162" s="3"/>
      <c r="R162"/>
    </row>
    <row r="163" spans="1:18" ht="18" customHeight="1" x14ac:dyDescent="0.25">
      <c r="A163" s="298"/>
      <c r="B163" s="304"/>
      <c r="C163" s="305">
        <v>650</v>
      </c>
      <c r="D163" s="306"/>
      <c r="E163" s="305"/>
      <c r="F163" s="306">
        <v>3943.5</v>
      </c>
      <c r="G163" s="330"/>
      <c r="H163" s="305">
        <v>650</v>
      </c>
      <c r="I163" s="306"/>
      <c r="J163" s="305"/>
      <c r="K163" s="306">
        <f>SUM(K158:K159)</f>
        <v>4093.43</v>
      </c>
      <c r="L163" s="307"/>
      <c r="M163" s="306"/>
      <c r="N163" s="306">
        <f>K163-F163</f>
        <v>149.92999999999984</v>
      </c>
      <c r="O163" s="308">
        <f>N163/K163</f>
        <v>3.6626985193346374E-2</v>
      </c>
      <c r="P163"/>
      <c r="Q163" s="136"/>
      <c r="R163"/>
    </row>
    <row r="164" spans="1:18" ht="18" customHeight="1" x14ac:dyDescent="0.25">
      <c r="B164" s="326"/>
      <c r="C164" s="314"/>
      <c r="D164" s="315"/>
      <c r="E164" s="314"/>
      <c r="F164" s="315"/>
      <c r="G164" s="329"/>
      <c r="H164" s="314"/>
      <c r="I164" s="315"/>
      <c r="J164" s="314"/>
      <c r="K164" s="315"/>
      <c r="L164" s="313"/>
      <c r="M164" s="315"/>
      <c r="N164" s="314"/>
      <c r="O164" s="314"/>
    </row>
    <row r="165" spans="1:18" ht="18" customHeight="1" x14ac:dyDescent="0.25">
      <c r="A165" s="287" t="s">
        <v>26</v>
      </c>
      <c r="B165" s="288">
        <v>42284</v>
      </c>
      <c r="C165" s="289">
        <v>150</v>
      </c>
      <c r="D165" s="290">
        <v>3.75</v>
      </c>
      <c r="E165" s="290">
        <v>0</v>
      </c>
      <c r="F165" s="290">
        <f>D165*C165</f>
        <v>562.5</v>
      </c>
      <c r="G165" s="288">
        <v>42291</v>
      </c>
      <c r="H165" s="291">
        <v>100</v>
      </c>
      <c r="I165" s="290">
        <v>4.4000000000000004</v>
      </c>
      <c r="J165" s="290">
        <v>0.01</v>
      </c>
      <c r="K165" s="289">
        <f>I165*H165-J165</f>
        <v>439.99000000000007</v>
      </c>
      <c r="L165" s="288"/>
      <c r="M165" s="290"/>
      <c r="N165" s="289"/>
      <c r="O165" s="292"/>
    </row>
    <row r="166" spans="1:18" ht="18" customHeight="1" x14ac:dyDescent="0.25">
      <c r="A166" s="333"/>
      <c r="B166" s="702">
        <v>42338</v>
      </c>
      <c r="C166" s="289">
        <v>50</v>
      </c>
      <c r="D166" s="290">
        <v>3.03</v>
      </c>
      <c r="E166" s="290">
        <v>0</v>
      </c>
      <c r="F166" s="290">
        <f>D166*C166</f>
        <v>151.5</v>
      </c>
      <c r="G166" s="288">
        <v>42333</v>
      </c>
      <c r="H166" s="289">
        <v>50</v>
      </c>
      <c r="I166" s="289">
        <v>3.16</v>
      </c>
      <c r="J166" s="289">
        <v>0.01</v>
      </c>
      <c r="K166" s="289">
        <f>I166*H166-J166</f>
        <v>157.99</v>
      </c>
      <c r="L166" s="289"/>
      <c r="M166" s="289"/>
      <c r="N166" s="289"/>
      <c r="O166" s="292"/>
    </row>
    <row r="167" spans="1:18" ht="18" customHeight="1" x14ac:dyDescent="0.25">
      <c r="A167" s="289"/>
      <c r="B167" s="702"/>
      <c r="C167" s="289">
        <v>2</v>
      </c>
      <c r="D167" s="290">
        <v>3.03</v>
      </c>
      <c r="E167" s="290">
        <v>0</v>
      </c>
      <c r="F167" s="290">
        <f>D167*C167</f>
        <v>6.06</v>
      </c>
      <c r="G167" s="288">
        <v>42339</v>
      </c>
      <c r="H167" s="289">
        <v>50</v>
      </c>
      <c r="I167" s="289">
        <v>3.38</v>
      </c>
      <c r="J167" s="289">
        <v>0.01</v>
      </c>
      <c r="K167" s="289">
        <f>I167*H167-J167</f>
        <v>168.99</v>
      </c>
      <c r="L167" s="289"/>
      <c r="M167" s="289"/>
      <c r="N167" s="289"/>
      <c r="O167" s="292"/>
    </row>
    <row r="168" spans="1:18" ht="18" customHeight="1" x14ac:dyDescent="0.25">
      <c r="A168" s="289"/>
      <c r="B168" s="288">
        <v>42340</v>
      </c>
      <c r="C168" s="289">
        <v>52</v>
      </c>
      <c r="D168" s="290">
        <v>3.2</v>
      </c>
      <c r="E168" s="290">
        <v>0</v>
      </c>
      <c r="F168" s="290">
        <f>D168*C168</f>
        <v>166.4</v>
      </c>
      <c r="G168" s="289"/>
      <c r="H168" s="290">
        <v>54</v>
      </c>
      <c r="I168" s="290">
        <v>1.63</v>
      </c>
      <c r="J168" s="290">
        <v>0</v>
      </c>
      <c r="K168" s="289">
        <f>I168*H168-J168</f>
        <v>88.02</v>
      </c>
      <c r="L168" s="289"/>
      <c r="M168" s="289"/>
      <c r="N168" s="289"/>
      <c r="O168" s="292"/>
    </row>
    <row r="169" spans="1:18" ht="18" customHeight="1" x14ac:dyDescent="0.25">
      <c r="A169" s="292"/>
      <c r="B169" s="292"/>
      <c r="C169" s="292">
        <f>SUM(C165:C168)</f>
        <v>254</v>
      </c>
      <c r="D169" s="292"/>
      <c r="E169" s="295"/>
      <c r="F169" s="292">
        <f>SUM(F165:F168)</f>
        <v>886.45999999999992</v>
      </c>
      <c r="G169" s="292"/>
      <c r="H169" s="296">
        <f>SUM(H165:H168)</f>
        <v>254</v>
      </c>
      <c r="I169" s="292"/>
      <c r="J169" s="292"/>
      <c r="K169" s="292">
        <f>SUM(K165:K168)</f>
        <v>854.99</v>
      </c>
      <c r="L169" s="292"/>
      <c r="M169" s="295">
        <f>SUM(M165:M167)</f>
        <v>0</v>
      </c>
      <c r="N169" s="292">
        <f>K169-F169</f>
        <v>-31.469999999999914</v>
      </c>
      <c r="O169" s="297">
        <f>N169/F169</f>
        <v>-3.5500755815265121E-2</v>
      </c>
      <c r="P169" s="141" t="s">
        <v>134</v>
      </c>
    </row>
    <row r="170" spans="1:18" ht="18" customHeight="1" x14ac:dyDescent="0.25">
      <c r="B170" s="326"/>
      <c r="C170" s="314"/>
      <c r="D170" s="315"/>
      <c r="E170" s="314"/>
      <c r="F170" s="315"/>
      <c r="G170" s="329"/>
      <c r="H170" s="314"/>
      <c r="I170" s="315"/>
      <c r="J170" s="314"/>
      <c r="K170" s="315"/>
      <c r="L170" s="313"/>
      <c r="M170" s="315"/>
      <c r="N170" s="314"/>
      <c r="O170" s="314"/>
    </row>
    <row r="171" spans="1:18" ht="18" customHeight="1" x14ac:dyDescent="0.25">
      <c r="A171" s="298" t="s">
        <v>23</v>
      </c>
      <c r="B171" s="299">
        <v>42153</v>
      </c>
      <c r="C171" s="300">
        <v>50</v>
      </c>
      <c r="D171" s="301">
        <v>37.22</v>
      </c>
      <c r="E171" s="300"/>
      <c r="F171" s="301">
        <f>D171*C171</f>
        <v>1861</v>
      </c>
      <c r="G171" s="328">
        <v>42186</v>
      </c>
      <c r="H171" s="300">
        <v>50</v>
      </c>
      <c r="I171" s="301">
        <v>38.4</v>
      </c>
      <c r="J171" s="300">
        <v>0.04</v>
      </c>
      <c r="K171" s="301">
        <f>H171*I171-J171</f>
        <v>1919.96</v>
      </c>
      <c r="L171" s="302"/>
      <c r="M171" s="301"/>
      <c r="N171" s="300"/>
      <c r="O171" s="300"/>
    </row>
    <row r="172" spans="1:18" ht="18" customHeight="1" x14ac:dyDescent="0.25">
      <c r="A172" s="298"/>
      <c r="B172" s="299">
        <v>42208</v>
      </c>
      <c r="C172" s="300">
        <v>100</v>
      </c>
      <c r="D172" s="301">
        <v>36</v>
      </c>
      <c r="E172" s="302"/>
      <c r="F172" s="301">
        <f>D172*C172</f>
        <v>3600</v>
      </c>
      <c r="G172" s="328">
        <v>42230</v>
      </c>
      <c r="H172" s="300">
        <v>100</v>
      </c>
      <c r="I172" s="301">
        <v>35.96</v>
      </c>
      <c r="J172" s="300">
        <v>7.0000000000000007E-2</v>
      </c>
      <c r="K172" s="301">
        <f>H172*I172-J172</f>
        <v>3595.93</v>
      </c>
      <c r="L172" s="302"/>
      <c r="M172" s="301"/>
      <c r="N172" s="300"/>
      <c r="O172" s="300"/>
      <c r="P172" s="141" t="s">
        <v>134</v>
      </c>
    </row>
    <row r="173" spans="1:18" ht="18" customHeight="1" x14ac:dyDescent="0.25">
      <c r="A173" s="298"/>
      <c r="B173" s="299">
        <v>42209</v>
      </c>
      <c r="C173" s="300">
        <v>20</v>
      </c>
      <c r="D173" s="300">
        <f>709.5/20</f>
        <v>35.475000000000001</v>
      </c>
      <c r="E173" s="300"/>
      <c r="F173" s="301">
        <f>D173*C173</f>
        <v>709.5</v>
      </c>
      <c r="G173" s="328">
        <v>42258</v>
      </c>
      <c r="H173" s="300">
        <v>40</v>
      </c>
      <c r="I173" s="301">
        <v>36.65</v>
      </c>
      <c r="J173" s="300">
        <v>0.03</v>
      </c>
      <c r="K173" s="301">
        <f>H173*I173-J173</f>
        <v>1465.97</v>
      </c>
      <c r="L173" s="302"/>
      <c r="M173" s="301"/>
      <c r="N173" s="300"/>
      <c r="O173" s="300"/>
    </row>
    <row r="174" spans="1:18" ht="18" customHeight="1" x14ac:dyDescent="0.25">
      <c r="A174" s="298"/>
      <c r="B174" s="299">
        <v>42209</v>
      </c>
      <c r="C174" s="300">
        <v>20</v>
      </c>
      <c r="D174" s="301">
        <v>35.03</v>
      </c>
      <c r="E174" s="302"/>
      <c r="F174" s="301">
        <f>D174*C174</f>
        <v>700.6</v>
      </c>
      <c r="G174" s="328"/>
      <c r="H174" s="300"/>
      <c r="I174" s="301"/>
      <c r="J174" s="300"/>
      <c r="K174" s="301"/>
      <c r="L174" s="302"/>
      <c r="M174" s="301"/>
      <c r="N174" s="300"/>
      <c r="O174" s="300"/>
    </row>
    <row r="175" spans="1:18" ht="18" customHeight="1" x14ac:dyDescent="0.25">
      <c r="A175" s="298"/>
      <c r="B175" s="304"/>
      <c r="C175" s="305">
        <v>190</v>
      </c>
      <c r="D175" s="306"/>
      <c r="E175" s="305"/>
      <c r="F175" s="306">
        <f>SUM(F171:F174)</f>
        <v>6871.1</v>
      </c>
      <c r="G175" s="330"/>
      <c r="H175" s="305">
        <v>190</v>
      </c>
      <c r="I175" s="306"/>
      <c r="J175" s="305"/>
      <c r="K175" s="306">
        <f>SUM(K171:K173)</f>
        <v>6981.86</v>
      </c>
      <c r="L175" s="307"/>
      <c r="M175" s="306"/>
      <c r="N175" s="305">
        <f>K175-F175</f>
        <v>110.75999999999931</v>
      </c>
      <c r="O175" s="308">
        <f>(N175+M175)/F175</f>
        <v>1.6119689714892711E-2</v>
      </c>
      <c r="P175" s="141" t="s">
        <v>134</v>
      </c>
    </row>
    <row r="176" spans="1:18" ht="18" customHeight="1" x14ac:dyDescent="0.25">
      <c r="B176" s="313"/>
      <c r="C176" s="314"/>
      <c r="D176" s="315"/>
      <c r="E176" s="315"/>
      <c r="F176" s="315"/>
      <c r="G176" s="313"/>
      <c r="H176" s="314"/>
      <c r="I176" s="315"/>
      <c r="J176" s="315"/>
      <c r="K176" s="315"/>
      <c r="L176" s="313"/>
      <c r="M176" s="315"/>
      <c r="N176" s="315"/>
      <c r="O176" s="316"/>
    </row>
    <row r="177" spans="1:16" ht="18" customHeight="1" x14ac:dyDescent="0.25">
      <c r="A177" s="298" t="s">
        <v>41</v>
      </c>
      <c r="B177" s="299">
        <v>42184</v>
      </c>
      <c r="C177" s="300">
        <v>10</v>
      </c>
      <c r="D177" s="301">
        <v>66</v>
      </c>
      <c r="E177" s="301"/>
      <c r="F177" s="301">
        <f>C177*D177</f>
        <v>660</v>
      </c>
      <c r="G177" s="299">
        <v>42219</v>
      </c>
      <c r="H177" s="300">
        <v>10</v>
      </c>
      <c r="I177" s="301">
        <v>70.45</v>
      </c>
      <c r="J177" s="301">
        <v>0.01</v>
      </c>
      <c r="K177" s="301">
        <f>H177*I177-J177</f>
        <v>704.49</v>
      </c>
      <c r="L177" s="302"/>
      <c r="M177" s="301"/>
      <c r="N177" s="301"/>
      <c r="O177" s="303"/>
    </row>
    <row r="178" spans="1:16" ht="18" customHeight="1" x14ac:dyDescent="0.25">
      <c r="A178" s="298"/>
      <c r="B178" s="304"/>
      <c r="C178" s="305">
        <f>SUM(C177)</f>
        <v>10</v>
      </c>
      <c r="D178" s="306"/>
      <c r="E178" s="306"/>
      <c r="F178" s="306">
        <f>SUM(F177)</f>
        <v>660</v>
      </c>
      <c r="G178" s="307"/>
      <c r="H178" s="305">
        <f>SUM(H177)</f>
        <v>10</v>
      </c>
      <c r="I178" s="306"/>
      <c r="J178" s="306"/>
      <c r="K178" s="306">
        <f>SUM(K177)</f>
        <v>704.49</v>
      </c>
      <c r="L178" s="307"/>
      <c r="M178" s="306"/>
      <c r="N178" s="306">
        <f>K178-F178</f>
        <v>44.490000000000009</v>
      </c>
      <c r="O178" s="308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1" t="s">
        <v>134</v>
      </c>
    </row>
    <row r="180" spans="1:16" ht="18" customHeight="1" x14ac:dyDescent="0.25">
      <c r="A180" s="298" t="s">
        <v>35</v>
      </c>
      <c r="B180" s="299">
        <v>42166</v>
      </c>
      <c r="C180" s="300">
        <v>10</v>
      </c>
      <c r="D180" s="301">
        <v>55.7</v>
      </c>
      <c r="E180" s="301">
        <v>0</v>
      </c>
      <c r="F180" s="301">
        <f t="shared" ref="F180:F206" si="8">C180*D180+E180</f>
        <v>557</v>
      </c>
      <c r="G180" s="299">
        <v>42208</v>
      </c>
      <c r="H180" s="300">
        <v>10</v>
      </c>
      <c r="I180" s="301">
        <v>56</v>
      </c>
      <c r="J180" s="301">
        <v>0.01</v>
      </c>
      <c r="K180" s="301">
        <f t="shared" ref="K180:K203" si="9">H180*I180-J180</f>
        <v>559.99</v>
      </c>
      <c r="L180" s="302"/>
      <c r="M180" s="301"/>
      <c r="N180" s="301"/>
      <c r="O180" s="303"/>
      <c r="P180" s="141"/>
    </row>
    <row r="181" spans="1:16" ht="18" customHeight="1" x14ac:dyDescent="0.25">
      <c r="A181" s="298"/>
      <c r="B181" s="299">
        <v>42205</v>
      </c>
      <c r="C181" s="300">
        <v>10</v>
      </c>
      <c r="D181" s="301">
        <v>52.6</v>
      </c>
      <c r="E181" s="301">
        <v>0</v>
      </c>
      <c r="F181" s="301">
        <f t="shared" si="8"/>
        <v>526</v>
      </c>
      <c r="G181" s="299">
        <v>42234</v>
      </c>
      <c r="H181" s="300">
        <v>25</v>
      </c>
      <c r="I181" s="301">
        <v>50.88</v>
      </c>
      <c r="J181" s="301">
        <v>0.02</v>
      </c>
      <c r="K181" s="301">
        <f t="shared" si="9"/>
        <v>1271.98</v>
      </c>
      <c r="L181" s="302"/>
      <c r="M181" s="301"/>
      <c r="N181" s="301"/>
      <c r="O181" s="303"/>
      <c r="P181" s="141"/>
    </row>
    <row r="182" spans="1:16" ht="18" customHeight="1" x14ac:dyDescent="0.25">
      <c r="A182" s="298"/>
      <c r="B182" s="299">
        <v>42229</v>
      </c>
      <c r="C182" s="300">
        <v>15</v>
      </c>
      <c r="D182" s="301">
        <v>50.9</v>
      </c>
      <c r="E182" s="301">
        <v>0</v>
      </c>
      <c r="F182" s="301">
        <f t="shared" si="8"/>
        <v>763.5</v>
      </c>
      <c r="G182" s="299">
        <v>42314</v>
      </c>
      <c r="H182" s="300">
        <v>150</v>
      </c>
      <c r="I182" s="301">
        <v>31.5</v>
      </c>
      <c r="J182" s="301">
        <v>0.09</v>
      </c>
      <c r="K182" s="301">
        <f t="shared" si="9"/>
        <v>4724.91</v>
      </c>
      <c r="L182" s="302"/>
      <c r="M182" s="301"/>
      <c r="N182" s="301"/>
      <c r="O182" s="303"/>
      <c r="P182" s="141"/>
    </row>
    <row r="183" spans="1:16" ht="18" customHeight="1" x14ac:dyDescent="0.25">
      <c r="A183" s="298"/>
      <c r="B183" s="299">
        <v>42233</v>
      </c>
      <c r="C183" s="300">
        <v>15</v>
      </c>
      <c r="D183" s="301">
        <v>46.8</v>
      </c>
      <c r="E183" s="301">
        <v>0</v>
      </c>
      <c r="F183" s="301">
        <f t="shared" si="8"/>
        <v>702</v>
      </c>
      <c r="G183" s="299">
        <v>42317</v>
      </c>
      <c r="H183" s="300">
        <v>150</v>
      </c>
      <c r="I183" s="301">
        <v>31.5</v>
      </c>
      <c r="J183" s="301">
        <v>0.09</v>
      </c>
      <c r="K183" s="301">
        <f t="shared" si="9"/>
        <v>4724.91</v>
      </c>
      <c r="L183" s="302"/>
      <c r="M183" s="301"/>
      <c r="N183" s="301"/>
      <c r="O183" s="303"/>
      <c r="P183" s="141" t="s">
        <v>134</v>
      </c>
    </row>
    <row r="184" spans="1:16" ht="18" customHeight="1" x14ac:dyDescent="0.25">
      <c r="A184" s="298"/>
      <c r="B184" s="299">
        <v>42233</v>
      </c>
      <c r="C184" s="300">
        <v>20</v>
      </c>
      <c r="D184" s="301">
        <v>47.45</v>
      </c>
      <c r="E184" s="301">
        <v>0</v>
      </c>
      <c r="F184" s="301">
        <f t="shared" si="8"/>
        <v>949</v>
      </c>
      <c r="G184" s="299">
        <v>42340</v>
      </c>
      <c r="H184" s="300">
        <v>150</v>
      </c>
      <c r="I184" s="301">
        <v>30.55</v>
      </c>
      <c r="J184" s="301">
        <v>0.08</v>
      </c>
      <c r="K184" s="301">
        <f t="shared" si="9"/>
        <v>4582.42</v>
      </c>
      <c r="L184" s="302"/>
      <c r="M184" s="301"/>
      <c r="N184" s="301"/>
      <c r="O184" s="303"/>
    </row>
    <row r="185" spans="1:16" ht="18" customHeight="1" x14ac:dyDescent="0.25">
      <c r="A185" s="298"/>
      <c r="B185" s="299">
        <v>42298</v>
      </c>
      <c r="C185" s="300">
        <v>35</v>
      </c>
      <c r="D185" s="301">
        <v>44.3</v>
      </c>
      <c r="E185" s="301">
        <v>0</v>
      </c>
      <c r="F185" s="301">
        <f t="shared" si="8"/>
        <v>1550.5</v>
      </c>
      <c r="G185" s="299">
        <v>42342</v>
      </c>
      <c r="H185" s="300">
        <v>150</v>
      </c>
      <c r="I185" s="301">
        <v>30.45</v>
      </c>
      <c r="J185" s="301">
        <v>0.08</v>
      </c>
      <c r="K185" s="301">
        <f t="shared" si="9"/>
        <v>4567.42</v>
      </c>
      <c r="L185" s="302"/>
      <c r="M185" s="301"/>
      <c r="N185" s="301"/>
      <c r="O185" s="303"/>
    </row>
    <row r="186" spans="1:16" ht="18" customHeight="1" x14ac:dyDescent="0.25">
      <c r="A186" s="298"/>
      <c r="B186" s="299">
        <v>42299</v>
      </c>
      <c r="C186" s="300">
        <v>70</v>
      </c>
      <c r="D186" s="301">
        <v>41.35</v>
      </c>
      <c r="E186" s="301">
        <v>0</v>
      </c>
      <c r="F186" s="301">
        <f t="shared" si="8"/>
        <v>2894.5</v>
      </c>
      <c r="G186" s="299">
        <v>42345</v>
      </c>
      <c r="H186" s="300">
        <v>100</v>
      </c>
      <c r="I186" s="301">
        <v>34.5</v>
      </c>
      <c r="J186" s="301">
        <v>0.06</v>
      </c>
      <c r="K186" s="301">
        <f t="shared" si="9"/>
        <v>3449.94</v>
      </c>
      <c r="L186" s="302"/>
      <c r="M186" s="301"/>
      <c r="N186" s="301"/>
      <c r="O186" s="303"/>
      <c r="P186" s="141"/>
    </row>
    <row r="187" spans="1:16" ht="18" customHeight="1" x14ac:dyDescent="0.25">
      <c r="A187" s="298"/>
      <c r="B187" s="299">
        <v>42299</v>
      </c>
      <c r="C187" s="300">
        <v>60</v>
      </c>
      <c r="D187" s="301">
        <v>40.229999999999997</v>
      </c>
      <c r="E187" s="301">
        <v>0</v>
      </c>
      <c r="F187" s="301">
        <f t="shared" si="8"/>
        <v>2413.7999999999997</v>
      </c>
      <c r="G187" s="299">
        <v>42356</v>
      </c>
      <c r="H187" s="300">
        <v>150</v>
      </c>
      <c r="I187" s="301">
        <v>43.25</v>
      </c>
      <c r="J187" s="301">
        <v>0.12</v>
      </c>
      <c r="K187" s="301">
        <f t="shared" si="9"/>
        <v>6487.38</v>
      </c>
      <c r="L187" s="302"/>
      <c r="M187" s="301"/>
      <c r="N187" s="301"/>
      <c r="O187" s="303"/>
    </row>
    <row r="188" spans="1:16" ht="18" customHeight="1" x14ac:dyDescent="0.25">
      <c r="A188" s="298"/>
      <c r="B188" s="299">
        <v>42300</v>
      </c>
      <c r="C188" s="300">
        <v>100</v>
      </c>
      <c r="D188" s="301">
        <v>39.57</v>
      </c>
      <c r="E188" s="301">
        <v>0</v>
      </c>
      <c r="F188" s="301">
        <f t="shared" si="8"/>
        <v>3957</v>
      </c>
      <c r="G188" s="299">
        <v>42359</v>
      </c>
      <c r="H188" s="300">
        <v>20</v>
      </c>
      <c r="I188" s="301">
        <v>51.05</v>
      </c>
      <c r="J188" s="301">
        <v>0.02</v>
      </c>
      <c r="K188" s="301">
        <f t="shared" si="9"/>
        <v>1020.98</v>
      </c>
      <c r="L188" s="302"/>
      <c r="M188" s="301"/>
      <c r="N188" s="301"/>
      <c r="O188" s="303"/>
    </row>
    <row r="189" spans="1:16" ht="18" customHeight="1" x14ac:dyDescent="0.25">
      <c r="A189" s="298"/>
      <c r="B189" s="299">
        <v>42304</v>
      </c>
      <c r="C189" s="300">
        <v>100</v>
      </c>
      <c r="D189" s="301">
        <v>37.950000000000003</v>
      </c>
      <c r="E189" s="301">
        <v>0</v>
      </c>
      <c r="F189" s="301">
        <f t="shared" si="8"/>
        <v>3795.0000000000005</v>
      </c>
      <c r="G189" s="299">
        <v>42361</v>
      </c>
      <c r="H189" s="300">
        <v>30</v>
      </c>
      <c r="I189" s="301">
        <v>57.95</v>
      </c>
      <c r="J189" s="301">
        <v>0.03</v>
      </c>
      <c r="K189" s="301">
        <f t="shared" si="9"/>
        <v>1738.47</v>
      </c>
      <c r="L189" s="302"/>
      <c r="M189" s="301"/>
      <c r="N189" s="301"/>
      <c r="O189" s="303"/>
      <c r="P189" s="141"/>
    </row>
    <row r="190" spans="1:16" ht="18" customHeight="1" x14ac:dyDescent="0.25">
      <c r="A190" s="298"/>
      <c r="B190" s="299">
        <v>42311</v>
      </c>
      <c r="C190" s="300">
        <v>150</v>
      </c>
      <c r="D190" s="301">
        <v>30.5</v>
      </c>
      <c r="E190" s="301">
        <v>6.95</v>
      </c>
      <c r="F190" s="301">
        <f t="shared" si="8"/>
        <v>4581.95</v>
      </c>
      <c r="G190" s="299">
        <v>42426</v>
      </c>
      <c r="H190" s="300">
        <v>50</v>
      </c>
      <c r="I190" s="301">
        <v>19.149999999999999</v>
      </c>
      <c r="J190" s="301">
        <v>0.02</v>
      </c>
      <c r="K190" s="301">
        <f t="shared" si="9"/>
        <v>957.4799999999999</v>
      </c>
      <c r="L190" s="302"/>
      <c r="M190" s="301"/>
      <c r="N190" s="301"/>
      <c r="O190" s="303"/>
    </row>
    <row r="191" spans="1:16" ht="18" customHeight="1" x14ac:dyDescent="0.25">
      <c r="A191" s="298"/>
      <c r="B191" s="299">
        <v>42314</v>
      </c>
      <c r="C191" s="300">
        <v>150</v>
      </c>
      <c r="D191" s="301">
        <v>30.65</v>
      </c>
      <c r="E191" s="301">
        <v>0</v>
      </c>
      <c r="F191" s="301">
        <f t="shared" si="8"/>
        <v>4597.5</v>
      </c>
      <c r="G191" s="299">
        <v>42430</v>
      </c>
      <c r="H191" s="300">
        <v>75</v>
      </c>
      <c r="I191" s="301">
        <v>18.350000000000001</v>
      </c>
      <c r="J191" s="301">
        <v>0.03</v>
      </c>
      <c r="K191" s="301">
        <f t="shared" si="9"/>
        <v>1376.22</v>
      </c>
      <c r="L191" s="302"/>
      <c r="M191" s="301"/>
      <c r="N191" s="301"/>
      <c r="O191" s="303"/>
    </row>
    <row r="192" spans="1:16" ht="18" customHeight="1" x14ac:dyDescent="0.25">
      <c r="A192" s="298"/>
      <c r="B192" s="299">
        <v>42317</v>
      </c>
      <c r="C192" s="300">
        <v>150</v>
      </c>
      <c r="D192" s="301">
        <v>30.65</v>
      </c>
      <c r="E192" s="301">
        <v>0</v>
      </c>
      <c r="F192" s="301">
        <f t="shared" si="8"/>
        <v>4597.5</v>
      </c>
      <c r="G192" s="299">
        <v>42432</v>
      </c>
      <c r="H192" s="300">
        <v>50</v>
      </c>
      <c r="I192" s="301">
        <v>20.67</v>
      </c>
      <c r="J192" s="301">
        <v>0.02</v>
      </c>
      <c r="K192" s="301">
        <f t="shared" si="9"/>
        <v>1033.48</v>
      </c>
      <c r="L192" s="302"/>
      <c r="M192" s="301"/>
      <c r="N192" s="301"/>
      <c r="O192" s="303"/>
    </row>
    <row r="193" spans="1:16" ht="18" customHeight="1" x14ac:dyDescent="0.25">
      <c r="A193" s="301"/>
      <c r="B193" s="299">
        <v>42340</v>
      </c>
      <c r="C193" s="300">
        <v>150</v>
      </c>
      <c r="D193" s="301">
        <v>30.21</v>
      </c>
      <c r="E193" s="301">
        <v>0</v>
      </c>
      <c r="F193" s="301">
        <f t="shared" si="8"/>
        <v>4531.5</v>
      </c>
      <c r="G193" s="299">
        <v>42437</v>
      </c>
      <c r="H193" s="300">
        <v>25</v>
      </c>
      <c r="I193" s="301">
        <v>26.85</v>
      </c>
      <c r="J193" s="301">
        <v>0.01</v>
      </c>
      <c r="K193" s="301">
        <f t="shared" si="9"/>
        <v>671.24</v>
      </c>
      <c r="L193" s="301"/>
      <c r="M193" s="301"/>
      <c r="N193" s="301"/>
      <c r="O193" s="301"/>
    </row>
    <row r="194" spans="1:16" ht="18" customHeight="1" x14ac:dyDescent="0.25">
      <c r="A194" s="301"/>
      <c r="B194" s="299">
        <v>42408</v>
      </c>
      <c r="C194" s="300">
        <v>25</v>
      </c>
      <c r="D194" s="301">
        <v>26.59</v>
      </c>
      <c r="E194" s="301">
        <v>0</v>
      </c>
      <c r="F194" s="301">
        <f t="shared" si="8"/>
        <v>664.75</v>
      </c>
      <c r="G194" s="299">
        <v>42466</v>
      </c>
      <c r="H194" s="300">
        <v>30</v>
      </c>
      <c r="I194" s="301">
        <v>28.08</v>
      </c>
      <c r="J194" s="301">
        <v>0.02</v>
      </c>
      <c r="K194" s="301">
        <f t="shared" si="9"/>
        <v>842.38</v>
      </c>
      <c r="L194" s="301"/>
      <c r="M194" s="301"/>
      <c r="N194" s="301"/>
      <c r="O194" s="301"/>
    </row>
    <row r="195" spans="1:16" ht="18" customHeight="1" x14ac:dyDescent="0.25">
      <c r="A195" s="301"/>
      <c r="B195" s="299">
        <v>42423</v>
      </c>
      <c r="C195" s="300">
        <v>50</v>
      </c>
      <c r="D195" s="301">
        <v>18.149999999999999</v>
      </c>
      <c r="E195" s="301">
        <v>0</v>
      </c>
      <c r="F195" s="301">
        <f t="shared" si="8"/>
        <v>907.49999999999989</v>
      </c>
      <c r="G195" s="299">
        <v>42471</v>
      </c>
      <c r="H195" s="300">
        <v>30</v>
      </c>
      <c r="I195" s="301">
        <v>29.37</v>
      </c>
      <c r="J195" s="301">
        <v>0.02</v>
      </c>
      <c r="K195" s="301">
        <f t="shared" si="9"/>
        <v>881.08</v>
      </c>
      <c r="L195" s="301"/>
      <c r="M195" s="301"/>
      <c r="N195" s="301"/>
      <c r="O195" s="301"/>
    </row>
    <row r="196" spans="1:16" ht="18" customHeight="1" x14ac:dyDescent="0.25">
      <c r="A196" s="301"/>
      <c r="B196" s="299">
        <v>42426</v>
      </c>
      <c r="C196" s="300">
        <v>50</v>
      </c>
      <c r="D196" s="301">
        <v>18.7</v>
      </c>
      <c r="E196" s="301">
        <v>0</v>
      </c>
      <c r="F196" s="301">
        <f t="shared" si="8"/>
        <v>935</v>
      </c>
      <c r="G196" s="299">
        <v>42480</v>
      </c>
      <c r="H196" s="300">
        <v>100</v>
      </c>
      <c r="I196" s="301">
        <v>31.79</v>
      </c>
      <c r="J196" s="301">
        <v>7.0000000000000007E-2</v>
      </c>
      <c r="K196" s="301">
        <f t="shared" si="9"/>
        <v>3178.93</v>
      </c>
      <c r="L196" s="301"/>
      <c r="M196" s="301"/>
      <c r="N196" s="301"/>
      <c r="O196" s="301"/>
    </row>
    <row r="197" spans="1:16" ht="18" customHeight="1" x14ac:dyDescent="0.25">
      <c r="A197" s="301"/>
      <c r="B197" s="299">
        <v>42430</v>
      </c>
      <c r="C197" s="300">
        <v>75</v>
      </c>
      <c r="D197" s="301">
        <v>17.989999999999998</v>
      </c>
      <c r="E197" s="301">
        <v>0</v>
      </c>
      <c r="F197" s="301">
        <f t="shared" si="8"/>
        <v>1349.2499999999998</v>
      </c>
      <c r="G197" s="299">
        <v>42486</v>
      </c>
      <c r="H197" s="300">
        <v>60</v>
      </c>
      <c r="I197" s="301">
        <v>32.5</v>
      </c>
      <c r="J197" s="301">
        <v>0.04</v>
      </c>
      <c r="K197" s="301">
        <f t="shared" si="9"/>
        <v>1949.96</v>
      </c>
      <c r="L197" s="301"/>
      <c r="M197" s="301"/>
      <c r="N197" s="301"/>
      <c r="O197" s="301"/>
    </row>
    <row r="198" spans="1:16" ht="18" customHeight="1" x14ac:dyDescent="0.25">
      <c r="A198" s="301"/>
      <c r="B198" s="299">
        <v>42451</v>
      </c>
      <c r="C198" s="300">
        <v>30</v>
      </c>
      <c r="D198" s="301">
        <v>25.08</v>
      </c>
      <c r="E198" s="301">
        <v>0</v>
      </c>
      <c r="F198" s="301">
        <f t="shared" si="8"/>
        <v>752.4</v>
      </c>
      <c r="G198" s="299">
        <v>42500</v>
      </c>
      <c r="H198" s="300">
        <v>200</v>
      </c>
      <c r="I198" s="301">
        <v>18.649999999999999</v>
      </c>
      <c r="J198" s="301">
        <v>0.08</v>
      </c>
      <c r="K198" s="301">
        <f t="shared" si="9"/>
        <v>3729.9199999999996</v>
      </c>
      <c r="L198" s="301"/>
      <c r="M198" s="301"/>
      <c r="N198" s="301"/>
      <c r="O198" s="301"/>
      <c r="P198" s="141"/>
    </row>
    <row r="199" spans="1:16" ht="18" customHeight="1" x14ac:dyDescent="0.25">
      <c r="A199" s="301"/>
      <c r="B199" s="299">
        <v>42471</v>
      </c>
      <c r="C199" s="300">
        <v>30</v>
      </c>
      <c r="D199" s="301">
        <v>28.67</v>
      </c>
      <c r="E199" s="301">
        <v>0</v>
      </c>
      <c r="F199" s="301">
        <f t="shared" si="8"/>
        <v>860.1</v>
      </c>
      <c r="G199" s="299">
        <v>42510</v>
      </c>
      <c r="H199" s="300">
        <v>130</v>
      </c>
      <c r="I199" s="301">
        <v>21.35</v>
      </c>
      <c r="J199" s="301">
        <v>0.06</v>
      </c>
      <c r="K199" s="301">
        <f t="shared" si="9"/>
        <v>2775.44</v>
      </c>
      <c r="L199" s="301"/>
      <c r="M199" s="301"/>
      <c r="N199" s="301"/>
      <c r="O199" s="301"/>
    </row>
    <row r="200" spans="1:16" ht="18" customHeight="1" x14ac:dyDescent="0.25">
      <c r="A200" s="301"/>
      <c r="B200" s="299">
        <v>42485</v>
      </c>
      <c r="C200" s="300">
        <v>100</v>
      </c>
      <c r="D200" s="301">
        <v>31.25</v>
      </c>
      <c r="E200" s="301">
        <v>0</v>
      </c>
      <c r="F200" s="301">
        <f t="shared" si="8"/>
        <v>3125</v>
      </c>
      <c r="G200" s="299">
        <v>42513</v>
      </c>
      <c r="H200" s="300">
        <v>70</v>
      </c>
      <c r="I200" s="301">
        <v>23.68</v>
      </c>
      <c r="J200" s="301">
        <v>0.04</v>
      </c>
      <c r="K200" s="301">
        <f t="shared" si="9"/>
        <v>1657.56</v>
      </c>
      <c r="L200" s="301"/>
      <c r="M200" s="301"/>
      <c r="N200" s="301"/>
      <c r="O200" s="301"/>
    </row>
    <row r="201" spans="1:16" ht="18" customHeight="1" x14ac:dyDescent="0.25">
      <c r="A201" s="301"/>
      <c r="B201" s="299">
        <v>42489</v>
      </c>
      <c r="C201" s="300">
        <v>60</v>
      </c>
      <c r="D201" s="301">
        <v>30.51</v>
      </c>
      <c r="E201" s="301">
        <v>0</v>
      </c>
      <c r="F201" s="301">
        <f t="shared" si="8"/>
        <v>1830.6000000000001</v>
      </c>
      <c r="G201" s="299">
        <v>42513</v>
      </c>
      <c r="H201" s="300">
        <v>40</v>
      </c>
      <c r="I201" s="301">
        <v>23.55</v>
      </c>
      <c r="J201" s="301">
        <v>0.02</v>
      </c>
      <c r="K201" s="301">
        <f t="shared" si="9"/>
        <v>941.98</v>
      </c>
      <c r="L201" s="301"/>
      <c r="M201" s="301"/>
      <c r="N201" s="301"/>
      <c r="O201" s="301"/>
    </row>
    <row r="202" spans="1:16" ht="18" customHeight="1" x14ac:dyDescent="0.25">
      <c r="A202" s="301"/>
      <c r="B202" s="299">
        <v>42493</v>
      </c>
      <c r="C202" s="300">
        <v>30</v>
      </c>
      <c r="D202" s="301">
        <v>26.75</v>
      </c>
      <c r="E202" s="301">
        <v>0</v>
      </c>
      <c r="F202" s="301">
        <f t="shared" si="8"/>
        <v>802.5</v>
      </c>
      <c r="G202" s="299">
        <v>42527</v>
      </c>
      <c r="H202" s="300">
        <v>60</v>
      </c>
      <c r="I202" s="301">
        <v>22.79</v>
      </c>
      <c r="J202" s="301">
        <v>0.03</v>
      </c>
      <c r="K202" s="301">
        <f t="shared" si="9"/>
        <v>1367.37</v>
      </c>
      <c r="L202" s="301"/>
      <c r="M202" s="301"/>
      <c r="N202" s="301"/>
      <c r="O202" s="301"/>
    </row>
    <row r="203" spans="1:16" ht="18" customHeight="1" x14ac:dyDescent="0.25">
      <c r="A203" s="301"/>
      <c r="B203" s="299">
        <v>42495</v>
      </c>
      <c r="C203" s="300">
        <v>70</v>
      </c>
      <c r="D203" s="301">
        <v>21.65</v>
      </c>
      <c r="E203" s="301">
        <v>0</v>
      </c>
      <c r="F203" s="301">
        <f t="shared" si="8"/>
        <v>1515.5</v>
      </c>
      <c r="G203" s="299">
        <v>42541</v>
      </c>
      <c r="H203" s="300">
        <v>70</v>
      </c>
      <c r="I203" s="301">
        <v>22.45</v>
      </c>
      <c r="J203" s="301">
        <v>0.03</v>
      </c>
      <c r="K203" s="301">
        <f t="shared" si="9"/>
        <v>1571.47</v>
      </c>
      <c r="L203" s="301"/>
      <c r="M203" s="301"/>
      <c r="N203" s="301"/>
      <c r="O203" s="301"/>
    </row>
    <row r="204" spans="1:16" ht="18" customHeight="1" x14ac:dyDescent="0.25">
      <c r="A204" s="301"/>
      <c r="B204" s="299">
        <v>42500</v>
      </c>
      <c r="C204" s="300">
        <v>200</v>
      </c>
      <c r="D204" s="301">
        <v>18.25</v>
      </c>
      <c r="E204" s="301">
        <v>0</v>
      </c>
      <c r="F204" s="301">
        <f t="shared" si="8"/>
        <v>3650</v>
      </c>
      <c r="G204" s="301"/>
      <c r="H204" s="301"/>
      <c r="I204" s="301"/>
      <c r="J204" s="301"/>
      <c r="K204" s="301"/>
      <c r="L204" s="301"/>
      <c r="M204" s="301"/>
      <c r="N204" s="301"/>
      <c r="O204" s="301"/>
    </row>
    <row r="205" spans="1:16" ht="18" customHeight="1" x14ac:dyDescent="0.25">
      <c r="A205" s="301"/>
      <c r="B205" s="299">
        <v>42500</v>
      </c>
      <c r="C205" s="300">
        <v>100</v>
      </c>
      <c r="D205" s="301">
        <v>16.510000000000002</v>
      </c>
      <c r="E205" s="301">
        <v>0</v>
      </c>
      <c r="F205" s="301">
        <f t="shared" si="8"/>
        <v>1651.0000000000002</v>
      </c>
      <c r="G205" s="301"/>
      <c r="H205" s="301"/>
      <c r="I205" s="301"/>
      <c r="J205" s="301"/>
      <c r="K205" s="301"/>
      <c r="L205" s="301"/>
      <c r="M205" s="301"/>
      <c r="N205" s="301"/>
      <c r="O205" s="301"/>
      <c r="P205" s="141"/>
    </row>
    <row r="206" spans="1:16" ht="18" customHeight="1" x14ac:dyDescent="0.25">
      <c r="A206" s="298"/>
      <c r="B206" s="327">
        <v>42531</v>
      </c>
      <c r="C206" s="300">
        <v>70</v>
      </c>
      <c r="D206" s="325">
        <v>21.65</v>
      </c>
      <c r="E206" s="301">
        <v>0</v>
      </c>
      <c r="F206" s="325">
        <f t="shared" si="8"/>
        <v>1515.5</v>
      </c>
      <c r="G206" s="327"/>
      <c r="H206" s="324"/>
      <c r="I206" s="325"/>
      <c r="J206" s="324"/>
      <c r="K206" s="325"/>
      <c r="L206" s="323"/>
      <c r="M206" s="325"/>
      <c r="N206" s="320"/>
      <c r="O206" s="322"/>
    </row>
    <row r="207" spans="1:16" ht="18" customHeight="1" x14ac:dyDescent="0.25">
      <c r="A207" s="317"/>
      <c r="B207" s="321"/>
      <c r="C207" s="319">
        <f>SUM(C180:C206)</f>
        <v>1925</v>
      </c>
      <c r="D207" s="320"/>
      <c r="E207" s="321"/>
      <c r="F207" s="320">
        <f>SUM(F180:F206)</f>
        <v>55975.85</v>
      </c>
      <c r="G207" s="321"/>
      <c r="H207" s="319">
        <f>SUM(H180:H206)</f>
        <v>1925</v>
      </c>
      <c r="I207" s="320"/>
      <c r="J207" s="319"/>
      <c r="K207" s="320">
        <f>SUM(K180:K206)</f>
        <v>56062.910000000011</v>
      </c>
      <c r="L207" s="321"/>
      <c r="M207" s="320"/>
      <c r="N207" s="320">
        <f>K207-F207</f>
        <v>87.060000000012224</v>
      </c>
      <c r="O207" s="322">
        <f>(N207+M207)/F207</f>
        <v>1.5553135861270928E-3</v>
      </c>
    </row>
    <row r="208" spans="1:16" ht="18" customHeight="1" x14ac:dyDescent="0.25">
      <c r="B208" s="313"/>
      <c r="C208" s="314"/>
      <c r="D208" s="315"/>
      <c r="E208" s="25"/>
      <c r="F208" s="315"/>
      <c r="G208" s="313"/>
      <c r="H208" s="314"/>
      <c r="I208" s="315"/>
      <c r="K208" s="315"/>
      <c r="L208" s="313"/>
      <c r="M208" s="315"/>
      <c r="N208" s="433"/>
      <c r="O208" s="434"/>
      <c r="P208" s="141"/>
    </row>
    <row r="209" spans="1:16" ht="18" customHeight="1" x14ac:dyDescent="0.25">
      <c r="A209" s="298" t="s">
        <v>46</v>
      </c>
      <c r="B209" s="327">
        <v>42185</v>
      </c>
      <c r="C209" s="324">
        <v>20</v>
      </c>
      <c r="D209" s="325">
        <v>28.2</v>
      </c>
      <c r="E209" s="323"/>
      <c r="F209" s="325">
        <f>C209*D209</f>
        <v>564</v>
      </c>
      <c r="G209" s="327">
        <v>42187</v>
      </c>
      <c r="H209" s="324">
        <v>20</v>
      </c>
      <c r="I209" s="325">
        <v>28.75</v>
      </c>
      <c r="J209" s="324">
        <v>0.01</v>
      </c>
      <c r="K209" s="325">
        <f>H209*I209-J209</f>
        <v>574.99</v>
      </c>
      <c r="L209" s="323"/>
      <c r="M209" s="325"/>
      <c r="N209" s="320"/>
      <c r="O209" s="322"/>
      <c r="P209" s="141"/>
    </row>
    <row r="210" spans="1:16" ht="18" customHeight="1" x14ac:dyDescent="0.25">
      <c r="A210" s="317"/>
      <c r="B210" s="321"/>
      <c r="C210" s="319">
        <f>SUM(C209)</f>
        <v>20</v>
      </c>
      <c r="D210" s="320"/>
      <c r="E210" s="321"/>
      <c r="F210" s="320">
        <f>SUM(F209)</f>
        <v>564</v>
      </c>
      <c r="G210" s="321"/>
      <c r="H210" s="319">
        <f>SUM(H209)</f>
        <v>20</v>
      </c>
      <c r="I210" s="320"/>
      <c r="J210" s="319"/>
      <c r="K210" s="320">
        <f>SUM(K209)</f>
        <v>574.99</v>
      </c>
      <c r="L210" s="321"/>
      <c r="M210" s="320"/>
      <c r="N210" s="320">
        <f>K210-F210</f>
        <v>10.990000000000009</v>
      </c>
      <c r="O210" s="322">
        <f>(N210+M210)/F210</f>
        <v>1.9485815602836895E-2</v>
      </c>
    </row>
    <row r="211" spans="1:16" ht="18" customHeight="1" x14ac:dyDescent="0.25">
      <c r="B211" s="313"/>
      <c r="C211" s="314"/>
      <c r="D211" s="315"/>
      <c r="E211" s="315"/>
      <c r="F211" s="315"/>
      <c r="G211" s="313"/>
      <c r="H211" s="314"/>
      <c r="I211" s="315"/>
      <c r="J211" s="315"/>
      <c r="K211" s="315"/>
      <c r="L211" s="313"/>
      <c r="M211" s="315"/>
      <c r="N211" s="315"/>
      <c r="O211" s="316"/>
    </row>
    <row r="212" spans="1:16" ht="18" customHeight="1" x14ac:dyDescent="0.25">
      <c r="A212" s="298" t="s">
        <v>28</v>
      </c>
      <c r="B212" s="299">
        <v>42164</v>
      </c>
      <c r="C212" s="300">
        <v>20</v>
      </c>
      <c r="D212" s="301">
        <v>29.9</v>
      </c>
      <c r="E212" s="301"/>
      <c r="F212" s="301">
        <f>C212*D212</f>
        <v>598</v>
      </c>
      <c r="G212" s="299">
        <v>42187</v>
      </c>
      <c r="H212" s="300">
        <v>40</v>
      </c>
      <c r="I212" s="301">
        <v>30.4</v>
      </c>
      <c r="J212" s="301">
        <v>0.02</v>
      </c>
      <c r="K212" s="301">
        <f>H212*I212-J212</f>
        <v>1215.98</v>
      </c>
      <c r="L212" s="302"/>
      <c r="M212" s="301"/>
      <c r="N212" s="301"/>
      <c r="O212" s="303"/>
      <c r="P212" s="141" t="s">
        <v>134</v>
      </c>
    </row>
    <row r="213" spans="1:16" ht="18" customHeight="1" x14ac:dyDescent="0.25">
      <c r="A213" s="298"/>
      <c r="B213" s="299">
        <v>42166</v>
      </c>
      <c r="C213" s="300">
        <v>20</v>
      </c>
      <c r="D213" s="301">
        <v>29.3</v>
      </c>
      <c r="E213" s="301"/>
      <c r="F213" s="301">
        <f>C213*D213</f>
        <v>586</v>
      </c>
      <c r="G213" s="302"/>
      <c r="H213" s="300"/>
      <c r="I213" s="301"/>
      <c r="J213" s="300"/>
      <c r="K213" s="301"/>
      <c r="L213" s="302"/>
      <c r="M213" s="301"/>
      <c r="N213" s="301"/>
      <c r="O213" s="303"/>
    </row>
    <row r="214" spans="1:16" ht="18" customHeight="1" x14ac:dyDescent="0.25">
      <c r="A214" s="298"/>
      <c r="B214" s="304"/>
      <c r="C214" s="305">
        <f>SUM(C212:C213)</f>
        <v>40</v>
      </c>
      <c r="D214" s="306"/>
      <c r="E214" s="306"/>
      <c r="F214" s="306">
        <f>SUM(F212:F213)</f>
        <v>1184</v>
      </c>
      <c r="G214" s="307"/>
      <c r="H214" s="305">
        <f>SUM(H212:H213)</f>
        <v>40</v>
      </c>
      <c r="I214" s="306"/>
      <c r="J214" s="306"/>
      <c r="K214" s="306">
        <f>SUM(K212:K213)</f>
        <v>1215.98</v>
      </c>
      <c r="L214" s="307"/>
      <c r="M214" s="306"/>
      <c r="N214" s="306">
        <f>K214-F214</f>
        <v>31.980000000000018</v>
      </c>
      <c r="O214" s="308">
        <f>(N214+M214)/F214</f>
        <v>2.7010135135135151E-2</v>
      </c>
      <c r="P214" s="237"/>
    </row>
    <row r="215" spans="1:16" ht="18" customHeight="1" x14ac:dyDescent="0.25">
      <c r="B215" s="326"/>
      <c r="C215" s="314"/>
      <c r="D215" s="315"/>
      <c r="E215" s="314"/>
      <c r="F215" s="315"/>
      <c r="G215" s="313"/>
      <c r="H215" s="314"/>
      <c r="I215" s="315"/>
      <c r="J215" s="314"/>
      <c r="K215" s="315"/>
      <c r="L215" s="313"/>
      <c r="M215" s="315"/>
      <c r="N215" s="313"/>
      <c r="O215" s="313"/>
    </row>
    <row r="216" spans="1:16" ht="18" customHeight="1" x14ac:dyDescent="0.25">
      <c r="A216" s="298" t="s">
        <v>44</v>
      </c>
      <c r="B216" s="299">
        <v>42185</v>
      </c>
      <c r="C216" s="300">
        <v>10</v>
      </c>
      <c r="D216" s="301">
        <v>71.2</v>
      </c>
      <c r="E216" s="300"/>
      <c r="F216" s="301">
        <f>C216*D216</f>
        <v>712</v>
      </c>
      <c r="G216" s="299">
        <v>42228</v>
      </c>
      <c r="H216" s="300">
        <v>10</v>
      </c>
      <c r="I216" s="301">
        <v>75.5</v>
      </c>
      <c r="J216" s="300">
        <v>0.01</v>
      </c>
      <c r="K216" s="301">
        <f>H216*I216-J216</f>
        <v>754.99</v>
      </c>
      <c r="L216" s="299">
        <v>42277</v>
      </c>
      <c r="M216" s="301">
        <v>2.83</v>
      </c>
      <c r="N216" s="302"/>
      <c r="O216" s="302"/>
    </row>
    <row r="217" spans="1:16" ht="18" customHeight="1" x14ac:dyDescent="0.25">
      <c r="A217" s="298"/>
      <c r="B217" s="299">
        <v>42220</v>
      </c>
      <c r="C217" s="300">
        <v>5</v>
      </c>
      <c r="D217" s="301">
        <v>70.650000000000006</v>
      </c>
      <c r="E217" s="301"/>
      <c r="F217" s="301">
        <f>C217*D217</f>
        <v>353.25</v>
      </c>
      <c r="G217" s="299">
        <v>42283</v>
      </c>
      <c r="H217" s="300">
        <v>5</v>
      </c>
      <c r="I217" s="301">
        <v>71.25</v>
      </c>
      <c r="J217" s="300">
        <v>0.01</v>
      </c>
      <c r="K217" s="301">
        <f>H217*I217-J217</f>
        <v>356.24</v>
      </c>
      <c r="L217" s="302"/>
      <c r="M217" s="300"/>
      <c r="N217" s="302"/>
      <c r="O217" s="302"/>
    </row>
    <row r="218" spans="1:16" ht="18" customHeight="1" x14ac:dyDescent="0.25">
      <c r="A218" s="298"/>
      <c r="B218" s="307"/>
      <c r="C218" s="305">
        <f>SUM(C216:C217)</f>
        <v>15</v>
      </c>
      <c r="D218" s="306"/>
      <c r="E218" s="306"/>
      <c r="F218" s="306">
        <f>SUM(F216:F217)</f>
        <v>1065.25</v>
      </c>
      <c r="G218" s="307"/>
      <c r="H218" s="305">
        <f>SUM(H216:H217)</f>
        <v>15</v>
      </c>
      <c r="I218" s="306"/>
      <c r="J218" s="306"/>
      <c r="K218" s="306">
        <f>SUM(K216:K217)</f>
        <v>1111.23</v>
      </c>
      <c r="L218" s="331"/>
      <c r="M218" s="306">
        <f>SUM(M216:M217)</f>
        <v>2.83</v>
      </c>
      <c r="N218" s="306">
        <f>K218-F218</f>
        <v>45.980000000000018</v>
      </c>
      <c r="O218" s="332">
        <f>(N218+M218)/F218</f>
        <v>4.5820229992959413E-2</v>
      </c>
    </row>
    <row r="219" spans="1:16" ht="18" customHeight="1" x14ac:dyDescent="0.25">
      <c r="B219" s="313"/>
      <c r="C219" s="314"/>
      <c r="D219" s="315"/>
      <c r="E219" s="25"/>
      <c r="F219" s="315"/>
      <c r="G219" s="313"/>
      <c r="H219" s="314"/>
      <c r="I219" s="315"/>
      <c r="K219" s="315"/>
      <c r="L219" s="313"/>
      <c r="M219" s="315"/>
      <c r="N219" s="315"/>
      <c r="O219" s="316"/>
    </row>
    <row r="220" spans="1:16" ht="18" customHeight="1" x14ac:dyDescent="0.25">
      <c r="A220" s="298" t="s">
        <v>0</v>
      </c>
      <c r="B220" s="299">
        <v>42144</v>
      </c>
      <c r="C220" s="300">
        <v>50</v>
      </c>
      <c r="D220" s="301">
        <v>130.16999999999999</v>
      </c>
      <c r="E220" s="302"/>
      <c r="F220" s="301">
        <f>C220*D220</f>
        <v>6508.4999999999991</v>
      </c>
      <c r="G220" s="299">
        <v>42186</v>
      </c>
      <c r="H220" s="300">
        <v>50</v>
      </c>
      <c r="I220" s="301">
        <v>133.5</v>
      </c>
      <c r="J220" s="300">
        <v>0.12</v>
      </c>
      <c r="K220" s="301">
        <f>H220*I220-J220</f>
        <v>6674.88</v>
      </c>
      <c r="L220" s="299">
        <v>42200</v>
      </c>
      <c r="M220" s="301">
        <v>7.5</v>
      </c>
      <c r="N220" s="300"/>
      <c r="O220" s="300"/>
    </row>
    <row r="221" spans="1:16" ht="18" customHeight="1" x14ac:dyDescent="0.25">
      <c r="A221" s="298"/>
      <c r="B221" s="304"/>
      <c r="C221" s="305">
        <f>SUM(C220)</f>
        <v>50</v>
      </c>
      <c r="D221" s="306"/>
      <c r="E221" s="307"/>
      <c r="F221" s="306">
        <f>SUM(F220)</f>
        <v>6508.4999999999991</v>
      </c>
      <c r="G221" s="307"/>
      <c r="H221" s="305">
        <f>SUM(H220)</f>
        <v>50</v>
      </c>
      <c r="I221" s="306"/>
      <c r="J221" s="305"/>
      <c r="K221" s="306">
        <f>SUM(K220)</f>
        <v>6674.88</v>
      </c>
      <c r="L221" s="307"/>
      <c r="M221" s="306">
        <f>SUM(M220)</f>
        <v>7.5</v>
      </c>
      <c r="N221" s="306">
        <f>K221-F221</f>
        <v>166.38000000000102</v>
      </c>
      <c r="O221" s="308">
        <f>(N221+M221)/F221</f>
        <v>2.6715833141276953E-2</v>
      </c>
    </row>
    <row r="222" spans="1:16" ht="18" customHeight="1" x14ac:dyDescent="0.25">
      <c r="B222" s="313"/>
      <c r="C222" s="314"/>
      <c r="D222" s="315"/>
      <c r="E222" s="315"/>
      <c r="F222" s="315"/>
      <c r="G222" s="313"/>
      <c r="H222" s="314"/>
      <c r="I222" s="315"/>
      <c r="J222" s="315"/>
      <c r="K222" s="315"/>
      <c r="L222" s="313"/>
      <c r="M222" s="315"/>
      <c r="N222" s="315"/>
      <c r="O222" s="316"/>
    </row>
    <row r="223" spans="1:16" ht="18" customHeight="1" x14ac:dyDescent="0.25">
      <c r="A223" s="298" t="s">
        <v>49</v>
      </c>
      <c r="B223" s="299">
        <v>42186</v>
      </c>
      <c r="C223" s="300">
        <v>100</v>
      </c>
      <c r="D223" s="301">
        <v>27.5</v>
      </c>
      <c r="E223" s="301"/>
      <c r="F223" s="301">
        <f>C223*D223</f>
        <v>2750</v>
      </c>
      <c r="G223" s="299">
        <v>42219</v>
      </c>
      <c r="H223" s="300">
        <v>100</v>
      </c>
      <c r="I223" s="301">
        <v>29.5</v>
      </c>
      <c r="J223" s="300">
        <v>0.05</v>
      </c>
      <c r="K223" s="301">
        <f>H223*I223-J223</f>
        <v>2949.95</v>
      </c>
      <c r="L223" s="299">
        <v>42216</v>
      </c>
      <c r="M223" s="301">
        <v>11</v>
      </c>
      <c r="N223" s="301"/>
      <c r="O223" s="303"/>
    </row>
    <row r="224" spans="1:16" ht="18" customHeight="1" x14ac:dyDescent="0.25">
      <c r="A224" s="298"/>
      <c r="B224" s="304"/>
      <c r="C224" s="305">
        <f>SUM(C223)</f>
        <v>100</v>
      </c>
      <c r="D224" s="306"/>
      <c r="E224" s="307"/>
      <c r="F224" s="306">
        <f>SUM(F223)</f>
        <v>2750</v>
      </c>
      <c r="G224" s="307"/>
      <c r="H224" s="305">
        <f>SUM(H223)</f>
        <v>100</v>
      </c>
      <c r="I224" s="306"/>
      <c r="J224" s="306"/>
      <c r="K224" s="306">
        <f>SUM(K223)</f>
        <v>2949.95</v>
      </c>
      <c r="L224" s="307"/>
      <c r="M224" s="306">
        <v>11</v>
      </c>
      <c r="N224" s="306">
        <f>K224-F224</f>
        <v>199.94999999999982</v>
      </c>
      <c r="O224" s="308">
        <f>(N224+M224)/F224</f>
        <v>7.6709090909090838E-2</v>
      </c>
    </row>
    <row r="225" spans="1:15" ht="18" customHeight="1" x14ac:dyDescent="0.25">
      <c r="B225" s="313"/>
      <c r="C225" s="314"/>
      <c r="D225" s="315"/>
      <c r="E225" s="25"/>
      <c r="F225" s="315"/>
      <c r="G225" s="313"/>
      <c r="H225" s="314"/>
      <c r="I225" s="315"/>
      <c r="K225" s="315"/>
      <c r="L225" s="313"/>
      <c r="M225" s="315"/>
      <c r="N225" s="315"/>
      <c r="O225" s="314"/>
    </row>
    <row r="226" spans="1:15" ht="18" customHeight="1" x14ac:dyDescent="0.25">
      <c r="A226" s="298" t="s">
        <v>13</v>
      </c>
      <c r="B226" s="299">
        <v>42151</v>
      </c>
      <c r="C226" s="300">
        <v>5</v>
      </c>
      <c r="D226" s="301">
        <v>54.2</v>
      </c>
      <c r="E226" s="302"/>
      <c r="F226" s="301">
        <f t="shared" ref="F226:F232" si="10">C226*D226</f>
        <v>271</v>
      </c>
      <c r="G226" s="299">
        <v>42181</v>
      </c>
      <c r="H226" s="300">
        <v>25</v>
      </c>
      <c r="I226" s="301">
        <v>55.4</v>
      </c>
      <c r="J226" s="300">
        <v>0.03</v>
      </c>
      <c r="K226" s="301">
        <f>H226*I226-J226</f>
        <v>1384.97</v>
      </c>
      <c r="L226" s="302"/>
      <c r="M226" s="301"/>
      <c r="N226" s="301"/>
      <c r="O226" s="303"/>
    </row>
    <row r="227" spans="1:15" ht="18" customHeight="1" x14ac:dyDescent="0.25">
      <c r="A227" s="298"/>
      <c r="B227" s="299">
        <v>42152</v>
      </c>
      <c r="C227" s="300">
        <v>20</v>
      </c>
      <c r="D227" s="301">
        <v>53.35</v>
      </c>
      <c r="E227" s="302"/>
      <c r="F227" s="301">
        <f t="shared" si="10"/>
        <v>1067</v>
      </c>
      <c r="G227" s="299">
        <v>42200</v>
      </c>
      <c r="H227" s="300">
        <v>225</v>
      </c>
      <c r="I227" s="301">
        <v>55.56</v>
      </c>
      <c r="J227" s="300">
        <v>0.23</v>
      </c>
      <c r="K227" s="301">
        <f>H227*I227-J227</f>
        <v>12500.77</v>
      </c>
      <c r="L227" s="302"/>
      <c r="M227" s="301"/>
      <c r="N227" s="301"/>
      <c r="O227" s="303"/>
    </row>
    <row r="228" spans="1:15" ht="18" customHeight="1" x14ac:dyDescent="0.25">
      <c r="A228" s="298"/>
      <c r="B228" s="299">
        <v>42153</v>
      </c>
      <c r="C228" s="300">
        <v>25</v>
      </c>
      <c r="D228" s="301">
        <v>52.35</v>
      </c>
      <c r="E228" s="302"/>
      <c r="F228" s="301">
        <f t="shared" si="10"/>
        <v>1308.75</v>
      </c>
      <c r="G228" s="302"/>
      <c r="H228" s="300"/>
      <c r="I228" s="301"/>
      <c r="J228" s="300"/>
      <c r="K228" s="301"/>
      <c r="L228" s="302"/>
      <c r="M228" s="301"/>
      <c r="N228" s="301"/>
      <c r="O228" s="303"/>
    </row>
    <row r="229" spans="1:15" ht="18" customHeight="1" x14ac:dyDescent="0.25">
      <c r="A229" s="298"/>
      <c r="B229" s="299">
        <v>42153</v>
      </c>
      <c r="C229" s="300">
        <v>25</v>
      </c>
      <c r="D229" s="301">
        <v>51.75</v>
      </c>
      <c r="E229" s="302"/>
      <c r="F229" s="301">
        <f t="shared" si="10"/>
        <v>1293.75</v>
      </c>
      <c r="G229" s="302"/>
      <c r="H229" s="300"/>
      <c r="I229" s="301"/>
      <c r="J229" s="300"/>
      <c r="K229" s="301"/>
      <c r="L229" s="302"/>
      <c r="M229" s="301"/>
      <c r="N229" s="301"/>
      <c r="O229" s="303"/>
    </row>
    <row r="230" spans="1:15" ht="18" customHeight="1" x14ac:dyDescent="0.25">
      <c r="A230" s="298"/>
      <c r="B230" s="299">
        <v>42166</v>
      </c>
      <c r="C230" s="300">
        <v>25</v>
      </c>
      <c r="D230" s="301">
        <v>52.1</v>
      </c>
      <c r="E230" s="302"/>
      <c r="F230" s="301">
        <f t="shared" si="10"/>
        <v>1302.5</v>
      </c>
      <c r="G230" s="302"/>
      <c r="H230" s="300"/>
      <c r="I230" s="301"/>
      <c r="J230" s="300"/>
      <c r="K230" s="301"/>
      <c r="L230" s="302"/>
      <c r="M230" s="301"/>
      <c r="N230" s="301"/>
      <c r="O230" s="303"/>
    </row>
    <row r="231" spans="1:15" ht="18" customHeight="1" x14ac:dyDescent="0.25">
      <c r="A231" s="298"/>
      <c r="B231" s="299">
        <v>42166</v>
      </c>
      <c r="C231" s="300">
        <v>50</v>
      </c>
      <c r="D231" s="301">
        <v>51.5</v>
      </c>
      <c r="E231" s="302"/>
      <c r="F231" s="301">
        <f t="shared" si="10"/>
        <v>2575</v>
      </c>
      <c r="G231" s="302"/>
      <c r="H231" s="300"/>
      <c r="I231" s="301"/>
      <c r="J231" s="300"/>
      <c r="K231" s="301"/>
      <c r="L231" s="302"/>
      <c r="M231" s="301"/>
      <c r="N231" s="301"/>
      <c r="O231" s="303"/>
    </row>
    <row r="232" spans="1:15" ht="18" customHeight="1" x14ac:dyDescent="0.25">
      <c r="A232" s="298"/>
      <c r="B232" s="299">
        <v>42166</v>
      </c>
      <c r="C232" s="300">
        <v>100</v>
      </c>
      <c r="D232" s="301">
        <v>51.35</v>
      </c>
      <c r="E232" s="302"/>
      <c r="F232" s="301">
        <f t="shared" si="10"/>
        <v>5135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5" ht="18" customHeight="1" x14ac:dyDescent="0.25">
      <c r="A233" s="298"/>
      <c r="B233" s="304"/>
      <c r="C233" s="305">
        <f>SUM(C226:C232)</f>
        <v>250</v>
      </c>
      <c r="D233" s="306"/>
      <c r="E233" s="307"/>
      <c r="F233" s="306">
        <f>SUM(F226:F232)</f>
        <v>12953</v>
      </c>
      <c r="G233" s="307"/>
      <c r="H233" s="305">
        <f>SUM(H226:H232)</f>
        <v>250</v>
      </c>
      <c r="I233" s="306"/>
      <c r="J233" s="305"/>
      <c r="K233" s="306">
        <f>SUM(K226:K232)</f>
        <v>13885.74</v>
      </c>
      <c r="L233" s="307"/>
      <c r="M233" s="306"/>
      <c r="N233" s="306">
        <f>K233-F233</f>
        <v>932.73999999999978</v>
      </c>
      <c r="O233" s="308">
        <f>(N233+M233)/F233</f>
        <v>7.2009573071875221E-2</v>
      </c>
    </row>
    <row r="234" spans="1:15" ht="18" customHeight="1" x14ac:dyDescent="0.25">
      <c r="B234" s="313"/>
      <c r="C234" s="314"/>
      <c r="D234" s="315"/>
      <c r="E234" s="315"/>
      <c r="F234" s="315"/>
      <c r="G234" s="313"/>
      <c r="H234" s="314"/>
      <c r="I234" s="315"/>
      <c r="J234" s="315"/>
      <c r="K234" s="315"/>
      <c r="L234" s="313"/>
      <c r="M234" s="315"/>
      <c r="N234" s="315"/>
      <c r="O234" s="316"/>
    </row>
    <row r="235" spans="1:15" ht="18" customHeight="1" x14ac:dyDescent="0.25">
      <c r="A235" s="298" t="s">
        <v>20</v>
      </c>
      <c r="B235" s="299">
        <v>42153</v>
      </c>
      <c r="C235" s="300">
        <v>50</v>
      </c>
      <c r="D235" s="301">
        <v>20.99</v>
      </c>
      <c r="E235" s="302"/>
      <c r="F235" s="301">
        <f>C235*D235</f>
        <v>1049.5</v>
      </c>
      <c r="G235" s="299">
        <v>42186</v>
      </c>
      <c r="H235" s="300">
        <v>297</v>
      </c>
      <c r="I235" s="301">
        <v>19.399999999999999</v>
      </c>
      <c r="J235" s="301">
        <v>0.11</v>
      </c>
      <c r="K235" s="301">
        <f>H235*I235-J235</f>
        <v>5761.69</v>
      </c>
      <c r="L235" s="302"/>
      <c r="M235" s="301"/>
      <c r="N235" s="301"/>
      <c r="O235" s="303"/>
    </row>
    <row r="236" spans="1:15" ht="18" customHeight="1" x14ac:dyDescent="0.25">
      <c r="A236" s="298"/>
      <c r="B236" s="299">
        <v>42185</v>
      </c>
      <c r="C236" s="300">
        <v>100</v>
      </c>
      <c r="D236" s="301">
        <v>20.6</v>
      </c>
      <c r="E236" s="301"/>
      <c r="F236" s="301">
        <f>C236*D236</f>
        <v>2060</v>
      </c>
      <c r="G236" s="299">
        <v>42186</v>
      </c>
      <c r="H236" s="300">
        <v>300</v>
      </c>
      <c r="I236" s="301">
        <v>20.28</v>
      </c>
      <c r="J236" s="301">
        <v>0.11</v>
      </c>
      <c r="K236" s="301">
        <f>H236*I236-J236</f>
        <v>6083.89</v>
      </c>
      <c r="L236" s="302"/>
      <c r="M236" s="301"/>
      <c r="N236" s="301"/>
      <c r="O236" s="303"/>
    </row>
    <row r="237" spans="1:15" ht="18" customHeight="1" x14ac:dyDescent="0.25">
      <c r="A237" s="298"/>
      <c r="B237" s="299">
        <v>42186</v>
      </c>
      <c r="C237" s="300">
        <v>150</v>
      </c>
      <c r="D237" s="301">
        <v>19.95</v>
      </c>
      <c r="E237" s="301"/>
      <c r="F237" s="301">
        <f>C237*D237</f>
        <v>2992.5</v>
      </c>
      <c r="G237" s="299">
        <v>42186</v>
      </c>
      <c r="H237" s="300">
        <v>300</v>
      </c>
      <c r="I237" s="301">
        <v>19.75</v>
      </c>
      <c r="J237" s="301">
        <v>0.11</v>
      </c>
      <c r="K237" s="301">
        <f>H237*I237-J237</f>
        <v>5924.89</v>
      </c>
      <c r="L237" s="302"/>
      <c r="M237" s="301"/>
      <c r="N237" s="301"/>
      <c r="O237" s="303"/>
    </row>
    <row r="238" spans="1:15" ht="18" customHeight="1" x14ac:dyDescent="0.25">
      <c r="A238" s="298"/>
      <c r="B238" s="299">
        <v>42186</v>
      </c>
      <c r="C238" s="300">
        <v>300</v>
      </c>
      <c r="D238" s="301">
        <v>19.7</v>
      </c>
      <c r="E238" s="302"/>
      <c r="F238" s="301">
        <f>C238*D238</f>
        <v>5910</v>
      </c>
      <c r="G238" s="302"/>
      <c r="H238" s="300"/>
      <c r="I238" s="301"/>
      <c r="J238" s="301"/>
      <c r="K238" s="301"/>
      <c r="L238" s="302"/>
      <c r="M238" s="301"/>
      <c r="N238" s="301"/>
      <c r="O238" s="303"/>
    </row>
    <row r="239" spans="1:15" ht="18" customHeight="1" x14ac:dyDescent="0.25">
      <c r="A239" s="298"/>
      <c r="B239" s="299">
        <v>42186</v>
      </c>
      <c r="C239" s="300">
        <v>297</v>
      </c>
      <c r="D239" s="301">
        <v>19.13</v>
      </c>
      <c r="E239" s="301"/>
      <c r="F239" s="301">
        <f>C239*D239</f>
        <v>5681.61</v>
      </c>
      <c r="G239" s="302"/>
      <c r="H239" s="300"/>
      <c r="I239" s="301"/>
      <c r="J239" s="301"/>
      <c r="K239" s="301"/>
      <c r="L239" s="302"/>
      <c r="M239" s="301"/>
      <c r="N239" s="301"/>
      <c r="O239" s="303"/>
    </row>
    <row r="240" spans="1:15" ht="18" customHeight="1" x14ac:dyDescent="0.25">
      <c r="A240" s="298"/>
      <c r="B240" s="304"/>
      <c r="C240" s="305">
        <f>SUM(C235:C239)</f>
        <v>897</v>
      </c>
      <c r="D240" s="306"/>
      <c r="E240" s="306"/>
      <c r="F240" s="306">
        <f>SUM(F235:F239)</f>
        <v>17693.61</v>
      </c>
      <c r="G240" s="307"/>
      <c r="H240" s="305">
        <f>SUM(H235:H239)</f>
        <v>897</v>
      </c>
      <c r="I240" s="306"/>
      <c r="J240" s="306"/>
      <c r="K240" s="306">
        <f>SUM(K235:K239)</f>
        <v>17770.47</v>
      </c>
      <c r="L240" s="307"/>
      <c r="M240" s="306"/>
      <c r="N240" s="306">
        <f>K240-F240</f>
        <v>76.860000000000582</v>
      </c>
      <c r="O240" s="308">
        <f>(N240+M240)/F240</f>
        <v>4.3439411177255841E-3</v>
      </c>
    </row>
    <row r="241" spans="1:20" ht="18" customHeight="1" x14ac:dyDescent="0.25">
      <c r="B241" s="313"/>
      <c r="C241" s="314"/>
      <c r="D241" s="315"/>
      <c r="E241" s="25"/>
      <c r="F241" s="315"/>
      <c r="G241" s="313"/>
      <c r="H241" s="314"/>
      <c r="I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31</v>
      </c>
      <c r="B242" s="299">
        <v>42165</v>
      </c>
      <c r="C242" s="300">
        <v>1</v>
      </c>
      <c r="D242" s="301">
        <v>73.03</v>
      </c>
      <c r="E242" s="302"/>
      <c r="F242" s="301">
        <f>C242*D242</f>
        <v>73.03</v>
      </c>
      <c r="G242" s="299">
        <v>42195</v>
      </c>
      <c r="H242" s="300">
        <v>1</v>
      </c>
      <c r="I242" s="301">
        <v>73.5</v>
      </c>
      <c r="J242" s="300">
        <v>0.01</v>
      </c>
      <c r="K242" s="301">
        <f>H242*I242-J242</f>
        <v>73.489999999999995</v>
      </c>
      <c r="L242" s="302"/>
      <c r="M242" s="301"/>
      <c r="N242" s="301"/>
      <c r="O242" s="303"/>
    </row>
    <row r="243" spans="1:20" ht="18" customHeight="1" x14ac:dyDescent="0.25">
      <c r="A243" s="298"/>
      <c r="B243" s="304"/>
      <c r="C243" s="305">
        <f>SUM(C242)</f>
        <v>1</v>
      </c>
      <c r="D243" s="306"/>
      <c r="E243" s="307"/>
      <c r="F243" s="306">
        <f>SUM(F242)</f>
        <v>73.03</v>
      </c>
      <c r="G243" s="307"/>
      <c r="H243" s="305">
        <f>SUM(H242)</f>
        <v>1</v>
      </c>
      <c r="I243" s="306"/>
      <c r="J243" s="305"/>
      <c r="K243" s="306">
        <f>SUM(K242)</f>
        <v>73.489999999999995</v>
      </c>
      <c r="L243" s="307"/>
      <c r="M243" s="306"/>
      <c r="N243" s="306">
        <f>K243-F243</f>
        <v>0.45999999999999375</v>
      </c>
      <c r="O243" s="308">
        <f>(N243+M243)/F243</f>
        <v>6.2987813227439919E-3</v>
      </c>
    </row>
    <row r="244" spans="1:20" ht="18" customHeight="1" x14ac:dyDescent="0.25">
      <c r="A244" s="144"/>
      <c r="B244" s="145"/>
      <c r="C244" s="146"/>
      <c r="D244" s="147"/>
      <c r="E244" s="25"/>
      <c r="F244" s="147"/>
      <c r="G244" s="148"/>
      <c r="H244" s="146"/>
      <c r="I244" s="147"/>
      <c r="K244" s="147"/>
      <c r="L244" s="148"/>
      <c r="M244" s="147"/>
      <c r="N244" s="147"/>
      <c r="O244" s="149"/>
    </row>
    <row r="245" spans="1:20" ht="18" customHeight="1" x14ac:dyDescent="0.25">
      <c r="M245" s="26" t="s">
        <v>38</v>
      </c>
      <c r="N245" s="142">
        <f>0.5*(SUM(M2:M244))</f>
        <v>824.45</v>
      </c>
    </row>
    <row r="246" spans="1:20" ht="18" customHeight="1" x14ac:dyDescent="0.25">
      <c r="M246" s="29" t="s">
        <v>131</v>
      </c>
      <c r="N246" s="143">
        <f>SUM(N1:N244)</f>
        <v>-3292.5299999999334</v>
      </c>
    </row>
    <row r="247" spans="1:20" ht="18" customHeight="1" x14ac:dyDescent="0.25">
      <c r="M247" s="26" t="s">
        <v>153</v>
      </c>
      <c r="N247" s="531">
        <f>T282</f>
        <v>1011.7200000000001</v>
      </c>
    </row>
    <row r="248" spans="1:20" ht="18" customHeight="1" x14ac:dyDescent="0.25">
      <c r="M248" s="26" t="s">
        <v>130</v>
      </c>
      <c r="N248" s="143">
        <f>SUM(ACTIVE!L:L)</f>
        <v>9068.9480000014246</v>
      </c>
    </row>
    <row r="250" spans="1:20" ht="18" customHeight="1" x14ac:dyDescent="0.25">
      <c r="M250" s="26" t="s">
        <v>144</v>
      </c>
      <c r="N250" s="143">
        <f>SUM(N245:N248)</f>
        <v>7612.5880000014913</v>
      </c>
      <c r="Q250" s="449" t="s">
        <v>226</v>
      </c>
      <c r="R250" s="448"/>
      <c r="S250" s="425" t="s">
        <v>221</v>
      </c>
      <c r="T250" s="423"/>
    </row>
    <row r="251" spans="1:20" ht="18" customHeight="1" x14ac:dyDescent="0.25">
      <c r="M251" s="26" t="s">
        <v>145</v>
      </c>
      <c r="N251" s="143">
        <f>Balance!X2</f>
        <v>7612.5599999999977</v>
      </c>
      <c r="Q251" s="360">
        <v>42449</v>
      </c>
      <c r="R251" s="448">
        <v>0.02</v>
      </c>
      <c r="S251" s="423">
        <v>2015</v>
      </c>
      <c r="T251" s="423">
        <v>1003.28</v>
      </c>
    </row>
    <row r="252" spans="1:20" ht="18" customHeight="1" x14ac:dyDescent="0.25">
      <c r="M252" s="26" t="s">
        <v>194</v>
      </c>
      <c r="N252" s="532">
        <f>R282</f>
        <v>0.03</v>
      </c>
      <c r="O252" s="348"/>
      <c r="Q252" s="360">
        <v>42451</v>
      </c>
      <c r="R252" s="448">
        <v>0.01</v>
      </c>
      <c r="S252" s="470">
        <v>42278</v>
      </c>
      <c r="T252" s="423">
        <v>0.19</v>
      </c>
    </row>
    <row r="253" spans="1:20" ht="18" customHeight="1" x14ac:dyDescent="0.25">
      <c r="Q253" s="488"/>
      <c r="R253" s="448"/>
      <c r="S253" s="470">
        <v>42309</v>
      </c>
      <c r="T253" s="423">
        <v>0.26</v>
      </c>
    </row>
    <row r="254" spans="1:20" ht="18" customHeight="1" x14ac:dyDescent="0.25">
      <c r="M254" s="26" t="s">
        <v>132</v>
      </c>
      <c r="N254" s="533">
        <f>N250-N252-N251</f>
        <v>-1.9999985061076586E-3</v>
      </c>
      <c r="Q254" s="359"/>
      <c r="R254" s="448"/>
      <c r="S254" s="470">
        <v>42339</v>
      </c>
      <c r="T254" s="423">
        <v>0.23</v>
      </c>
    </row>
    <row r="255" spans="1:20" ht="18" customHeight="1" x14ac:dyDescent="0.25">
      <c r="Q255" s="359"/>
      <c r="R255" s="448"/>
      <c r="S255" s="470">
        <v>42370</v>
      </c>
      <c r="T255" s="423">
        <v>0.08</v>
      </c>
    </row>
    <row r="256" spans="1:20" ht="18" customHeight="1" x14ac:dyDescent="0.25">
      <c r="Q256" s="359"/>
      <c r="R256" s="448"/>
      <c r="S256" s="470">
        <v>42401</v>
      </c>
      <c r="T256" s="423">
        <v>0.57999999999999996</v>
      </c>
    </row>
    <row r="257" spans="17:21" ht="18" customHeight="1" x14ac:dyDescent="0.25">
      <c r="Q257" s="359"/>
      <c r="R257" s="448"/>
      <c r="S257" s="470">
        <v>42430</v>
      </c>
      <c r="T257" s="423">
        <v>0.68</v>
      </c>
    </row>
    <row r="258" spans="17:21" ht="18" customHeight="1" x14ac:dyDescent="0.25">
      <c r="Q258" s="359"/>
      <c r="R258" s="448"/>
      <c r="S258" s="470">
        <v>42461</v>
      </c>
      <c r="T258" s="423">
        <v>0.37</v>
      </c>
    </row>
    <row r="259" spans="17:21" ht="18" customHeight="1" x14ac:dyDescent="0.25">
      <c r="Q259" s="359"/>
      <c r="R259" s="448"/>
      <c r="S259" s="470">
        <v>42491</v>
      </c>
      <c r="T259" s="423">
        <v>0.13</v>
      </c>
    </row>
    <row r="260" spans="17:21" ht="18" customHeight="1" x14ac:dyDescent="0.25">
      <c r="Q260" s="359"/>
      <c r="R260" s="448"/>
      <c r="S260" s="470">
        <v>42552</v>
      </c>
      <c r="T260" s="423">
        <v>0.64</v>
      </c>
    </row>
    <row r="261" spans="17:21" ht="18" customHeight="1" x14ac:dyDescent="0.25">
      <c r="Q261" s="359"/>
      <c r="R261" s="448"/>
      <c r="S261" s="470">
        <v>42580</v>
      </c>
      <c r="T261" s="423">
        <v>-0.66</v>
      </c>
      <c r="U261" s="25" t="s">
        <v>261</v>
      </c>
    </row>
    <row r="262" spans="17:21" ht="18" customHeight="1" x14ac:dyDescent="0.25">
      <c r="Q262" s="359"/>
      <c r="R262" s="448"/>
      <c r="S262" s="470">
        <v>42582</v>
      </c>
      <c r="T262" s="423">
        <v>0.26</v>
      </c>
    </row>
    <row r="263" spans="17:21" ht="18" customHeight="1" x14ac:dyDescent="0.25">
      <c r="Q263" s="359"/>
      <c r="R263" s="448"/>
      <c r="S263" s="470">
        <v>42608</v>
      </c>
      <c r="T263" s="423">
        <v>0.44</v>
      </c>
    </row>
    <row r="264" spans="17:21" ht="18" customHeight="1" x14ac:dyDescent="0.25">
      <c r="Q264" s="359"/>
      <c r="R264" s="448"/>
      <c r="S264" s="470">
        <v>42614</v>
      </c>
      <c r="T264" s="423">
        <v>0.23</v>
      </c>
    </row>
    <row r="265" spans="17:21" ht="18" customHeight="1" x14ac:dyDescent="0.25">
      <c r="Q265" s="359"/>
      <c r="R265" s="448"/>
      <c r="S265" s="470">
        <v>42639</v>
      </c>
      <c r="T265" s="423">
        <v>0.56999999999999995</v>
      </c>
    </row>
    <row r="266" spans="17:21" ht="18" customHeight="1" x14ac:dyDescent="0.25">
      <c r="Q266" s="359"/>
      <c r="R266" s="448"/>
      <c r="S266" s="470">
        <v>42644</v>
      </c>
      <c r="T266" s="423">
        <v>0.14000000000000001</v>
      </c>
    </row>
    <row r="267" spans="17:21" ht="18" customHeight="1" x14ac:dyDescent="0.25">
      <c r="Q267" s="359"/>
      <c r="R267" s="448"/>
      <c r="S267" s="470">
        <v>42674</v>
      </c>
      <c r="T267" s="423">
        <v>0.45</v>
      </c>
    </row>
    <row r="268" spans="17:21" ht="18" customHeight="1" x14ac:dyDescent="0.25">
      <c r="Q268" s="359"/>
      <c r="R268" s="448"/>
      <c r="S268" s="470">
        <v>42704</v>
      </c>
      <c r="T268" s="423">
        <v>0.43</v>
      </c>
    </row>
    <row r="269" spans="17:21" ht="18" customHeight="1" x14ac:dyDescent="0.25">
      <c r="Q269" s="359"/>
      <c r="R269" s="448"/>
      <c r="S269" s="470">
        <v>43099</v>
      </c>
      <c r="T269" s="423">
        <v>0.64</v>
      </c>
    </row>
    <row r="270" spans="17:21" ht="18" customHeight="1" x14ac:dyDescent="0.25">
      <c r="Q270" s="359"/>
      <c r="R270" s="448"/>
      <c r="S270" s="470">
        <v>42760</v>
      </c>
      <c r="T270" s="423">
        <v>0.56999999999999995</v>
      </c>
    </row>
    <row r="271" spans="17:21" ht="18" customHeight="1" x14ac:dyDescent="0.25">
      <c r="Q271" s="359"/>
      <c r="R271" s="448"/>
      <c r="S271" s="470">
        <v>42767</v>
      </c>
      <c r="T271" s="423">
        <v>0.12</v>
      </c>
    </row>
    <row r="272" spans="17:21" ht="18" customHeight="1" x14ac:dyDescent="0.25">
      <c r="Q272" s="359"/>
      <c r="R272" s="448"/>
      <c r="S272" s="470">
        <v>42794</v>
      </c>
      <c r="T272" s="423">
        <v>0.28000000000000003</v>
      </c>
    </row>
    <row r="273" spans="1:20" ht="18" customHeight="1" x14ac:dyDescent="0.25">
      <c r="Q273" s="359"/>
      <c r="R273" s="448"/>
      <c r="S273" s="470">
        <v>42824</v>
      </c>
      <c r="T273" s="423">
        <v>0.81</v>
      </c>
    </row>
    <row r="274" spans="1:20" ht="18" customHeight="1" x14ac:dyDescent="0.25">
      <c r="Q274" s="359"/>
      <c r="R274" s="448"/>
      <c r="S274" s="470">
        <v>42851</v>
      </c>
      <c r="T274" s="423">
        <v>0.93</v>
      </c>
    </row>
    <row r="275" spans="1:20" ht="18" customHeight="1" x14ac:dyDescent="0.25">
      <c r="Q275" s="359"/>
      <c r="R275" s="448"/>
      <c r="S275" s="470">
        <v>42853</v>
      </c>
      <c r="T275" s="423">
        <v>7.0000000000000007E-2</v>
      </c>
    </row>
    <row r="276" spans="1:20" ht="18" customHeight="1" x14ac:dyDescent="0.25">
      <c r="Q276" s="359"/>
      <c r="R276" s="448"/>
      <c r="S276" s="470"/>
      <c r="T276" s="423"/>
    </row>
    <row r="277" spans="1:20" ht="18" customHeight="1" x14ac:dyDescent="0.25">
      <c r="A277" s="507"/>
      <c r="Q277" s="359"/>
      <c r="R277" s="448"/>
      <c r="S277" s="470"/>
      <c r="T277" s="423"/>
    </row>
    <row r="278" spans="1:20" ht="18" customHeight="1" x14ac:dyDescent="0.25">
      <c r="A278" s="508"/>
      <c r="Q278" s="359"/>
      <c r="R278" s="448"/>
      <c r="S278" s="470"/>
      <c r="T278" s="423"/>
    </row>
    <row r="279" spans="1:20" ht="18" customHeight="1" x14ac:dyDescent="0.25">
      <c r="A279" s="508"/>
      <c r="Q279" s="359"/>
      <c r="R279" s="448"/>
      <c r="S279" s="470"/>
      <c r="T279" s="423"/>
    </row>
    <row r="280" spans="1:20" ht="18" customHeight="1" x14ac:dyDescent="0.25">
      <c r="A280" s="507"/>
      <c r="Q280" s="359"/>
      <c r="R280" s="448"/>
      <c r="S280" s="470"/>
      <c r="T280" s="423"/>
    </row>
    <row r="281" spans="1:20" ht="18" customHeight="1" x14ac:dyDescent="0.25">
      <c r="A281" s="508"/>
      <c r="Q281" s="359"/>
      <c r="R281" s="448"/>
      <c r="S281" s="470"/>
      <c r="T281" s="423"/>
    </row>
    <row r="282" spans="1:20" ht="18" customHeight="1" x14ac:dyDescent="0.25">
      <c r="A282" s="508"/>
      <c r="Q282" s="359" t="s">
        <v>81</v>
      </c>
      <c r="R282" s="448">
        <f>SUM(R251:R270)</f>
        <v>0.03</v>
      </c>
      <c r="S282" s="424" t="s">
        <v>81</v>
      </c>
      <c r="T282" s="423">
        <f>SUM(T251:T275)</f>
        <v>1011.7200000000001</v>
      </c>
    </row>
    <row r="283" spans="1:20" ht="18" customHeight="1" x14ac:dyDescent="0.25">
      <c r="A283" s="507"/>
    </row>
    <row r="284" spans="1:20" ht="18" customHeight="1" x14ac:dyDescent="0.25">
      <c r="A284" s="508"/>
    </row>
    <row r="285" spans="1:20" ht="18" customHeight="1" x14ac:dyDescent="0.25">
      <c r="A285" s="508"/>
    </row>
    <row r="286" spans="1:20" ht="18" customHeight="1" x14ac:dyDescent="0.25">
      <c r="A286" s="508"/>
    </row>
  </sheetData>
  <mergeCells count="3">
    <mergeCell ref="B12:B13"/>
    <mergeCell ref="B14:B15"/>
    <mergeCell ref="B166:B167"/>
  </mergeCells>
  <conditionalFormatting sqref="Q13">
    <cfRule type="expression" dxfId="1347" priority="5">
      <formula>#REF!&gt;0</formula>
    </cfRule>
    <cfRule type="expression" dxfId="134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7"/>
  <sheetViews>
    <sheetView zoomScaleNormal="100" workbookViewId="0">
      <pane ySplit="1" topLeftCell="A398" activePane="bottomLeft" state="frozen"/>
      <selection pane="bottomLeft" activeCell="H423" sqref="H423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136</v>
      </c>
      <c r="D1" s="345" t="s">
        <v>138</v>
      </c>
      <c r="E1" s="345" t="s">
        <v>141</v>
      </c>
      <c r="F1" s="345" t="s">
        <v>154</v>
      </c>
      <c r="G1" s="345" t="s">
        <v>291</v>
      </c>
      <c r="H1" s="345" t="s">
        <v>290</v>
      </c>
      <c r="I1" s="343" t="s">
        <v>85</v>
      </c>
      <c r="J1" s="343" t="s">
        <v>87</v>
      </c>
      <c r="K1" s="343" t="s">
        <v>135</v>
      </c>
      <c r="L1" s="343" t="s">
        <v>137</v>
      </c>
      <c r="M1" s="346" t="s">
        <v>96</v>
      </c>
      <c r="N1" s="346" t="s">
        <v>76</v>
      </c>
      <c r="O1" s="343" t="s">
        <v>150</v>
      </c>
      <c r="P1" s="347" t="s">
        <v>190</v>
      </c>
      <c r="Q1" s="347" t="s">
        <v>191</v>
      </c>
      <c r="R1" s="347" t="s">
        <v>192</v>
      </c>
      <c r="S1" s="347" t="s">
        <v>219</v>
      </c>
      <c r="T1" s="347" t="s">
        <v>220</v>
      </c>
      <c r="U1" s="346" t="s">
        <v>224</v>
      </c>
      <c r="V1" s="346" t="s">
        <v>225</v>
      </c>
      <c r="W1" s="346" t="s">
        <v>292</v>
      </c>
      <c r="X1" s="217" t="s">
        <v>151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7612.5599999999977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124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263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307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317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17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17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17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</sheetData>
  <conditionalFormatting sqref="D3:D417">
    <cfRule type="colorScale" priority="3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7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7">
    <cfRule type="colorScale" priority="2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7">
    <cfRule type="colorScale" priority="3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8:L1048576">
    <cfRule type="colorScale" priority="5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261.27999999999997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261.27999999999997</v>
      </c>
      <c r="R4" s="516">
        <v>3.3E-3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131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287.40800000000002</v>
      </c>
      <c r="Q43" s="2"/>
      <c r="T43" s="427" t="s">
        <v>98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284.79519999999997</v>
      </c>
      <c r="Q44" s="2"/>
      <c r="T44" s="427" t="s">
        <v>99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282.18239999999997</v>
      </c>
      <c r="Q45" s="2"/>
      <c r="T45" s="427" t="s">
        <v>100</v>
      </c>
      <c r="U45" s="493" t="s">
        <v>623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279.56959999999998</v>
      </c>
      <c r="Q46" s="2"/>
      <c r="T46" s="427" t="s">
        <v>101</v>
      </c>
      <c r="U46" s="493" t="s">
        <v>624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276.95679999999999</v>
      </c>
      <c r="Q47" s="2"/>
      <c r="T47" s="427" t="s">
        <v>102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274.34399999999999</v>
      </c>
      <c r="Q48" s="2"/>
      <c r="T48" s="427" t="s">
        <v>103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271.7312</v>
      </c>
      <c r="Q49" s="2"/>
      <c r="T49" s="427" t="s">
        <v>104</v>
      </c>
      <c r="U49" s="493" t="s">
        <v>572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269.11839999999995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266.50559999999996</v>
      </c>
      <c r="Q51" s="2"/>
      <c r="T51" s="427" t="s">
        <v>105</v>
      </c>
      <c r="U51" s="493" t="s">
        <v>625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263.89279999999997</v>
      </c>
      <c r="Q52" s="2"/>
      <c r="T52" s="427" t="s">
        <v>106</v>
      </c>
      <c r="U52" s="493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261.27999999999997</v>
      </c>
      <c r="Q53" s="2"/>
      <c r="T53" s="427" t="s">
        <v>107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258.66719999999998</v>
      </c>
      <c r="Q54" s="2"/>
      <c r="T54" s="427" t="s">
        <v>110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256.05439999999999</v>
      </c>
      <c r="Q55" s="2"/>
      <c r="T55" s="427" t="s">
        <v>108</v>
      </c>
      <c r="U55" s="493" t="s">
        <v>626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253.44159999999997</v>
      </c>
      <c r="T56" s="427" t="s">
        <v>111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250.82879999999997</v>
      </c>
      <c r="T57" s="427" t="s">
        <v>112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248.21599999999995</v>
      </c>
      <c r="T58" s="427" t="s">
        <v>109</v>
      </c>
      <c r="U58" s="493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245.60319999999996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114</v>
      </c>
      <c r="C60" s="267" t="s">
        <v>147</v>
      </c>
      <c r="D60" s="268" t="s">
        <v>146</v>
      </c>
      <c r="E60" s="269" t="s">
        <v>148</v>
      </c>
      <c r="F60" s="270" t="s">
        <v>65</v>
      </c>
      <c r="G60" s="271" t="s">
        <v>152</v>
      </c>
      <c r="H60" s="270" t="s">
        <v>88</v>
      </c>
      <c r="O60" s="82">
        <v>0.93</v>
      </c>
      <c r="P60" s="82">
        <f t="shared" si="5"/>
        <v>242.99039999999999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240.37759999999997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237.76479999999998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235.15199999999999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193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45" priority="58">
      <formula>F19&gt;0</formula>
    </cfRule>
    <cfRule type="expression" dxfId="134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43" priority="47">
      <formula>H25&gt;0</formula>
    </cfRule>
    <cfRule type="expression" dxfId="1342" priority="48">
      <formula>H25&lt;0</formula>
    </cfRule>
  </conditionalFormatting>
  <conditionalFormatting sqref="M39">
    <cfRule type="expression" dxfId="1341" priority="45">
      <formula>M39&gt;0</formula>
    </cfRule>
    <cfRule type="expression" dxfId="1340" priority="46">
      <formula>M39&lt;0</formula>
    </cfRule>
  </conditionalFormatting>
  <conditionalFormatting sqref="F61:F67">
    <cfRule type="expression" dxfId="1339" priority="43">
      <formula>F61&gt;0</formula>
    </cfRule>
    <cfRule type="expression" dxfId="1338" priority="44">
      <formula>F61&lt;0</formula>
    </cfRule>
  </conditionalFormatting>
  <conditionalFormatting sqref="H61:H67">
    <cfRule type="expression" dxfId="1337" priority="41">
      <formula>H61&gt;0</formula>
    </cfRule>
    <cfRule type="expression" dxfId="1336" priority="42">
      <formula>H61&lt;0</formula>
    </cfRule>
  </conditionalFormatting>
  <conditionalFormatting sqref="F21:F24">
    <cfRule type="expression" dxfId="1335" priority="39">
      <formula>F21&gt;0</formula>
    </cfRule>
    <cfRule type="expression" dxfId="1334" priority="40">
      <formula>F21&lt;0</formula>
    </cfRule>
  </conditionalFormatting>
  <conditionalFormatting sqref="H21:H24">
    <cfRule type="expression" dxfId="1333" priority="37">
      <formula>H21&gt;0</formula>
    </cfRule>
    <cfRule type="expression" dxfId="1332" priority="38">
      <formula>H21&lt;0</formula>
    </cfRule>
  </conditionalFormatting>
  <conditionalFormatting sqref="I25:I28">
    <cfRule type="expression" dxfId="1331" priority="31">
      <formula>I25&gt;0</formula>
    </cfRule>
    <cfRule type="expression" dxfId="1330" priority="32">
      <formula>I25&lt;0</formula>
    </cfRule>
  </conditionalFormatting>
  <conditionalFormatting sqref="I21:I24">
    <cfRule type="expression" dxfId="1329" priority="29">
      <formula>I21&gt;0</formula>
    </cfRule>
    <cfRule type="expression" dxfId="1328" priority="30">
      <formula>I21&lt;0</formula>
    </cfRule>
  </conditionalFormatting>
  <conditionalFormatting sqref="H29">
    <cfRule type="expression" dxfId="1327" priority="27">
      <formula>H29&gt;0</formula>
    </cfRule>
    <cfRule type="expression" dxfId="1326" priority="28">
      <formula>H29&lt;0</formula>
    </cfRule>
  </conditionalFormatting>
  <conditionalFormatting sqref="H30">
    <cfRule type="expression" dxfId="1325" priority="25">
      <formula>H30&gt;0</formula>
    </cfRule>
    <cfRule type="expression" dxfId="1324" priority="26">
      <formula>H30&lt;0</formula>
    </cfRule>
  </conditionalFormatting>
  <conditionalFormatting sqref="H31">
    <cfRule type="expression" dxfId="1323" priority="23">
      <formula>H31&gt;0</formula>
    </cfRule>
    <cfRule type="expression" dxfId="1322" priority="24">
      <formula>H31&lt;0</formula>
    </cfRule>
  </conditionalFormatting>
  <conditionalFormatting sqref="Q7">
    <cfRule type="expression" dxfId="1321" priority="21">
      <formula>Q7&gt;0</formula>
    </cfRule>
    <cfRule type="expression" dxfId="1320" priority="22">
      <formula>Q7&lt;0</formula>
    </cfRule>
  </conditionalFormatting>
  <conditionalFormatting sqref="Q8">
    <cfRule type="expression" dxfId="1319" priority="19">
      <formula>Q8&gt;0</formula>
    </cfRule>
    <cfRule type="expression" dxfId="1318" priority="20">
      <formula>Q8&lt;0</formula>
    </cfRule>
  </conditionalFormatting>
  <conditionalFormatting sqref="F73:F82">
    <cfRule type="expression" dxfId="1317" priority="17">
      <formula>F73&gt;0</formula>
    </cfRule>
    <cfRule type="expression" dxfId="1316" priority="18">
      <formula>F73&lt;0</formula>
    </cfRule>
  </conditionalFormatting>
  <conditionalFormatting sqref="H73:H76">
    <cfRule type="expression" dxfId="1315" priority="15">
      <formula>H73&gt;0</formula>
    </cfRule>
    <cfRule type="expression" dxfId="1314" priority="16">
      <formula>H73&lt;0</formula>
    </cfRule>
  </conditionalFormatting>
  <conditionalFormatting sqref="F69:F72">
    <cfRule type="expression" dxfId="1313" priority="13">
      <formula>F69&gt;0</formula>
    </cfRule>
    <cfRule type="expression" dxfId="1312" priority="14">
      <formula>F69&lt;0</formula>
    </cfRule>
  </conditionalFormatting>
  <conditionalFormatting sqref="H69:H72">
    <cfRule type="expression" dxfId="1311" priority="11">
      <formula>H69&gt;0</formula>
    </cfRule>
    <cfRule type="expression" dxfId="1310" priority="12">
      <formula>H69&lt;0</formula>
    </cfRule>
  </conditionalFormatting>
  <conditionalFormatting sqref="I73:I76">
    <cfRule type="expression" dxfId="1309" priority="9">
      <formula>I73&gt;0</formula>
    </cfRule>
    <cfRule type="expression" dxfId="1308" priority="10">
      <formula>I73&lt;0</formula>
    </cfRule>
  </conditionalFormatting>
  <conditionalFormatting sqref="I69:I72">
    <cfRule type="expression" dxfId="1307" priority="7">
      <formula>I69&gt;0</formula>
    </cfRule>
    <cfRule type="expression" dxfId="1306" priority="8">
      <formula>I69&lt;0</formula>
    </cfRule>
  </conditionalFormatting>
  <conditionalFormatting sqref="H77">
    <cfRule type="expression" dxfId="1305" priority="5">
      <formula>H77&gt;0</formula>
    </cfRule>
    <cfRule type="expression" dxfId="1304" priority="6">
      <formula>H77&lt;0</formula>
    </cfRule>
  </conditionalFormatting>
  <conditionalFormatting sqref="H78">
    <cfRule type="expression" dxfId="1303" priority="3">
      <formula>H78&gt;0</formula>
    </cfRule>
    <cfRule type="expression" dxfId="1302" priority="4">
      <formula>H78&lt;0</formula>
    </cfRule>
  </conditionalFormatting>
  <conditionalFormatting sqref="H79">
    <cfRule type="expression" dxfId="1301" priority="1">
      <formula>H79&gt;0</formula>
    </cfRule>
    <cfRule type="expression" dxfId="130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38.01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38.01</v>
      </c>
      <c r="R4" s="516">
        <v>1.6899999999999998E-2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207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41.811</v>
      </c>
      <c r="Q43" s="2"/>
      <c r="T43" s="137" t="s">
        <v>98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41.430900000000001</v>
      </c>
      <c r="Q44" s="2"/>
      <c r="T44" s="107" t="s">
        <v>99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41.050800000000002</v>
      </c>
      <c r="Q45" s="2"/>
      <c r="T45" s="107" t="s">
        <v>100</v>
      </c>
      <c r="U45" s="364" t="s">
        <v>627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40.670700000000004</v>
      </c>
      <c r="Q46" s="2"/>
      <c r="T46" s="107" t="s">
        <v>101</v>
      </c>
      <c r="U46" s="364" t="s">
        <v>628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40.290599999999998</v>
      </c>
      <c r="Q47" s="2"/>
      <c r="T47" s="107" t="s">
        <v>102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39.910499999999999</v>
      </c>
      <c r="Q48" s="2"/>
      <c r="T48" s="107" t="s">
        <v>103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39.5304</v>
      </c>
      <c r="Q49" s="2"/>
      <c r="T49" s="107" t="s">
        <v>122</v>
      </c>
      <c r="U49" s="364" t="s">
        <v>449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39.150300000000001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38.770199999999996</v>
      </c>
      <c r="Q51" s="2"/>
      <c r="T51" s="107" t="s">
        <v>105</v>
      </c>
      <c r="U51" s="364" t="s">
        <v>629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38.390099999999997</v>
      </c>
      <c r="Q52" s="2"/>
      <c r="T52" s="107" t="s">
        <v>106</v>
      </c>
      <c r="U52" s="364" t="s">
        <v>439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38.01</v>
      </c>
      <c r="Q53" s="2"/>
      <c r="T53" s="107" t="s">
        <v>107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37.629899999999999</v>
      </c>
      <c r="Q54" s="2"/>
      <c r="T54" s="107" t="s">
        <v>110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114</v>
      </c>
      <c r="C55" s="189" t="s">
        <v>147</v>
      </c>
      <c r="D55" s="190" t="s">
        <v>146</v>
      </c>
      <c r="E55" s="192" t="s">
        <v>148</v>
      </c>
      <c r="F55" s="193" t="s">
        <v>65</v>
      </c>
      <c r="G55" s="227" t="s">
        <v>152</v>
      </c>
      <c r="H55" s="193" t="s">
        <v>88</v>
      </c>
      <c r="I55" s="193" t="s">
        <v>155</v>
      </c>
      <c r="O55" s="82">
        <v>0.98</v>
      </c>
      <c r="P55" s="82">
        <f t="shared" si="3"/>
        <v>37.2498</v>
      </c>
      <c r="Q55" s="2"/>
      <c r="T55" s="107" t="s">
        <v>108</v>
      </c>
      <c r="U55" s="364" t="s">
        <v>630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36.869699999999995</v>
      </c>
      <c r="T56" s="107" t="s">
        <v>111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36.489599999999996</v>
      </c>
      <c r="T57" s="107" t="s">
        <v>112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36.109499999999997</v>
      </c>
      <c r="T58" s="107" t="s">
        <v>109</v>
      </c>
      <c r="U58" s="364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35.729399999999998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35.349299999999999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34.969200000000001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34.589100000000002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34.208999999999996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99" priority="25">
      <formula>N19&gt;0</formula>
    </cfRule>
    <cfRule type="expression" dxfId="129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97" priority="19">
      <formula>F21&gt;0</formula>
    </cfRule>
    <cfRule type="expression" dxfId="1296" priority="20">
      <formula>F21&lt;0</formula>
    </cfRule>
  </conditionalFormatting>
  <conditionalFormatting sqref="H21:H31">
    <cfRule type="expression" dxfId="1295" priority="17">
      <formula>H21&gt;0</formula>
    </cfRule>
    <cfRule type="expression" dxfId="1294" priority="18">
      <formula>H21&lt;0</formula>
    </cfRule>
  </conditionalFormatting>
  <conditionalFormatting sqref="I21:I31">
    <cfRule type="expression" dxfId="1293" priority="15">
      <formula>I21&gt;0</formula>
    </cfRule>
    <cfRule type="expression" dxfId="1292" priority="16">
      <formula>I21&lt;0</formula>
    </cfRule>
  </conditionalFormatting>
  <conditionalFormatting sqref="Q8">
    <cfRule type="expression" dxfId="1291" priority="7">
      <formula>Q8&gt;0</formula>
    </cfRule>
    <cfRule type="expression" dxfId="1290" priority="8">
      <formula>Q8&lt;0</formula>
    </cfRule>
  </conditionalFormatting>
  <conditionalFormatting sqref="Q7">
    <cfRule type="expression" dxfId="1289" priority="9">
      <formula>Q7&gt;0</formula>
    </cfRule>
    <cfRule type="expression" dxfId="1288" priority="10">
      <formula>Q7&lt;0</formula>
    </cfRule>
  </conditionalFormatting>
  <conditionalFormatting sqref="F56:F66">
    <cfRule type="expression" dxfId="1287" priority="5">
      <formula>F56&gt;0</formula>
    </cfRule>
    <cfRule type="expression" dxfId="1286" priority="6">
      <formula>F56&lt;0</formula>
    </cfRule>
  </conditionalFormatting>
  <conditionalFormatting sqref="H56:H66">
    <cfRule type="expression" dxfId="1285" priority="3">
      <formula>H56&gt;0</formula>
    </cfRule>
    <cfRule type="expression" dxfId="1284" priority="4">
      <formula>H56&lt;0</formula>
    </cfRule>
  </conditionalFormatting>
  <conditionalFormatting sqref="I56:I66">
    <cfRule type="expression" dxfId="1283" priority="1">
      <formula>I56&gt;0</formula>
    </cfRule>
    <cfRule type="expression" dxfId="128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3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541</v>
      </c>
      <c r="M3" s="4"/>
      <c r="O3" s="11" t="s">
        <v>58</v>
      </c>
      <c r="Q3" s="228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64.95</v>
      </c>
      <c r="R4" s="516">
        <v>7.6E-3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12990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181</v>
      </c>
      <c r="Q7" s="2">
        <f>Q10+Q8</f>
        <v>-653.94000000000233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-1329.8900000000031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213</v>
      </c>
      <c r="Q9" s="136">
        <f>IF(Q2=0, 0, Q8/Q6)</f>
        <v>-9.2870126795666919E-2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197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114</v>
      </c>
      <c r="C24" s="510" t="s">
        <v>147</v>
      </c>
      <c r="D24" s="511" t="s">
        <v>146</v>
      </c>
      <c r="E24" s="512" t="s">
        <v>148</v>
      </c>
      <c r="F24" s="513" t="s">
        <v>65</v>
      </c>
      <c r="G24" s="514" t="s">
        <v>152</v>
      </c>
      <c r="H24" s="513" t="s">
        <v>88</v>
      </c>
      <c r="I24" s="513" t="s">
        <v>155</v>
      </c>
      <c r="J24" s="513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365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365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404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359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430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473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495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495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98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99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3" t="s">
        <v>78</v>
      </c>
      <c r="P42" s="703"/>
      <c r="T42" s="107" t="s">
        <v>100</v>
      </c>
      <c r="U42" s="364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71.445000000000007</v>
      </c>
      <c r="Q43" s="2"/>
      <c r="T43" s="107" t="s">
        <v>101</v>
      </c>
      <c r="U43" s="364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6">O44*$Q$4</f>
        <v>70.795500000000004</v>
      </c>
      <c r="Q44" s="2"/>
      <c r="T44" s="107" t="s">
        <v>102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6"/>
        <v>70.146000000000001</v>
      </c>
      <c r="Q45" s="2"/>
      <c r="T45" s="107" t="s">
        <v>103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6"/>
        <v>69.496500000000012</v>
      </c>
      <c r="Q46" s="2"/>
      <c r="T46" s="107" t="s">
        <v>122</v>
      </c>
      <c r="U46" s="364" t="s">
        <v>515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6"/>
        <v>68.847000000000008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36"/>
        <v>68.197500000000005</v>
      </c>
      <c r="Q48" s="2"/>
      <c r="T48" s="107" t="s">
        <v>105</v>
      </c>
      <c r="U48" s="364" t="s">
        <v>631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36"/>
        <v>67.548000000000002</v>
      </c>
      <c r="Q49" s="2"/>
      <c r="T49" s="107" t="s">
        <v>106</v>
      </c>
      <c r="U49" s="364" t="s">
        <v>632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36"/>
        <v>66.898499999999999</v>
      </c>
      <c r="Q50" s="2"/>
      <c r="T50" s="107" t="s">
        <v>107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36"/>
        <v>66.249000000000009</v>
      </c>
      <c r="Q51" s="2"/>
      <c r="T51" s="107" t="s">
        <v>110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36"/>
        <v>65.599500000000006</v>
      </c>
      <c r="Q52" s="2"/>
      <c r="T52" s="107" t="s">
        <v>108</v>
      </c>
      <c r="U52" s="364" t="s">
        <v>633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36"/>
        <v>64.95</v>
      </c>
      <c r="Q53" s="2"/>
      <c r="T53" s="107" t="s">
        <v>111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36"/>
        <v>64.3005</v>
      </c>
      <c r="Q54" s="2"/>
      <c r="T54" s="107" t="s">
        <v>112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36"/>
        <v>63.651000000000003</v>
      </c>
      <c r="Q55" s="2"/>
      <c r="T55" s="107" t="s">
        <v>109</v>
      </c>
      <c r="U55" s="364" t="s">
        <v>591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36"/>
        <v>63.0015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37">C57*(E57-D57)</f>
        <v>15.999999999999943</v>
      </c>
      <c r="G57" s="378">
        <f t="shared" ref="G57:G65" si="38">D57*C57</f>
        <v>1924</v>
      </c>
      <c r="H57" s="379">
        <f t="shared" ref="H57:H65" si="39">(E57-D57)/D57</f>
        <v>8.316008316008287E-3</v>
      </c>
      <c r="I57" s="379"/>
      <c r="O57" s="82">
        <v>0.96</v>
      </c>
      <c r="P57" s="82">
        <f t="shared" si="36"/>
        <v>62.352000000000004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37"/>
        <v>50.600000000000023</v>
      </c>
      <c r="G58" s="378">
        <f t="shared" si="38"/>
        <v>1924</v>
      </c>
      <c r="H58" s="379">
        <f t="shared" si="39"/>
        <v>2.6299376299376311E-2</v>
      </c>
      <c r="I58" s="379"/>
      <c r="O58" s="82">
        <v>0.95</v>
      </c>
      <c r="P58" s="82">
        <f t="shared" si="36"/>
        <v>61.702500000000001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37"/>
        <v>-176.20199999999988</v>
      </c>
      <c r="G59" s="378">
        <f t="shared" si="38"/>
        <v>4063.752</v>
      </c>
      <c r="H59" s="379">
        <f t="shared" si="39"/>
        <v>-4.3359437288495929E-2</v>
      </c>
      <c r="I59" s="380"/>
      <c r="O59" s="82">
        <v>0.94</v>
      </c>
      <c r="P59" s="82">
        <f t="shared" si="36"/>
        <v>61.052999999999997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37"/>
        <v>-51.239999999999952</v>
      </c>
      <c r="G60" s="378">
        <f t="shared" si="38"/>
        <v>2283.9899999999998</v>
      </c>
      <c r="H60" s="379">
        <f t="shared" si="39"/>
        <v>-2.2434423968581276E-2</v>
      </c>
      <c r="I60" s="379"/>
      <c r="O60" s="82">
        <v>0.93</v>
      </c>
      <c r="P60" s="82">
        <f t="shared" si="36"/>
        <v>60.403500000000008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37"/>
        <v>-146.2399999999999</v>
      </c>
      <c r="G61" s="378">
        <f t="shared" si="38"/>
        <v>2283.9899999999998</v>
      </c>
      <c r="H61" s="379">
        <f t="shared" si="39"/>
        <v>-6.402830134983073E-2</v>
      </c>
      <c r="I61" s="379"/>
      <c r="O61" s="82">
        <v>0.92</v>
      </c>
      <c r="P61" s="82">
        <f t="shared" si="36"/>
        <v>59.754000000000005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37"/>
        <v>-159.23999999999978</v>
      </c>
      <c r="G62" s="378">
        <f t="shared" si="38"/>
        <v>4352.74</v>
      </c>
      <c r="H62" s="379">
        <f t="shared" si="39"/>
        <v>-3.6583852929419118E-2</v>
      </c>
      <c r="I62" s="379"/>
      <c r="O62" s="82">
        <v>0.91</v>
      </c>
      <c r="P62" s="82">
        <f t="shared" si="36"/>
        <v>59.104500000000002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37"/>
        <v>-37.790000000000035</v>
      </c>
      <c r="G63" s="378">
        <f t="shared" si="38"/>
        <v>2188.04</v>
      </c>
      <c r="H63" s="379">
        <f t="shared" si="39"/>
        <v>-1.7271165060967823E-2</v>
      </c>
      <c r="I63" s="379"/>
      <c r="O63" s="82">
        <v>0.9</v>
      </c>
      <c r="P63" s="82">
        <f t="shared" si="36"/>
        <v>58.455000000000005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37"/>
        <v>-137.54000000000025</v>
      </c>
      <c r="G64" s="378">
        <f t="shared" si="38"/>
        <v>2188.04</v>
      </c>
      <c r="H64" s="379">
        <f t="shared" si="39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37"/>
        <v>-167.54249999999934</v>
      </c>
      <c r="G65" s="378">
        <f t="shared" si="38"/>
        <v>6112.0424999999996</v>
      </c>
      <c r="H65" s="379">
        <f t="shared" si="39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0">C66*(E66-D66)</f>
        <v>-58.042499999999819</v>
      </c>
      <c r="G66" s="378">
        <f t="shared" ref="G66:G78" si="41">D66*C66</f>
        <v>6112.0424999999996</v>
      </c>
      <c r="H66" s="379">
        <f t="shared" ref="H66:H78" si="42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0"/>
        <v>195.77249999999998</v>
      </c>
      <c r="G67" s="378">
        <f t="shared" si="41"/>
        <v>4432.4775</v>
      </c>
      <c r="H67" s="379">
        <f t="shared" si="42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0"/>
        <v>38.472500000000025</v>
      </c>
      <c r="G68" s="378">
        <f t="shared" si="41"/>
        <v>4432.4775</v>
      </c>
      <c r="H68" s="379">
        <f t="shared" si="42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0"/>
        <v>466.37249999999932</v>
      </c>
      <c r="G69" s="378">
        <f t="shared" si="41"/>
        <v>4432.4775</v>
      </c>
      <c r="H69" s="379">
        <f t="shared" si="42"/>
        <v>0.10521711616133399</v>
      </c>
      <c r="I69" s="379"/>
      <c r="W69" s="282" t="s">
        <v>121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0"/>
        <v>536.22249999999985</v>
      </c>
      <c r="G70" s="378">
        <f t="shared" si="41"/>
        <v>4432.4775</v>
      </c>
      <c r="H70" s="379">
        <f t="shared" si="42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0"/>
        <v>640.51000000000045</v>
      </c>
      <c r="G71" s="378">
        <f t="shared" si="41"/>
        <v>3972.49</v>
      </c>
      <c r="H71" s="379">
        <f t="shared" si="42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0"/>
        <v>547.01000000000022</v>
      </c>
      <c r="G72" s="378">
        <f t="shared" si="41"/>
        <v>3972.49</v>
      </c>
      <c r="H72" s="379">
        <f t="shared" si="42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0"/>
        <v>505.01000000000005</v>
      </c>
      <c r="G73" s="378">
        <f t="shared" si="41"/>
        <v>3972.49</v>
      </c>
      <c r="H73" s="379">
        <f t="shared" si="42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0"/>
        <v>400.50999999999988</v>
      </c>
      <c r="G74" s="378">
        <f t="shared" si="41"/>
        <v>3972.49</v>
      </c>
      <c r="H74" s="379">
        <f t="shared" si="42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0"/>
        <v>504.01000000000022</v>
      </c>
      <c r="G75" s="378">
        <f t="shared" si="41"/>
        <v>3972.49</v>
      </c>
      <c r="H75" s="379">
        <f t="shared" si="42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0"/>
        <v>470.51000000000016</v>
      </c>
      <c r="G76" s="378">
        <f t="shared" si="41"/>
        <v>3972.49</v>
      </c>
      <c r="H76" s="379">
        <f t="shared" si="42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0"/>
        <v>500.50999999999988</v>
      </c>
      <c r="G77" s="378">
        <f t="shared" si="41"/>
        <v>3972.49</v>
      </c>
      <c r="H77" s="379">
        <f t="shared" si="42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0"/>
        <v>413.46899999999977</v>
      </c>
      <c r="G78" s="378">
        <f t="shared" si="41"/>
        <v>2218.1310000000003</v>
      </c>
      <c r="H78" s="379">
        <f t="shared" si="42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114</v>
      </c>
      <c r="C81" s="510" t="s">
        <v>147</v>
      </c>
      <c r="D81" s="511" t="s">
        <v>146</v>
      </c>
      <c r="E81" s="512" t="s">
        <v>148</v>
      </c>
      <c r="F81" s="513" t="s">
        <v>65</v>
      </c>
      <c r="G81" s="514" t="s">
        <v>152</v>
      </c>
      <c r="H81" s="513" t="s">
        <v>88</v>
      </c>
      <c r="I81" s="513" t="s">
        <v>155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3">C82*(E82-D82)</f>
        <v>42.500000000000071</v>
      </c>
      <c r="G82" s="378">
        <f t="shared" ref="G82:G98" si="44">D82*C82</f>
        <v>1973.75</v>
      </c>
      <c r="H82" s="379">
        <f t="shared" ref="H82:H98" si="45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3"/>
        <v>30.750000000000099</v>
      </c>
      <c r="G83" s="378">
        <f t="shared" si="44"/>
        <v>1973.75</v>
      </c>
      <c r="H83" s="379">
        <f t="shared" si="45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3"/>
        <v>75.750000000000028</v>
      </c>
      <c r="G84" s="378">
        <f t="shared" si="44"/>
        <v>1973.75</v>
      </c>
      <c r="H84" s="379">
        <f t="shared" si="45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3"/>
        <v>53.749999999999787</v>
      </c>
      <c r="G85" s="378">
        <f t="shared" si="44"/>
        <v>1973.75</v>
      </c>
      <c r="H85" s="379">
        <f t="shared" si="45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3"/>
        <v>88.250000000000028</v>
      </c>
      <c r="G86" s="378">
        <f t="shared" si="44"/>
        <v>1973.75</v>
      </c>
      <c r="H86" s="379">
        <f t="shared" si="45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3"/>
        <v>70.499999999999829</v>
      </c>
      <c r="G87" s="378">
        <f t="shared" si="44"/>
        <v>1973.75</v>
      </c>
      <c r="H87" s="379">
        <f t="shared" si="45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3"/>
        <v>-51.249999999999929</v>
      </c>
      <c r="G88" s="378">
        <f t="shared" si="44"/>
        <v>1973.75</v>
      </c>
      <c r="H88" s="379">
        <f t="shared" si="45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3"/>
        <v>-29.500000000000171</v>
      </c>
      <c r="G89" s="378">
        <f t="shared" si="44"/>
        <v>1973.75</v>
      </c>
      <c r="H89" s="379">
        <f t="shared" si="45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3"/>
        <v>-85.750000000000171</v>
      </c>
      <c r="G90" s="378">
        <f t="shared" si="44"/>
        <v>1973.75</v>
      </c>
      <c r="H90" s="379">
        <f t="shared" si="45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3"/>
        <v>-42.000000000000171</v>
      </c>
      <c r="G91" s="378">
        <f t="shared" si="44"/>
        <v>1973.75</v>
      </c>
      <c r="H91" s="379">
        <f t="shared" si="45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3"/>
        <v>0.49999999999990052</v>
      </c>
      <c r="G92" s="378">
        <f t="shared" si="44"/>
        <v>1973.75</v>
      </c>
      <c r="H92" s="379">
        <f t="shared" si="45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3"/>
        <v>-4.9500000000001876</v>
      </c>
      <c r="G93" s="378">
        <f t="shared" si="44"/>
        <v>4202</v>
      </c>
      <c r="H93" s="379">
        <f t="shared" si="45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3"/>
        <v>-102.99849999999971</v>
      </c>
      <c r="G94" s="378">
        <f t="shared" si="44"/>
        <v>4202.1484999999993</v>
      </c>
      <c r="H94" s="379">
        <f t="shared" si="45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3"/>
        <v>-37.548499999999834</v>
      </c>
      <c r="G95" s="378">
        <f t="shared" si="44"/>
        <v>4202.1484999999993</v>
      </c>
      <c r="H95" s="379">
        <f t="shared" si="45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3"/>
        <v>77.951499999999854</v>
      </c>
      <c r="G96" s="378">
        <f t="shared" si="44"/>
        <v>4202.1484999999993</v>
      </c>
      <c r="H96" s="379">
        <f t="shared" si="45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3"/>
        <v>214.71000000000032</v>
      </c>
      <c r="G97" s="378">
        <f t="shared" si="44"/>
        <v>2228.19</v>
      </c>
      <c r="H97" s="379">
        <f t="shared" si="45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3"/>
        <v>173.90999999999991</v>
      </c>
      <c r="G98" s="378">
        <f t="shared" si="44"/>
        <v>2228.19</v>
      </c>
      <c r="H98" s="379">
        <f t="shared" si="45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218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46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47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46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47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46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47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46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47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46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47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46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47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197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81" priority="35">
      <formula>N19&gt;0</formula>
    </cfRule>
    <cfRule type="expression" dxfId="12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79" priority="29">
      <formula>F61&gt;0</formula>
    </cfRule>
    <cfRule type="expression" dxfId="1278" priority="30">
      <formula>F61&lt;0</formula>
    </cfRule>
  </conditionalFormatting>
  <conditionalFormatting sqref="H61:H79 H83:H100">
    <cfRule type="expression" dxfId="1277" priority="27">
      <formula>H61&gt;0</formula>
    </cfRule>
    <cfRule type="expression" dxfId="1276" priority="28">
      <formula>H61&lt;0</formula>
    </cfRule>
  </conditionalFormatting>
  <conditionalFormatting sqref="I57:I79 I82:I100">
    <cfRule type="expression" dxfId="1275" priority="25">
      <formula>I57&gt;0</formula>
    </cfRule>
    <cfRule type="expression" dxfId="1274" priority="26">
      <formula>I57&lt;0</formula>
    </cfRule>
  </conditionalFormatting>
  <conditionalFormatting sqref="Q7">
    <cfRule type="expression" dxfId="1273" priority="23">
      <formula>Q7&gt;0</formula>
    </cfRule>
    <cfRule type="expression" dxfId="1272" priority="24">
      <formula>Q7&lt;0</formula>
    </cfRule>
  </conditionalFormatting>
  <conditionalFormatting sqref="Q8">
    <cfRule type="expression" dxfId="1271" priority="21">
      <formula>Q8&gt;0</formula>
    </cfRule>
    <cfRule type="expression" dxfId="1270" priority="22">
      <formula>Q8&lt;0</formula>
    </cfRule>
  </conditionalFormatting>
  <conditionalFormatting sqref="F57:F60">
    <cfRule type="expression" dxfId="1269" priority="19">
      <formula>F57&gt;0</formula>
    </cfRule>
    <cfRule type="expression" dxfId="1268" priority="20">
      <formula>F57&lt;0</formula>
    </cfRule>
  </conditionalFormatting>
  <conditionalFormatting sqref="H57:H60">
    <cfRule type="expression" dxfId="1267" priority="17">
      <formula>H57&gt;0</formula>
    </cfRule>
    <cfRule type="expression" dxfId="1266" priority="18">
      <formula>H57&lt;0</formula>
    </cfRule>
  </conditionalFormatting>
  <conditionalFormatting sqref="F82:F96">
    <cfRule type="expression" dxfId="1265" priority="11">
      <formula>F82&gt;0</formula>
    </cfRule>
    <cfRule type="expression" dxfId="1264" priority="12">
      <formula>F82&lt;0</formula>
    </cfRule>
  </conditionalFormatting>
  <conditionalFormatting sqref="H82:H96">
    <cfRule type="expression" dxfId="1263" priority="9">
      <formula>H82&gt;0</formula>
    </cfRule>
    <cfRule type="expression" dxfId="1262" priority="10">
      <formula>H82&lt;0</formula>
    </cfRule>
  </conditionalFormatting>
  <conditionalFormatting sqref="F25:F42">
    <cfRule type="expression" dxfId="1261" priority="7">
      <formula>F25&gt;0</formula>
    </cfRule>
    <cfRule type="expression" dxfId="1260" priority="8">
      <formula>F25&lt;0</formula>
    </cfRule>
  </conditionalFormatting>
  <conditionalFormatting sqref="H25:H42">
    <cfRule type="expression" dxfId="1259" priority="5">
      <formula>H25&gt;0</formula>
    </cfRule>
    <cfRule type="expression" dxfId="1258" priority="6">
      <formula>H25&lt;0</formula>
    </cfRule>
  </conditionalFormatting>
  <conditionalFormatting sqref="J34:J52">
    <cfRule type="expression" dxfId="1257" priority="3">
      <formula>J34&gt;0</formula>
    </cfRule>
    <cfRule type="expression" dxfId="1256" priority="4">
      <formula>J34&lt;0</formula>
    </cfRule>
  </conditionalFormatting>
  <conditionalFormatting sqref="J39">
    <cfRule type="expression" dxfId="1255" priority="1">
      <formula>J39&gt;0</formula>
    </cfRule>
    <cfRule type="expression" dxfId="1254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153.99</v>
      </c>
      <c r="R4" s="516">
        <v>6.4000000000000003E-3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3" t="s">
        <v>65</v>
      </c>
      <c r="G24" s="227" t="s">
        <v>152</v>
      </c>
      <c r="H24" s="193" t="s">
        <v>88</v>
      </c>
      <c r="I24" s="193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98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257</v>
      </c>
      <c r="T41" s="107" t="s">
        <v>99</v>
      </c>
      <c r="U41" s="364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3" t="s">
        <v>78</v>
      </c>
      <c r="P42" s="703"/>
      <c r="T42" s="107" t="s">
        <v>100</v>
      </c>
      <c r="U42" s="364" t="s">
        <v>634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169.38900000000001</v>
      </c>
      <c r="Q43" s="2"/>
      <c r="T43" s="107" t="s">
        <v>101</v>
      </c>
      <c r="U43" s="364" t="s">
        <v>635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167.84910000000002</v>
      </c>
      <c r="Q44" s="2"/>
      <c r="T44" s="107" t="s">
        <v>102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166.30920000000003</v>
      </c>
      <c r="Q45" s="2"/>
      <c r="T45" s="107" t="s">
        <v>103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164.76930000000002</v>
      </c>
      <c r="Q46" s="2"/>
      <c r="T46" s="107" t="s">
        <v>122</v>
      </c>
      <c r="U46" s="364" t="s">
        <v>412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163.22940000000003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161.68950000000001</v>
      </c>
      <c r="Q48" s="2"/>
      <c r="T48" s="107" t="s">
        <v>105</v>
      </c>
      <c r="U48" s="364" t="s">
        <v>636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160.14960000000002</v>
      </c>
      <c r="Q49" s="2"/>
      <c r="T49" s="107" t="s">
        <v>106</v>
      </c>
      <c r="U49" s="364" t="s">
        <v>637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158.6097</v>
      </c>
      <c r="Q50" s="2"/>
      <c r="T50" s="107" t="s">
        <v>107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157.06980000000001</v>
      </c>
      <c r="Q51" s="2"/>
      <c r="T51" s="107" t="s">
        <v>110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155.5299</v>
      </c>
      <c r="Q52" s="2"/>
      <c r="T52" s="107" t="s">
        <v>108</v>
      </c>
      <c r="U52" s="364" t="s">
        <v>638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153.99</v>
      </c>
      <c r="Q53" s="2"/>
      <c r="T53" s="107" t="s">
        <v>111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152.45010000000002</v>
      </c>
      <c r="Q54" s="2"/>
      <c r="T54" s="107" t="s">
        <v>112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150.9102</v>
      </c>
      <c r="Q55" s="2"/>
      <c r="T55" s="107" t="s">
        <v>109</v>
      </c>
      <c r="U55" s="364" t="s">
        <v>583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149.37030000000001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206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147.8304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146.29050000000001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144.75059999999999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143.2107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141.67080000000001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140.13090000000003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138.59100000000001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121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53" priority="35">
      <formula>N19&gt;0</formula>
    </cfRule>
    <cfRule type="expression" dxfId="12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51" priority="21">
      <formula>F25&gt;0</formula>
    </cfRule>
    <cfRule type="expression" dxfId="1250" priority="22">
      <formula>F25&lt;0</formula>
    </cfRule>
  </conditionalFormatting>
  <conditionalFormatting sqref="H25:H47">
    <cfRule type="expression" dxfId="1249" priority="19">
      <formula>H25&gt;0</formula>
    </cfRule>
    <cfRule type="expression" dxfId="1248" priority="20">
      <formula>H25&lt;0</formula>
    </cfRule>
  </conditionalFormatting>
  <conditionalFormatting sqref="I25:I27">
    <cfRule type="expression" dxfId="1247" priority="15">
      <formula>I25&gt;0</formula>
    </cfRule>
    <cfRule type="expression" dxfId="1246" priority="16">
      <formula>I25&lt;0</formula>
    </cfRule>
  </conditionalFormatting>
  <conditionalFormatting sqref="Q7">
    <cfRule type="expression" dxfId="1245" priority="5">
      <formula>Q7&gt;0</formula>
    </cfRule>
    <cfRule type="expression" dxfId="1244" priority="6">
      <formula>Q7&lt;0</formula>
    </cfRule>
  </conditionalFormatting>
  <conditionalFormatting sqref="Q8">
    <cfRule type="expression" dxfId="1243" priority="3">
      <formula>Q8&gt;0</formula>
    </cfRule>
    <cfRule type="expression" dxfId="12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78.44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78.44</v>
      </c>
      <c r="R4" s="498">
        <v>3.5999999999999999E-3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86.284000000000006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85.499600000000001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84.71520000000001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83.930800000000005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83.1464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82.361999999999995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81.577600000000004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80.793199999999999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80.008799999999994</v>
      </c>
      <c r="Q49" s="2"/>
      <c r="T49" s="92" t="s">
        <v>104</v>
      </c>
      <c r="U49" s="129" t="s">
        <v>561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229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79.224400000000003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78.44</v>
      </c>
      <c r="Q51" s="2"/>
      <c r="T51" s="92" t="s">
        <v>105</v>
      </c>
      <c r="U51" s="129" t="s">
        <v>639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77.655599999999993</v>
      </c>
      <c r="Q52" s="2"/>
      <c r="T52" s="92" t="s">
        <v>106</v>
      </c>
      <c r="U52" s="129" t="s">
        <v>501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76.871200000000002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76.086799999999997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75.302399999999992</v>
      </c>
      <c r="T55" s="92" t="s">
        <v>108</v>
      </c>
      <c r="U55" s="129" t="s">
        <v>640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74.518000000000001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73.733599999999996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72.949200000000005</v>
      </c>
      <c r="T58" s="92" t="s">
        <v>109</v>
      </c>
      <c r="U58" s="129" t="s">
        <v>592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72.1648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71.380399999999995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70.596000000000004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197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41" priority="9">
      <formula>F36&gt;0</formula>
    </cfRule>
    <cfRule type="expression" dxfId="1240" priority="10">
      <formula>F36&lt;0</formula>
    </cfRule>
  </conditionalFormatting>
  <conditionalFormatting sqref="F25:F35">
    <cfRule type="expression" dxfId="1239" priority="7">
      <formula>F25&gt;0</formula>
    </cfRule>
    <cfRule type="expression" dxfId="1238" priority="8">
      <formula>F25&lt;0</formula>
    </cfRule>
  </conditionalFormatting>
  <conditionalFormatting sqref="H25:H35">
    <cfRule type="expression" dxfId="1237" priority="5">
      <formula>H25&gt;0</formula>
    </cfRule>
    <cfRule type="expression" dxfId="1236" priority="6">
      <formula>H25&lt;0</formula>
    </cfRule>
  </conditionalFormatting>
  <conditionalFormatting sqref="Q7">
    <cfRule type="expression" dxfId="1235" priority="3">
      <formula>Q7&gt;0</formula>
    </cfRule>
    <cfRule type="expression" dxfId="1234" priority="4">
      <formula>Q7&lt;0</formula>
    </cfRule>
  </conditionalFormatting>
  <conditionalFormatting sqref="Q8">
    <cfRule type="expression" dxfId="1233" priority="1">
      <formula>Q8&gt;0</formula>
    </cfRule>
    <cfRule type="expression" dxfId="12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73.69</v>
      </c>
      <c r="R4" s="521">
        <v>0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3684.5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331.71999999999935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173.42000000000007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4.9392209804390692E-2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197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K24" s="227" t="s">
        <v>765</v>
      </c>
      <c r="L24" s="227" t="s">
        <v>772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29">
        <f t="shared" ref="H28:H30" si="13">(E28-D28)/D28</f>
        <v>-2.3297991071428593E-2</v>
      </c>
      <c r="I28" s="40">
        <v>71.5</v>
      </c>
      <c r="J28" s="40">
        <v>-9</v>
      </c>
      <c r="K28" s="40">
        <f t="shared" ref="K28:K30" si="14">(G28-J28)/C28</f>
        <v>71.77000000000001</v>
      </c>
      <c r="L28" s="160">
        <f t="shared" ref="L28:L30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81.058999999999997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6">O42*$Q$4</f>
        <v>80.322100000000006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6"/>
        <v>79.5852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6"/>
        <v>78.848300000000009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6"/>
        <v>78.111400000000003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6"/>
        <v>77.374499999999998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6"/>
        <v>76.637600000000006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6"/>
        <v>75.900700000000001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6"/>
        <v>75.163799999999995</v>
      </c>
      <c r="Q49" s="2"/>
      <c r="T49" s="92" t="s">
        <v>122</v>
      </c>
      <c r="U49" s="129" t="s">
        <v>552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6"/>
        <v>74.426900000000003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6"/>
        <v>73.69</v>
      </c>
      <c r="Q51" s="2"/>
      <c r="T51" s="92" t="s">
        <v>105</v>
      </c>
      <c r="U51" s="129" t="s">
        <v>641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6"/>
        <v>72.953099999999992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6"/>
        <v>72.216200000000001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6"/>
        <v>71.479299999999995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6"/>
        <v>70.742399999999989</v>
      </c>
      <c r="T55" s="92" t="s">
        <v>108</v>
      </c>
      <c r="U55" s="129" t="s">
        <v>642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6"/>
        <v>70.005499999999998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6"/>
        <v>69.268599999999992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6"/>
        <v>68.531700000000001</v>
      </c>
      <c r="T58" s="92" t="s">
        <v>109</v>
      </c>
      <c r="U58" s="129" t="s">
        <v>593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6"/>
        <v>67.794799999999995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6"/>
        <v>67.057900000000004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6"/>
        <v>66.320999999999998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275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197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114</v>
      </c>
      <c r="C88" s="189" t="s">
        <v>147</v>
      </c>
      <c r="D88" s="190" t="s">
        <v>146</v>
      </c>
      <c r="E88" s="192" t="s">
        <v>148</v>
      </c>
      <c r="F88" s="192" t="s">
        <v>65</v>
      </c>
      <c r="G88" s="227" t="s">
        <v>152</v>
      </c>
      <c r="H88" s="227" t="s">
        <v>88</v>
      </c>
      <c r="I88" s="227" t="s">
        <v>155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9">
        <f t="shared" ref="H89:H100" si="19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9">
        <f t="shared" si="19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9">
        <f t="shared" si="19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9">
        <f t="shared" si="19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9">
        <f t="shared" si="19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9">
        <f t="shared" si="19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9">
        <f t="shared" si="19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9">
        <f t="shared" si="19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9">
        <f t="shared" si="19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9">
        <f t="shared" si="19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9">
        <f t="shared" si="19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9">
        <f t="shared" si="19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1" priority="21">
      <formula>F47&gt;0</formula>
    </cfRule>
    <cfRule type="expression" dxfId="1230" priority="22">
      <formula>F47&lt;0</formula>
    </cfRule>
  </conditionalFormatting>
  <conditionalFormatting sqref="Q7">
    <cfRule type="expression" dxfId="1229" priority="19">
      <formula>Q7&gt;0</formula>
    </cfRule>
    <cfRule type="expression" dxfId="1228" priority="20">
      <formula>Q7&lt;0</formula>
    </cfRule>
  </conditionalFormatting>
  <conditionalFormatting sqref="Q8">
    <cfRule type="expression" dxfId="1227" priority="17">
      <formula>Q8&gt;0</formula>
    </cfRule>
    <cfRule type="expression" dxfId="1226" priority="18">
      <formula>Q8&lt;0</formula>
    </cfRule>
  </conditionalFormatting>
  <conditionalFormatting sqref="F25:F46">
    <cfRule type="expression" dxfId="1225" priority="15">
      <formula>F25&gt;0</formula>
    </cfRule>
    <cfRule type="expression" dxfId="1224" priority="16">
      <formula>F25&lt;0</formula>
    </cfRule>
  </conditionalFormatting>
  <conditionalFormatting sqref="H25:H46">
    <cfRule type="expression" dxfId="1223" priority="13">
      <formula>H25&gt;0</formula>
    </cfRule>
    <cfRule type="expression" dxfId="1222" priority="14">
      <formula>H25&lt;0</formula>
    </cfRule>
  </conditionalFormatting>
  <conditionalFormatting sqref="F89:F110">
    <cfRule type="expression" dxfId="1221" priority="11">
      <formula>F89&gt;0</formula>
    </cfRule>
    <cfRule type="expression" dxfId="1220" priority="12">
      <formula>F89&lt;0</formula>
    </cfRule>
  </conditionalFormatting>
  <conditionalFormatting sqref="H89:H110">
    <cfRule type="expression" dxfId="1219" priority="9">
      <formula>H89&gt;0</formula>
    </cfRule>
    <cfRule type="expression" dxfId="1218" priority="10">
      <formula>H89&lt;0</formula>
    </cfRule>
  </conditionalFormatting>
  <conditionalFormatting sqref="Q10">
    <cfRule type="expression" dxfId="1217" priority="7">
      <formula>Q10&gt;0</formula>
    </cfRule>
    <cfRule type="expression" dxfId="1216" priority="8">
      <formula>Q10&lt;0</formula>
    </cfRule>
  </conditionalFormatting>
  <conditionalFormatting sqref="J25:J38">
    <cfRule type="expression" dxfId="1215" priority="5">
      <formula>J25&gt;0</formula>
    </cfRule>
    <cfRule type="expression" dxfId="1214" priority="6">
      <formula>J25&lt;0</formula>
    </cfRule>
  </conditionalFormatting>
  <conditionalFormatting sqref="K25:K38">
    <cfRule type="expression" dxfId="1213" priority="3">
      <formula>K25&gt;0</formula>
    </cfRule>
    <cfRule type="expression" dxfId="1212" priority="4">
      <formula>K25&lt;0</formula>
    </cfRule>
  </conditionalFormatting>
  <conditionalFormatting sqref="L25:L38">
    <cfRule type="expression" dxfId="1211" priority="1">
      <formula>L25&gt;0</formula>
    </cfRule>
    <cfRule type="expression" dxfId="12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33.99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33.99</v>
      </c>
      <c r="R4" s="498">
        <v>9.7999999999999997E-3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37.389000000000003</v>
      </c>
      <c r="R40" s="34"/>
      <c r="T40" s="96" t="s">
        <v>98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37.049100000000003</v>
      </c>
      <c r="R41" s="34"/>
      <c r="T41" s="86" t="s">
        <v>99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36.709200000000003</v>
      </c>
      <c r="R42" s="34"/>
      <c r="T42" s="86" t="s">
        <v>100</v>
      </c>
      <c r="U42" s="129" t="s">
        <v>129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36.369300000000003</v>
      </c>
      <c r="R43" s="82"/>
      <c r="T43" s="86" t="s">
        <v>101</v>
      </c>
      <c r="U43" s="129" t="s">
        <v>577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36.029400000000003</v>
      </c>
      <c r="R44" s="82"/>
      <c r="T44" s="86" t="s">
        <v>102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35.689500000000002</v>
      </c>
      <c r="R45" s="82"/>
      <c r="T45" s="86" t="s">
        <v>103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35.349600000000002</v>
      </c>
      <c r="R46" s="82"/>
      <c r="T46" s="86" t="s">
        <v>122</v>
      </c>
      <c r="U46" s="230" t="s">
        <v>448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35.009700000000002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34.669800000000002</v>
      </c>
      <c r="R48" s="82"/>
      <c r="T48" s="86" t="s">
        <v>105</v>
      </c>
      <c r="U48" s="129" t="s">
        <v>643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34.329900000000002</v>
      </c>
      <c r="R49" s="82"/>
      <c r="T49" s="86" t="s">
        <v>106</v>
      </c>
      <c r="U49" s="129" t="s">
        <v>346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33.99</v>
      </c>
      <c r="R50" s="82"/>
      <c r="T50" s="86" t="s">
        <v>107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33.650100000000002</v>
      </c>
      <c r="R51" s="82"/>
      <c r="T51" s="86" t="s">
        <v>110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33.310200000000002</v>
      </c>
      <c r="R52" s="82"/>
      <c r="T52" s="86" t="s">
        <v>108</v>
      </c>
      <c r="U52" s="129" t="s">
        <v>644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32.970300000000002</v>
      </c>
      <c r="R53" s="82"/>
      <c r="T53" s="86" t="s">
        <v>111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32.630400000000002</v>
      </c>
      <c r="R54" s="82"/>
      <c r="T54" s="86" t="s">
        <v>112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32.290500000000002</v>
      </c>
      <c r="R55" s="82"/>
      <c r="T55" s="86" t="s">
        <v>109</v>
      </c>
      <c r="U55" s="129" t="s">
        <v>123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31.950600000000001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31.610700000000005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31.270800000000005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114</v>
      </c>
      <c r="C59" s="189" t="s">
        <v>147</v>
      </c>
      <c r="D59" s="190" t="s">
        <v>146</v>
      </c>
      <c r="E59" s="192" t="s">
        <v>148</v>
      </c>
      <c r="F59" s="192" t="s">
        <v>65</v>
      </c>
      <c r="G59" s="227" t="s">
        <v>152</v>
      </c>
      <c r="H59" s="227" t="s">
        <v>88</v>
      </c>
      <c r="I59" s="227" t="s">
        <v>155</v>
      </c>
      <c r="O59" s="2"/>
      <c r="P59" s="82">
        <v>0.91</v>
      </c>
      <c r="Q59" s="82">
        <f t="shared" si="2"/>
        <v>30.930900000000001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30.591000000000001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09" priority="31">
      <formula>F29&gt;0</formula>
    </cfRule>
    <cfRule type="expression" dxfId="1208" priority="32">
      <formula>F29&lt;0</formula>
    </cfRule>
  </conditionalFormatting>
  <conditionalFormatting sqref="F29 F31:F35">
    <cfRule type="expression" dxfId="1207" priority="33">
      <formula>F29&gt;0</formula>
    </cfRule>
    <cfRule type="expression" dxfId="1206" priority="34">
      <formula>F29&lt;0</formula>
    </cfRule>
  </conditionalFormatting>
  <conditionalFormatting sqref="H29 H31:H35">
    <cfRule type="expression" dxfId="1205" priority="29">
      <formula>H29&gt;0</formula>
    </cfRule>
    <cfRule type="expression" dxfId="1204" priority="30">
      <formula>H29&lt;0</formula>
    </cfRule>
  </conditionalFormatting>
  <conditionalFormatting sqref="F21:F28">
    <cfRule type="expression" dxfId="1203" priority="27">
      <formula>F21&gt;0</formula>
    </cfRule>
    <cfRule type="expression" dxfId="1202" priority="28">
      <formula>F21&lt;0</formula>
    </cfRule>
  </conditionalFormatting>
  <conditionalFormatting sqref="H21:H28">
    <cfRule type="expression" dxfId="1201" priority="25">
      <formula>H21&gt;0</formula>
    </cfRule>
    <cfRule type="expression" dxfId="1200" priority="26">
      <formula>H21&lt;0</formula>
    </cfRule>
  </conditionalFormatting>
  <conditionalFormatting sqref="Q8">
    <cfRule type="expression" dxfId="1199" priority="21">
      <formula>Q8&gt;0</formula>
    </cfRule>
    <cfRule type="expression" dxfId="1198" priority="22">
      <formula>Q8&lt;0</formula>
    </cfRule>
  </conditionalFormatting>
  <conditionalFormatting sqref="Q7">
    <cfRule type="expression" dxfId="1197" priority="23">
      <formula>Q7&gt;0</formula>
    </cfRule>
    <cfRule type="expression" dxfId="1196" priority="24">
      <formula>Q7&lt;0</formula>
    </cfRule>
  </conditionalFormatting>
  <conditionalFormatting sqref="F30">
    <cfRule type="expression" dxfId="1195" priority="19">
      <formula>F30&gt;0</formula>
    </cfRule>
    <cfRule type="expression" dxfId="1194" priority="20">
      <formula>F30&lt;0</formula>
    </cfRule>
  </conditionalFormatting>
  <conditionalFormatting sqref="H30">
    <cfRule type="expression" dxfId="1193" priority="17">
      <formula>H30&gt;0</formula>
    </cfRule>
    <cfRule type="expression" dxfId="1192" priority="18">
      <formula>H30&lt;0</formula>
    </cfRule>
  </conditionalFormatting>
  <conditionalFormatting sqref="F68 F70:F74">
    <cfRule type="expression" dxfId="1191" priority="13">
      <formula>F68&gt;0</formula>
    </cfRule>
    <cfRule type="expression" dxfId="1190" priority="14">
      <formula>F68&lt;0</formula>
    </cfRule>
  </conditionalFormatting>
  <conditionalFormatting sqref="F68 F70:F74">
    <cfRule type="expression" dxfId="1189" priority="15">
      <formula>F68&gt;0</formula>
    </cfRule>
    <cfRule type="expression" dxfId="1188" priority="16">
      <formula>F68&lt;0</formula>
    </cfRule>
  </conditionalFormatting>
  <conditionalFormatting sqref="H68 H70:H74">
    <cfRule type="expression" dxfId="1187" priority="11">
      <formula>H68&gt;0</formula>
    </cfRule>
    <cfRule type="expression" dxfId="1186" priority="12">
      <formula>H68&lt;0</formula>
    </cfRule>
  </conditionalFormatting>
  <conditionalFormatting sqref="F60:F67">
    <cfRule type="expression" dxfId="1185" priority="9">
      <formula>F60&gt;0</formula>
    </cfRule>
    <cfRule type="expression" dxfId="1184" priority="10">
      <formula>F60&lt;0</formula>
    </cfRule>
  </conditionalFormatting>
  <conditionalFormatting sqref="H60:H67">
    <cfRule type="expression" dxfId="1183" priority="7">
      <formula>H60&gt;0</formula>
    </cfRule>
    <cfRule type="expression" dxfId="1182" priority="8">
      <formula>H60&lt;0</formula>
    </cfRule>
  </conditionalFormatting>
  <conditionalFormatting sqref="F69">
    <cfRule type="expression" dxfId="1181" priority="5">
      <formula>F69&gt;0</formula>
    </cfRule>
    <cfRule type="expression" dxfId="1180" priority="6">
      <formula>F69&lt;0</formula>
    </cfRule>
  </conditionalFormatting>
  <conditionalFormatting sqref="H69">
    <cfRule type="expression" dxfId="1179" priority="3">
      <formula>H69&gt;0</formula>
    </cfRule>
    <cfRule type="expression" dxfId="1178" priority="4">
      <formula>H69&lt;0</formula>
    </cfRule>
  </conditionalFormatting>
  <conditionalFormatting sqref="Q10">
    <cfRule type="expression" dxfId="1177" priority="1">
      <formula>Q10&gt;0</formula>
    </cfRule>
    <cfRule type="expression" dxfId="11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28.23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28.23</v>
      </c>
      <c r="R4" s="498">
        <v>-6.0000000000000001E-3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31.053000000000004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30.770700000000001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30.488400000000002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30.206100000000003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29.923800000000004</v>
      </c>
      <c r="Q45" s="2"/>
      <c r="T45" s="92" t="s">
        <v>100</v>
      </c>
      <c r="U45" s="129" t="s">
        <v>645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276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29.641500000000001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29.359200000000001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29.076900000000002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28.794600000000003</v>
      </c>
      <c r="Q49" s="2"/>
      <c r="T49" s="92" t="s">
        <v>122</v>
      </c>
      <c r="U49" s="129" t="s">
        <v>449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28.5123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28.23</v>
      </c>
      <c r="Q51" s="2"/>
      <c r="T51" s="92" t="s">
        <v>105</v>
      </c>
      <c r="U51" s="129" t="s">
        <v>646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27.947700000000001</v>
      </c>
      <c r="Q52" s="2"/>
      <c r="T52" s="92" t="s">
        <v>106</v>
      </c>
      <c r="U52" s="129" t="s">
        <v>584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27.665399999999998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27.383099999999999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27.1008</v>
      </c>
      <c r="T55" s="92" t="s">
        <v>108</v>
      </c>
      <c r="U55" s="129" t="s">
        <v>647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26.8185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26.536199999999997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26.253900000000002</v>
      </c>
      <c r="T58" s="92" t="s">
        <v>109</v>
      </c>
      <c r="U58" s="129" t="s">
        <v>585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25.971600000000002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25.689300000000003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25.407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197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75" priority="11">
      <formula>F33&gt;0</formula>
    </cfRule>
    <cfRule type="expression" dxfId="1174" priority="12">
      <formula>F33&lt;0</formula>
    </cfRule>
  </conditionalFormatting>
  <conditionalFormatting sqref="Q7">
    <cfRule type="expression" dxfId="1173" priority="9">
      <formula>Q7&gt;0</formula>
    </cfRule>
    <cfRule type="expression" dxfId="1172" priority="10">
      <formula>Q7&lt;0</formula>
    </cfRule>
  </conditionalFormatting>
  <conditionalFormatting sqref="Q8">
    <cfRule type="expression" dxfId="1171" priority="7">
      <formula>Q8&gt;0</formula>
    </cfRule>
    <cfRule type="expression" dxfId="1170" priority="8">
      <formula>Q8&lt;0</formula>
    </cfRule>
  </conditionalFormatting>
  <conditionalFormatting sqref="F25:F32">
    <cfRule type="expression" dxfId="1169" priority="5">
      <formula>F25&gt;0</formula>
    </cfRule>
    <cfRule type="expression" dxfId="1168" priority="6">
      <formula>F25&lt;0</formula>
    </cfRule>
  </conditionalFormatting>
  <conditionalFormatting sqref="H25:H32">
    <cfRule type="expression" dxfId="1167" priority="3">
      <formula>H25&gt;0</formula>
    </cfRule>
    <cfRule type="expression" dxfId="1166" priority="4">
      <formula>H25&lt;0</formula>
    </cfRule>
  </conditionalFormatting>
  <conditionalFormatting sqref="Q10">
    <cfRule type="expression" dxfId="1165" priority="1">
      <formula>Q10&gt;0</formula>
    </cfRule>
    <cfRule type="expression" dxfId="11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482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22.11</v>
      </c>
      <c r="T3" s="597" t="s">
        <v>511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22.11</v>
      </c>
      <c r="R4" s="498">
        <v>5.1400000000000001E-2</v>
      </c>
      <c r="T4" s="161" t="s">
        <v>512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513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K24" s="227" t="s">
        <v>765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3" t="s">
        <v>78</v>
      </c>
      <c r="P40" s="703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24.321000000000002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24.099900000000002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23.878800000000002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23.657700000000002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23.436600000000002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23.215499999999999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22.994399999999999</v>
      </c>
      <c r="Q47" s="2"/>
      <c r="S47" t="s">
        <v>521</v>
      </c>
      <c r="T47" s="597" t="s">
        <v>511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22.773299999999999</v>
      </c>
      <c r="Q48" s="2"/>
      <c r="S48" t="s">
        <v>525</v>
      </c>
      <c r="T48" s="23" t="s">
        <v>524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22.552199999999999</v>
      </c>
      <c r="Q49" s="2"/>
      <c r="S49" t="s">
        <v>526</v>
      </c>
      <c r="T49" s="23" t="s">
        <v>527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22.331099999999999</v>
      </c>
      <c r="Q50" s="2"/>
      <c r="S50" t="s">
        <v>528</v>
      </c>
      <c r="T50" s="23" t="s">
        <v>529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22.11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21.8889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21.6678</v>
      </c>
      <c r="Q53" s="2"/>
      <c r="S53" t="s">
        <v>532</v>
      </c>
      <c r="T53" s="23" t="s">
        <v>522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21.4467</v>
      </c>
      <c r="S54" t="s">
        <v>531</v>
      </c>
      <c r="T54" s="23" t="s">
        <v>523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21.2256</v>
      </c>
      <c r="S55" t="s">
        <v>530</v>
      </c>
      <c r="T55" s="23" t="s">
        <v>533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21.0045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20.783399999999997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20.5623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20.341200000000001</v>
      </c>
      <c r="X59" s="136"/>
    </row>
    <row r="60" spans="1:24" x14ac:dyDescent="0.25">
      <c r="A60" s="540" t="s">
        <v>293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20.120100000000001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19.899000000000001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197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114</v>
      </c>
      <c r="C82" s="189" t="s">
        <v>147</v>
      </c>
      <c r="D82" s="190" t="s">
        <v>146</v>
      </c>
      <c r="E82" s="192" t="s">
        <v>148</v>
      </c>
      <c r="F82" s="192" t="s">
        <v>65</v>
      </c>
      <c r="G82" s="227" t="s">
        <v>152</v>
      </c>
      <c r="H82" s="227" t="s">
        <v>88</v>
      </c>
      <c r="I82" s="227" t="s">
        <v>155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  <c r="J95" s="227" t="s">
        <v>151</v>
      </c>
      <c r="K95" s="227" t="s">
        <v>765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358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351</v>
      </c>
      <c r="J103" s="40"/>
      <c r="K103" s="40"/>
    </row>
    <row r="104" spans="1:11" x14ac:dyDescent="0.25">
      <c r="A104" t="s">
        <v>358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391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402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411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433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358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358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462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63" priority="57">
      <formula>F31&gt;0</formula>
    </cfRule>
    <cfRule type="expression" dxfId="1162" priority="58">
      <formula>F31&lt;0</formula>
    </cfRule>
  </conditionalFormatting>
  <conditionalFormatting sqref="Q7">
    <cfRule type="expression" dxfId="1161" priority="55">
      <formula>Q7&gt;0</formula>
    </cfRule>
    <cfRule type="expression" dxfId="1160" priority="56">
      <formula>Q7&lt;0</formula>
    </cfRule>
  </conditionalFormatting>
  <conditionalFormatting sqref="Q8">
    <cfRule type="expression" dxfId="1159" priority="53">
      <formula>Q8&gt;0</formula>
    </cfRule>
    <cfRule type="expression" dxfId="1158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57" priority="45">
      <formula>M58&gt;0</formula>
    </cfRule>
    <cfRule type="expression" dxfId="1156" priority="46">
      <formula>M58&lt;0</formula>
    </cfRule>
  </conditionalFormatting>
  <conditionalFormatting sqref="Q10">
    <cfRule type="expression" dxfId="1155" priority="43">
      <formula>Q10&gt;0</formula>
    </cfRule>
    <cfRule type="expression" dxfId="1154" priority="44">
      <formula>Q10&lt;0</formula>
    </cfRule>
  </conditionalFormatting>
  <conditionalFormatting sqref="F25:F30">
    <cfRule type="expression" dxfId="1153" priority="41">
      <formula>F25&gt;0</formula>
    </cfRule>
    <cfRule type="expression" dxfId="1152" priority="42">
      <formula>F25&lt;0</formula>
    </cfRule>
  </conditionalFormatting>
  <conditionalFormatting sqref="H25:H30">
    <cfRule type="expression" dxfId="1151" priority="39">
      <formula>H25&gt;0</formula>
    </cfRule>
    <cfRule type="expression" dxfId="1150" priority="40">
      <formula>H25&lt;0</formula>
    </cfRule>
  </conditionalFormatting>
  <conditionalFormatting sqref="F83:F94">
    <cfRule type="expression" dxfId="1149" priority="37">
      <formula>F83&gt;0</formula>
    </cfRule>
    <cfRule type="expression" dxfId="1148" priority="38">
      <formula>F83&lt;0</formula>
    </cfRule>
  </conditionalFormatting>
  <conditionalFormatting sqref="H83:H94">
    <cfRule type="expression" dxfId="1147" priority="35">
      <formula>H83&gt;0</formula>
    </cfRule>
    <cfRule type="expression" dxfId="1146" priority="36">
      <formula>H83&lt;0</formula>
    </cfRule>
  </conditionalFormatting>
  <conditionalFormatting sqref="J41">
    <cfRule type="expression" dxfId="1145" priority="33">
      <formula>J41&gt;0</formula>
    </cfRule>
    <cfRule type="expression" dxfId="1144" priority="34">
      <formula>J41&lt;0</formula>
    </cfRule>
  </conditionalFormatting>
  <conditionalFormatting sqref="J39:J47 J49">
    <cfRule type="expression" dxfId="1143" priority="31">
      <formula>J39&gt;0</formula>
    </cfRule>
    <cfRule type="expression" dxfId="1142" priority="32">
      <formula>J39&lt;0</formula>
    </cfRule>
  </conditionalFormatting>
  <conditionalFormatting sqref="F48 H48">
    <cfRule type="expression" dxfId="1141" priority="29">
      <formula>F48&gt;0</formula>
    </cfRule>
    <cfRule type="expression" dxfId="1140" priority="30">
      <formula>F48&lt;0</formula>
    </cfRule>
  </conditionalFormatting>
  <conditionalFormatting sqref="J48">
    <cfRule type="expression" dxfId="1139" priority="27">
      <formula>J48&gt;0</formula>
    </cfRule>
    <cfRule type="expression" dxfId="1138" priority="28">
      <formula>J48&lt;0</formula>
    </cfRule>
  </conditionalFormatting>
  <conditionalFormatting sqref="K41:K52">
    <cfRule type="expression" dxfId="1137" priority="25">
      <formula>K41&gt;0</formula>
    </cfRule>
    <cfRule type="expression" dxfId="1136" priority="26">
      <formula>K41&lt;0</formula>
    </cfRule>
  </conditionalFormatting>
  <conditionalFormatting sqref="K39:K52">
    <cfRule type="expression" dxfId="1135" priority="23">
      <formula>K39&gt;0</formula>
    </cfRule>
    <cfRule type="expression" dxfId="1134" priority="24">
      <formula>K39&lt;0</formula>
    </cfRule>
  </conditionalFormatting>
  <conditionalFormatting sqref="F102:F118 H102:H118 H120:H128 F120:F128">
    <cfRule type="expression" dxfId="1133" priority="19">
      <formula>F102&gt;0</formula>
    </cfRule>
    <cfRule type="expression" dxfId="1132" priority="20">
      <formula>F102&lt;0</formula>
    </cfRule>
  </conditionalFormatting>
  <conditionalFormatting sqref="F96:F101">
    <cfRule type="expression" dxfId="1131" priority="17">
      <formula>F96&gt;0</formula>
    </cfRule>
    <cfRule type="expression" dxfId="1130" priority="18">
      <formula>F96&lt;0</formula>
    </cfRule>
  </conditionalFormatting>
  <conditionalFormatting sqref="H96:H101">
    <cfRule type="expression" dxfId="1129" priority="15">
      <formula>H96&gt;0</formula>
    </cfRule>
    <cfRule type="expression" dxfId="1128" priority="16">
      <formula>H96&lt;0</formula>
    </cfRule>
  </conditionalFormatting>
  <conditionalFormatting sqref="J112">
    <cfRule type="expression" dxfId="1127" priority="13">
      <formula>J112&gt;0</formula>
    </cfRule>
    <cfRule type="expression" dxfId="1126" priority="14">
      <formula>J112&lt;0</formula>
    </cfRule>
  </conditionalFormatting>
  <conditionalFormatting sqref="J110:J118 J120">
    <cfRule type="expression" dxfId="1125" priority="11">
      <formula>J110&gt;0</formula>
    </cfRule>
    <cfRule type="expression" dxfId="1124" priority="12">
      <formula>J110&lt;0</formula>
    </cfRule>
  </conditionalFormatting>
  <conditionalFormatting sqref="F119 H119">
    <cfRule type="expression" dxfId="1123" priority="9">
      <formula>F119&gt;0</formula>
    </cfRule>
    <cfRule type="expression" dxfId="1122" priority="10">
      <formula>F119&lt;0</formula>
    </cfRule>
  </conditionalFormatting>
  <conditionalFormatting sqref="J119">
    <cfRule type="expression" dxfId="1121" priority="7">
      <formula>J119&gt;0</formula>
    </cfRule>
    <cfRule type="expression" dxfId="1120" priority="8">
      <formula>J119&lt;0</formula>
    </cfRule>
  </conditionalFormatting>
  <conditionalFormatting sqref="K112:K123">
    <cfRule type="expression" dxfId="1119" priority="5">
      <formula>K112&gt;0</formula>
    </cfRule>
    <cfRule type="expression" dxfId="1118" priority="6">
      <formula>K112&lt;0</formula>
    </cfRule>
  </conditionalFormatting>
  <conditionalFormatting sqref="K110:K123">
    <cfRule type="expression" dxfId="1117" priority="3">
      <formula>K110&gt;0</formula>
    </cfRule>
    <cfRule type="expression" dxfId="1116" priority="4">
      <formula>K110&lt;0</formula>
    </cfRule>
  </conditionalFormatting>
  <conditionalFormatting sqref="J121">
    <cfRule type="expression" dxfId="1115" priority="1">
      <formula>J121&gt;0</formula>
    </cfRule>
    <cfRule type="expression" dxfId="1114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58.28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58.28</v>
      </c>
      <c r="R4" s="498">
        <v>1.3899999999999999E-2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 t="s">
        <v>326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64.108000000000004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63.525200000000005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62.942400000000006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62.359600000000007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61.776800000000001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61.194000000000003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60.611200000000004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60.028400000000005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59.445599999999999</v>
      </c>
      <c r="Q49" s="2"/>
      <c r="T49" s="92" t="s">
        <v>104</v>
      </c>
      <c r="U49" s="129" t="s">
        <v>393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58.8628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58.28</v>
      </c>
      <c r="Q51" s="2"/>
      <c r="T51" s="92" t="s">
        <v>105</v>
      </c>
      <c r="U51" s="129" t="s">
        <v>648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57.697200000000002</v>
      </c>
      <c r="Q52" s="2"/>
      <c r="T52" s="92" t="s">
        <v>106</v>
      </c>
      <c r="U52" s="129" t="s">
        <v>502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57.114400000000003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56.531599999999997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55.948799999999999</v>
      </c>
      <c r="T55" s="92" t="s">
        <v>108</v>
      </c>
      <c r="U55" s="129" t="s">
        <v>649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55.366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54.783200000000001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54.200400000000002</v>
      </c>
      <c r="T58" s="92" t="s">
        <v>109</v>
      </c>
      <c r="U58" s="129" t="s">
        <v>586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53.617600000000003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53.034800000000004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52.452000000000005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13" priority="15">
      <formula>F39&gt;0</formula>
    </cfRule>
    <cfRule type="expression" dxfId="1112" priority="16">
      <formula>F39&lt;0</formula>
    </cfRule>
  </conditionalFormatting>
  <conditionalFormatting sqref="Q7">
    <cfRule type="expression" dxfId="1111" priority="13">
      <formula>Q7&gt;0</formula>
    </cfRule>
    <cfRule type="expression" dxfId="1110" priority="14">
      <formula>Q7&lt;0</formula>
    </cfRule>
  </conditionalFormatting>
  <conditionalFormatting sqref="Q8">
    <cfRule type="expression" dxfId="1109" priority="11">
      <formula>Q8&gt;0</formula>
    </cfRule>
    <cfRule type="expression" dxfId="1108" priority="12">
      <formula>Q8&lt;0</formula>
    </cfRule>
  </conditionalFormatting>
  <conditionalFormatting sqref="F25:F38">
    <cfRule type="expression" dxfId="1107" priority="9">
      <formula>F25&gt;0</formula>
    </cfRule>
    <cfRule type="expression" dxfId="1106" priority="10">
      <formula>F25&lt;0</formula>
    </cfRule>
  </conditionalFormatting>
  <conditionalFormatting sqref="H25:H38">
    <cfRule type="expression" dxfId="1105" priority="7">
      <formula>H25&gt;0</formula>
    </cfRule>
    <cfRule type="expression" dxfId="110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03" priority="3">
      <formula>M55&gt;0</formula>
    </cfRule>
    <cfRule type="expression" dxfId="1102" priority="4">
      <formula>M55&lt;0</formula>
    </cfRule>
  </conditionalFormatting>
  <conditionalFormatting sqref="Q10">
    <cfRule type="expression" dxfId="1101" priority="1">
      <formula>Q10&gt;0</formula>
    </cfRule>
    <cfRule type="expression" dxfId="110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40.049999999999997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40.049999999999997</v>
      </c>
      <c r="R4" s="498">
        <v>-1E-3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178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114</v>
      </c>
      <c r="C21" s="510" t="s">
        <v>147</v>
      </c>
      <c r="D21" s="511" t="s">
        <v>146</v>
      </c>
      <c r="E21" s="512" t="s">
        <v>148</v>
      </c>
      <c r="F21" s="513" t="s">
        <v>65</v>
      </c>
      <c r="G21" s="514" t="s">
        <v>152</v>
      </c>
      <c r="H21" s="513" t="s">
        <v>88</v>
      </c>
      <c r="I21" s="514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368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44.055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43.654499999999999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329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43.253999999999998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42.853499999999997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42.452999999999996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42.052500000000002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41.652000000000001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41.2515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40.850999999999999</v>
      </c>
      <c r="Q49" s="2"/>
      <c r="T49" s="92" t="s">
        <v>104</v>
      </c>
      <c r="U49" s="129" t="s">
        <v>650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40.450499999999998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40.049999999999997</v>
      </c>
      <c r="Q51" s="2"/>
      <c r="T51" s="92" t="s">
        <v>105</v>
      </c>
      <c r="U51" s="129" t="s">
        <v>651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39.649499999999996</v>
      </c>
      <c r="Q52" s="2"/>
      <c r="T52" s="92" t="s">
        <v>106</v>
      </c>
      <c r="U52" s="129" t="s">
        <v>330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39.248999999999995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38.848499999999994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38.447999999999993</v>
      </c>
      <c r="T55" s="92" t="s">
        <v>108</v>
      </c>
      <c r="U55" s="129" t="s">
        <v>652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38.047499999999992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37.646999999999998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37.246499999999997</v>
      </c>
      <c r="T58" s="92" t="s">
        <v>109</v>
      </c>
      <c r="U58" s="129" t="s">
        <v>553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36.845999999999997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36.445499999999996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36.045000000000002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99" priority="27">
      <formula>F27&gt;0</formula>
    </cfRule>
    <cfRule type="expression" dxfId="109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7" priority="15">
      <formula>Q8&gt;0</formula>
    </cfRule>
    <cfRule type="expression" dxfId="1096" priority="16">
      <formula>Q8&lt;0</formula>
    </cfRule>
  </conditionalFormatting>
  <conditionalFormatting sqref="Q7">
    <cfRule type="expression" dxfId="1095" priority="17">
      <formula>Q7&gt;0</formula>
    </cfRule>
    <cfRule type="expression" dxfId="1094" priority="18">
      <formula>Q7&lt;0</formula>
    </cfRule>
  </conditionalFormatting>
  <conditionalFormatting sqref="F37:F38">
    <cfRule type="expression" dxfId="1093" priority="13">
      <formula>F37&gt;0</formula>
    </cfRule>
    <cfRule type="expression" dxfId="1092" priority="14">
      <formula>F37&lt;0</formula>
    </cfRule>
  </conditionalFormatting>
  <conditionalFormatting sqref="H37:H38">
    <cfRule type="expression" dxfId="1091" priority="11">
      <formula>H37&gt;0</formula>
    </cfRule>
    <cfRule type="expression" dxfId="1090" priority="12">
      <formula>H37&lt;0</formula>
    </cfRule>
  </conditionalFormatting>
  <conditionalFormatting sqref="F23:F26 H23:H26">
    <cfRule type="expression" dxfId="1089" priority="9">
      <formula>F23&gt;0</formula>
    </cfRule>
    <cfRule type="expression" dxfId="1088" priority="10">
      <formula>F23&lt;0</formula>
    </cfRule>
  </conditionalFormatting>
  <conditionalFormatting sqref="Q10">
    <cfRule type="expression" dxfId="1087" priority="3">
      <formula>Q10&gt;0</formula>
    </cfRule>
    <cfRule type="expression" dxfId="1086" priority="4">
      <formula>Q10&lt;0</formula>
    </cfRule>
  </conditionalFormatting>
  <conditionalFormatting sqref="F22 H22">
    <cfRule type="expression" dxfId="1085" priority="1">
      <formula>F22&gt;0</formula>
    </cfRule>
    <cfRule type="expression" dxfId="1084" priority="2">
      <formula>F22&lt;0</formula>
    </cfRule>
  </conditionalFormatting>
  <conditionalFormatting sqref="M41">
    <cfRule type="expression" dxfId="1083" priority="5">
      <formula>M41&gt;0</formula>
    </cfRule>
    <cfRule type="expression" dxfId="108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55.32</v>
      </c>
      <c r="T3" s="1"/>
      <c r="W3" s="132">
        <v>42830</v>
      </c>
      <c r="X3" s="10" t="s">
        <v>345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55.32</v>
      </c>
      <c r="R4" s="498">
        <v>6.8999999999999999E-3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60.852000000000004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60.298800000000007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59.745600000000003</v>
      </c>
      <c r="Q43" s="2"/>
      <c r="T43" s="127" t="s">
        <v>98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59.192400000000006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58.639200000000002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58.086000000000006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57.532800000000002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311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56.979600000000005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56.426400000000001</v>
      </c>
      <c r="Q49" s="2"/>
      <c r="T49" s="92" t="s">
        <v>104</v>
      </c>
      <c r="U49" s="129" t="s">
        <v>516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55.873200000000004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55.32</v>
      </c>
      <c r="Q51" s="2"/>
      <c r="T51" s="92" t="s">
        <v>105</v>
      </c>
      <c r="U51" s="129" t="s">
        <v>653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54.766799999999996</v>
      </c>
      <c r="Q52" s="2"/>
      <c r="T52" s="92" t="s">
        <v>106</v>
      </c>
      <c r="U52" s="129" t="s">
        <v>387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54.2136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53.660399999999996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53.107199999999999</v>
      </c>
      <c r="T55" s="92" t="s">
        <v>108</v>
      </c>
      <c r="U55" s="129" t="s">
        <v>654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52.553999999999995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52.000799999999998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51.447600000000001</v>
      </c>
      <c r="T58" s="92" t="s">
        <v>109</v>
      </c>
      <c r="U58" s="129" t="s">
        <v>594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50.894400000000005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50.341200000000001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49.788000000000004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197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345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114</v>
      </c>
      <c r="C70" s="189" t="s">
        <v>147</v>
      </c>
      <c r="D70" s="190" t="s">
        <v>146</v>
      </c>
      <c r="E70" s="192" t="s">
        <v>148</v>
      </c>
      <c r="F70" s="192" t="s">
        <v>65</v>
      </c>
      <c r="G70" s="227" t="s">
        <v>152</v>
      </c>
      <c r="H70" s="227" t="s">
        <v>88</v>
      </c>
      <c r="I70" s="227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354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367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384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384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410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447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465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483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81" priority="29">
      <formula>F25&gt;0</formula>
    </cfRule>
    <cfRule type="expression" dxfId="1080" priority="30">
      <formula>F25&lt;0</formula>
    </cfRule>
  </conditionalFormatting>
  <conditionalFormatting sqref="Q7">
    <cfRule type="expression" dxfId="1079" priority="27">
      <formula>Q7&gt;0</formula>
    </cfRule>
    <cfRule type="expression" dxfId="1078" priority="28">
      <formula>Q7&lt;0</formula>
    </cfRule>
  </conditionalFormatting>
  <conditionalFormatting sqref="Q8">
    <cfRule type="expression" dxfId="1077" priority="25">
      <formula>Q8&gt;0</formula>
    </cfRule>
    <cfRule type="expression" dxfId="1076" priority="26">
      <formula>Q8&lt;0</formula>
    </cfRule>
  </conditionalFormatting>
  <conditionalFormatting sqref="Q10">
    <cfRule type="expression" dxfId="1075" priority="13">
      <formula>Q10&gt;0</formula>
    </cfRule>
    <cfRule type="expression" dxfId="1074" priority="14">
      <formula>Q10&lt;0</formula>
    </cfRule>
  </conditionalFormatting>
  <conditionalFormatting sqref="M46">
    <cfRule type="expression" dxfId="1073" priority="11">
      <formula>M46&gt;0</formula>
    </cfRule>
    <cfRule type="expression" dxfId="1072" priority="12">
      <formula>M46&lt;0</formula>
    </cfRule>
  </conditionalFormatting>
  <conditionalFormatting sqref="F80:F88 H80:H88">
    <cfRule type="expression" dxfId="1071" priority="9">
      <formula>F80&gt;0</formula>
    </cfRule>
    <cfRule type="expression" dxfId="1070" priority="10">
      <formula>F80&lt;0</formula>
    </cfRule>
  </conditionalFormatting>
  <conditionalFormatting sqref="F75:F79">
    <cfRule type="expression" dxfId="1069" priority="7">
      <formula>F75&gt;0</formula>
    </cfRule>
    <cfRule type="expression" dxfId="1068" priority="8">
      <formula>F75&lt;0</formula>
    </cfRule>
  </conditionalFormatting>
  <conditionalFormatting sqref="H75:H79">
    <cfRule type="expression" dxfId="1067" priority="5">
      <formula>H75&gt;0</formula>
    </cfRule>
    <cfRule type="expression" dxfId="1066" priority="6">
      <formula>H75&lt;0</formula>
    </cfRule>
  </conditionalFormatting>
  <conditionalFormatting sqref="F71:F74">
    <cfRule type="expression" dxfId="1065" priority="3">
      <formula>F71&gt;0</formula>
    </cfRule>
    <cfRule type="expression" dxfId="1064" priority="4">
      <formula>F71&lt;0</formula>
    </cfRule>
  </conditionalFormatting>
  <conditionalFormatting sqref="H71:H74">
    <cfRule type="expression" dxfId="1063" priority="1">
      <formula>H71&gt;0</formula>
    </cfRule>
    <cfRule type="expression" dxfId="106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50.4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50.4</v>
      </c>
      <c r="R4" s="498">
        <v>4.5999999999999999E-3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55.440000000000005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54.936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54.432000000000002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53.928000000000004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53.423999999999999</v>
      </c>
      <c r="Q45" s="2"/>
      <c r="T45" s="92" t="s">
        <v>100</v>
      </c>
      <c r="U45" s="129" t="s">
        <v>655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52.92</v>
      </c>
      <c r="Q46" s="2"/>
      <c r="T46" s="92" t="s">
        <v>101</v>
      </c>
      <c r="U46" s="129" t="s">
        <v>656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52.415999999999997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255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51.911999999999999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51.408000000000001</v>
      </c>
      <c r="Q49" s="2"/>
      <c r="T49" s="92" t="s">
        <v>122</v>
      </c>
      <c r="U49" s="129" t="s">
        <v>412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50.903999999999996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50.4</v>
      </c>
      <c r="Q51" s="2"/>
      <c r="T51" s="92" t="s">
        <v>105</v>
      </c>
      <c r="U51" s="129" t="s">
        <v>657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49.896000000000001</v>
      </c>
      <c r="Q52" s="2"/>
      <c r="T52" s="92" t="s">
        <v>106</v>
      </c>
      <c r="U52" s="129" t="s">
        <v>444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49.391999999999996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48.887999999999998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48.384</v>
      </c>
      <c r="T55" s="92" t="s">
        <v>108</v>
      </c>
      <c r="U55" s="129" t="s">
        <v>658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47.879999999999995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47.375999999999998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46.872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46.368000000000002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45.863999999999997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45.36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197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61" priority="11">
      <formula>F34&gt;0</formula>
    </cfRule>
    <cfRule type="expression" dxfId="1060" priority="12">
      <formula>F34&lt;0</formula>
    </cfRule>
  </conditionalFormatting>
  <conditionalFormatting sqref="Q7">
    <cfRule type="expression" dxfId="1059" priority="9">
      <formula>Q7&gt;0</formula>
    </cfRule>
    <cfRule type="expression" dxfId="1058" priority="10">
      <formula>Q7&lt;0</formula>
    </cfRule>
  </conditionalFormatting>
  <conditionalFormatting sqref="Q8">
    <cfRule type="expression" dxfId="1057" priority="7">
      <formula>Q8&gt;0</formula>
    </cfRule>
    <cfRule type="expression" dxfId="1056" priority="8">
      <formula>Q8&lt;0</formula>
    </cfRule>
  </conditionalFormatting>
  <conditionalFormatting sqref="F25:F33">
    <cfRule type="expression" dxfId="1055" priority="5">
      <formula>F25&gt;0</formula>
    </cfRule>
    <cfRule type="expression" dxfId="1054" priority="6">
      <formula>F25&lt;0</formula>
    </cfRule>
  </conditionalFormatting>
  <conditionalFormatting sqref="H25:H33">
    <cfRule type="expression" dxfId="1053" priority="3">
      <formula>H25&gt;0</formula>
    </cfRule>
    <cfRule type="expression" dxfId="1052" priority="4">
      <formula>H25&lt;0</formula>
    </cfRule>
  </conditionalFormatting>
  <conditionalFormatting sqref="M46">
    <cfRule type="expression" dxfId="1051" priority="1">
      <formula>M46&gt;0</formula>
    </cfRule>
    <cfRule type="expression" dxfId="105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769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27.26</v>
      </c>
      <c r="R4" s="498">
        <v>6.6E-3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2726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258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258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0.10453808752025932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178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29.986000000000004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29.713400000000004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29.440800000000003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29.168200000000002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28.895600000000002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28.623000000000001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28.350400000000004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28.077800000000003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27.805200000000003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27.532600000000002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27.26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26.987400000000001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26.7148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26.4422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26.169599999999999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25.897000000000002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25.624400000000001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25.351800000000004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25.079200000000004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24.806600000000003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24.534000000000002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49" priority="9">
      <formula>F57&gt;0</formula>
    </cfRule>
    <cfRule type="expression" dxfId="1048" priority="10">
      <formula>F57&lt;0</formula>
    </cfRule>
  </conditionalFormatting>
  <conditionalFormatting sqref="Q7">
    <cfRule type="expression" dxfId="1047" priority="7">
      <formula>Q7&gt;0</formula>
    </cfRule>
    <cfRule type="expression" dxfId="1046" priority="8">
      <formula>Q7&lt;0</formula>
    </cfRule>
  </conditionalFormatting>
  <conditionalFormatting sqref="Q8">
    <cfRule type="expression" dxfId="1045" priority="5">
      <formula>Q8&gt;0</formula>
    </cfRule>
    <cfRule type="expression" dxfId="1044" priority="6">
      <formula>Q8&lt;0</formula>
    </cfRule>
  </conditionalFormatting>
  <conditionalFormatting sqref="F25:F56">
    <cfRule type="expression" dxfId="1043" priority="3">
      <formula>F25&gt;0</formula>
    </cfRule>
    <cfRule type="expression" dxfId="1042" priority="4">
      <formula>F25&lt;0</formula>
    </cfRule>
  </conditionalFormatting>
  <conditionalFormatting sqref="H25:H56">
    <cfRule type="expression" dxfId="1041" priority="1">
      <formula>H25&gt;0</formula>
    </cfRule>
    <cfRule type="expression" dxfId="10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489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81.099999999999994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81.099999999999994</v>
      </c>
      <c r="R4" s="498">
        <v>5.9999999999999995E-4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89.210000000000008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88.399000000000001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87.587999999999994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86.777000000000001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85.965999999999994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85.155000000000001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84.343999999999994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83.533000000000001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82.721999999999994</v>
      </c>
      <c r="Q49" s="2"/>
      <c r="T49" s="92" t="s">
        <v>104</v>
      </c>
      <c r="U49" s="129" t="s">
        <v>503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81.911000000000001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81.099999999999994</v>
      </c>
      <c r="Q51" s="2"/>
      <c r="T51" s="92" t="s">
        <v>105</v>
      </c>
      <c r="U51" s="129" t="s">
        <v>659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80.288999999999987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79.477999999999994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78.666999999999987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77.855999999999995</v>
      </c>
      <c r="T55" s="92" t="s">
        <v>108</v>
      </c>
      <c r="U55" s="129" t="s">
        <v>660</v>
      </c>
      <c r="W55" s="132">
        <v>42755</v>
      </c>
      <c r="X55" s="10" t="s">
        <v>363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77.044999999999987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76.233999999999995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75.423000000000002</v>
      </c>
      <c r="T58" s="92" t="s">
        <v>109</v>
      </c>
      <c r="U58" s="129" t="s">
        <v>573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74.611999999999995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285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73.801000000000002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72.989999999999995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197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114</v>
      </c>
      <c r="C83" s="510" t="s">
        <v>147</v>
      </c>
      <c r="D83" s="511" t="s">
        <v>146</v>
      </c>
      <c r="E83" s="512" t="s">
        <v>148</v>
      </c>
      <c r="F83" s="512" t="s">
        <v>65</v>
      </c>
      <c r="G83" s="514" t="s">
        <v>152</v>
      </c>
      <c r="H83" s="514" t="s">
        <v>88</v>
      </c>
      <c r="I83" s="514" t="s">
        <v>155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188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392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409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188</v>
      </c>
      <c r="J99" s="378"/>
      <c r="K99" s="378"/>
      <c r="L99" s="377"/>
    </row>
    <row r="100" spans="1:12" x14ac:dyDescent="0.25">
      <c r="A100" s="377" t="s">
        <v>409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467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469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469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500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39" priority="15">
      <formula>F57&gt;0</formula>
    </cfRule>
    <cfRule type="expression" dxfId="1038" priority="16">
      <formula>F57&lt;0</formula>
    </cfRule>
  </conditionalFormatting>
  <conditionalFormatting sqref="Q7">
    <cfRule type="expression" dxfId="1037" priority="13">
      <formula>Q7&gt;0</formula>
    </cfRule>
    <cfRule type="expression" dxfId="1036" priority="14">
      <formula>Q7&lt;0</formula>
    </cfRule>
  </conditionalFormatting>
  <conditionalFormatting sqref="Q8">
    <cfRule type="expression" dxfId="1035" priority="11">
      <formula>Q8&gt;0</formula>
    </cfRule>
    <cfRule type="expression" dxfId="1034" priority="12">
      <formula>Q8&lt;0</formula>
    </cfRule>
  </conditionalFormatting>
  <conditionalFormatting sqref="F25:F56">
    <cfRule type="expression" dxfId="1033" priority="9">
      <formula>F25&gt;0</formula>
    </cfRule>
    <cfRule type="expression" dxfId="1032" priority="10">
      <formula>F25&lt;0</formula>
    </cfRule>
  </conditionalFormatting>
  <conditionalFormatting sqref="H25:H56">
    <cfRule type="expression" dxfId="1031" priority="7">
      <formula>H25&gt;0</formula>
    </cfRule>
    <cfRule type="expression" dxfId="1030" priority="8">
      <formula>H25&lt;0</formula>
    </cfRule>
  </conditionalFormatting>
  <conditionalFormatting sqref="M58">
    <cfRule type="expression" dxfId="1029" priority="5">
      <formula>M58&gt;0</formula>
    </cfRule>
    <cfRule type="expression" dxfId="1028" priority="6">
      <formula>M58&lt;0</formula>
    </cfRule>
  </conditionalFormatting>
  <conditionalFormatting sqref="F84:F115">
    <cfRule type="expression" dxfId="1027" priority="3">
      <formula>F84&gt;0</formula>
    </cfRule>
    <cfRule type="expression" dxfId="1026" priority="4">
      <formula>F84&lt;0</formula>
    </cfRule>
  </conditionalFormatting>
  <conditionalFormatting sqref="H84:H115">
    <cfRule type="expression" dxfId="1025" priority="1">
      <formula>H84&gt;0</formula>
    </cfRule>
    <cfRule type="expression" dxfId="102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0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42" t="s">
        <v>514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8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16.317604687499998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540</v>
      </c>
      <c r="M4" s="3"/>
      <c r="O4" s="11" t="s">
        <v>66</v>
      </c>
      <c r="Q4" s="55">
        <v>14.4</v>
      </c>
      <c r="R4" s="498">
        <v>-1.2999999999999999E-2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92160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104432.66999999998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181</v>
      </c>
      <c r="Q7" s="2">
        <f>Q10+Q8</f>
        <v>2342.9010000016424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183</v>
      </c>
      <c r="P8" s="34"/>
      <c r="Q8" s="2">
        <f>K49+M49-F49+Q2*Q4</f>
        <v>-12272.669999999984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6">
        <f>IF(Q2=0, 0, Q8/Q6)</f>
        <v>-0.11751753546088581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Q31" s="2"/>
    </row>
    <row r="32" spans="2:20" x14ac:dyDescent="0.25">
      <c r="Q32" s="2"/>
    </row>
    <row r="41" spans="7:16" ht="20.25" thickBot="1" x14ac:dyDescent="0.35">
      <c r="O41" s="703" t="s">
        <v>78</v>
      </c>
      <c r="P41" s="703"/>
    </row>
    <row r="42" spans="7:16" ht="15.75" thickTop="1" x14ac:dyDescent="0.25">
      <c r="O42" s="82">
        <v>1.22</v>
      </c>
      <c r="P42" s="82">
        <f>O42*$Q$4</f>
        <v>17.568000000000001</v>
      </c>
    </row>
    <row r="43" spans="7:16" x14ac:dyDescent="0.25">
      <c r="O43" s="82">
        <v>1.21</v>
      </c>
      <c r="P43" s="82">
        <f>O43*$Q$4</f>
        <v>17.423999999999999</v>
      </c>
    </row>
    <row r="44" spans="7:16" x14ac:dyDescent="0.25">
      <c r="O44" s="82">
        <v>1.2</v>
      </c>
      <c r="P44" s="82">
        <f>O44*$Q$4</f>
        <v>17.28</v>
      </c>
    </row>
    <row r="45" spans="7:16" x14ac:dyDescent="0.25">
      <c r="O45" s="82">
        <v>1.19</v>
      </c>
      <c r="P45" s="82">
        <f>O45*$Q$4</f>
        <v>17.135999999999999</v>
      </c>
    </row>
    <row r="46" spans="7:16" x14ac:dyDescent="0.25">
      <c r="O46" s="82">
        <v>1.18</v>
      </c>
      <c r="P46" s="82">
        <f>O46*$Q$4</f>
        <v>16.992000000000001</v>
      </c>
    </row>
    <row r="47" spans="7:16" x14ac:dyDescent="0.25">
      <c r="O47" s="82">
        <v>1.17</v>
      </c>
      <c r="P47" s="82">
        <f t="shared" ref="P47:P53" si="2">O47*$Q$4</f>
        <v>16.847999999999999</v>
      </c>
    </row>
    <row r="48" spans="7:16" x14ac:dyDescent="0.25">
      <c r="G48" s="30"/>
      <c r="O48" s="82">
        <v>1.1599999999999999</v>
      </c>
      <c r="P48" s="82">
        <f t="shared" si="2"/>
        <v>16.704000000000001</v>
      </c>
    </row>
    <row r="49" spans="1:16" x14ac:dyDescent="0.25">
      <c r="A49" s="32" t="s">
        <v>81</v>
      </c>
      <c r="B49" s="502"/>
      <c r="C49" s="72">
        <f>SUM(C2:C48)</f>
        <v>9100</v>
      </c>
      <c r="D49" s="18"/>
      <c r="E49" s="18"/>
      <c r="F49" s="18">
        <f>SUM(F2:F48)</f>
        <v>147175.4</v>
      </c>
      <c r="G49" s="14"/>
      <c r="H49" s="72">
        <f>SUM(H2:H48)</f>
        <v>2700</v>
      </c>
      <c r="I49" s="80"/>
      <c r="J49" s="18"/>
      <c r="K49" s="18">
        <f>SUM(K2:K48)</f>
        <v>42409.48</v>
      </c>
      <c r="L49" s="14"/>
      <c r="M49" s="18">
        <f>SUM(M2:M3)</f>
        <v>333.25</v>
      </c>
      <c r="O49" s="82">
        <v>1.1499999999999999</v>
      </c>
      <c r="P49" s="82">
        <f t="shared" si="2"/>
        <v>16.559999999999999</v>
      </c>
    </row>
    <row r="50" spans="1:16" ht="15.75" thickBot="1" x14ac:dyDescent="0.3">
      <c r="A50" s="352" t="s">
        <v>197</v>
      </c>
      <c r="B50" s="503"/>
      <c r="C50" s="354">
        <f>SumByColor($A$50, C2:C48)</f>
        <v>2700</v>
      </c>
      <c r="D50" s="354"/>
      <c r="E50" s="354"/>
      <c r="F50" s="355">
        <f>SumByColor($A$50, F2:F48)</f>
        <v>42015</v>
      </c>
      <c r="G50" s="354"/>
      <c r="H50" s="354">
        <f>SumByColor($A$50, H2:H48)</f>
        <v>2700</v>
      </c>
      <c r="I50" s="354"/>
      <c r="J50" s="355"/>
      <c r="K50" s="355">
        <f>SumByColor($A$50, K2:K48)</f>
        <v>42410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16.416</v>
      </c>
    </row>
    <row r="51" spans="1:16" x14ac:dyDescent="0.25">
      <c r="O51" s="82">
        <v>1.1299999999999999</v>
      </c>
      <c r="P51" s="82">
        <f t="shared" si="2"/>
        <v>16.271999999999998</v>
      </c>
    </row>
    <row r="52" spans="1:16" x14ac:dyDescent="0.25">
      <c r="O52" s="82">
        <v>1.1200000000000001</v>
      </c>
      <c r="P52" s="82">
        <f t="shared" si="2"/>
        <v>16.128000000000004</v>
      </c>
    </row>
    <row r="53" spans="1:16" ht="15" customHeight="1" x14ac:dyDescent="0.25">
      <c r="B53" s="504" t="s">
        <v>114</v>
      </c>
      <c r="C53" s="189" t="s">
        <v>147</v>
      </c>
      <c r="D53" s="197" t="s">
        <v>146</v>
      </c>
      <c r="E53" s="192" t="s">
        <v>148</v>
      </c>
      <c r="F53" s="193" t="s">
        <v>65</v>
      </c>
      <c r="G53" s="227" t="s">
        <v>152</v>
      </c>
      <c r="H53" s="193" t="s">
        <v>88</v>
      </c>
      <c r="I53" s="227" t="s">
        <v>155</v>
      </c>
      <c r="J53" s="227" t="s">
        <v>537</v>
      </c>
      <c r="K53" s="227" t="s">
        <v>151</v>
      </c>
      <c r="L53" s="227" t="s">
        <v>765</v>
      </c>
      <c r="O53" s="82">
        <v>1.1100000000000001</v>
      </c>
      <c r="P53" s="82">
        <f t="shared" si="2"/>
        <v>15.984000000000002</v>
      </c>
    </row>
    <row r="54" spans="1:16" x14ac:dyDescent="0.25">
      <c r="A54" t="s">
        <v>458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15.840000000000002</v>
      </c>
    </row>
    <row r="55" spans="1:16" x14ac:dyDescent="0.25">
      <c r="A55" t="s">
        <v>471</v>
      </c>
      <c r="B55" s="155">
        <v>42788</v>
      </c>
      <c r="C55" s="443">
        <v>6000</v>
      </c>
      <c r="D55" s="68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15.696000000000002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>(G56-K56)/C56</f>
        <v>14.132445454545456</v>
      </c>
      <c r="O56" s="82">
        <v>1.08</v>
      </c>
      <c r="P56" s="82">
        <f t="shared" si="9"/>
        <v>15.552000000000001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>
        <f t="shared" ref="L57:L77" si="16">(G57-K57)/C57</f>
        <v>14.602266666666665</v>
      </c>
      <c r="O57" s="82">
        <v>1.07</v>
      </c>
      <c r="P57" s="82">
        <f t="shared" si="9"/>
        <v>15.408000000000001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6"/>
        <v>14.562266666666666</v>
      </c>
      <c r="O58" s="82">
        <v>1.06</v>
      </c>
      <c r="P58" s="82">
        <f t="shared" si="9"/>
        <v>15.264000000000001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6"/>
        <v>14.272266666666665</v>
      </c>
      <c r="O59" s="82">
        <v>1.05</v>
      </c>
      <c r="P59" s="82">
        <f t="shared" si="9"/>
        <v>15.120000000000001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6"/>
        <v>15.802523880597013</v>
      </c>
      <c r="O60" s="82">
        <v>1.04</v>
      </c>
      <c r="P60" s="82">
        <f t="shared" si="9"/>
        <v>14.976000000000001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6"/>
        <v>14.499296666666666</v>
      </c>
      <c r="O61" s="82">
        <v>1.03</v>
      </c>
      <c r="P61" s="82">
        <f t="shared" si="9"/>
        <v>14.832000000000001</v>
      </c>
    </row>
    <row r="62" spans="1:16" x14ac:dyDescent="0.25">
      <c r="A62">
        <v>4200</v>
      </c>
      <c r="B62" s="155">
        <v>42805</v>
      </c>
      <c r="C62" s="443">
        <v>6000</v>
      </c>
      <c r="D62" s="681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188</v>
      </c>
      <c r="J62" s="40"/>
      <c r="K62" s="40">
        <v>12890</v>
      </c>
      <c r="L62" s="40">
        <f t="shared" si="16"/>
        <v>14.299266666666668</v>
      </c>
      <c r="O62" s="82">
        <v>1.02</v>
      </c>
      <c r="P62" s="82">
        <f t="shared" si="9"/>
        <v>14.688000000000001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6"/>
        <v>14.619266666666668</v>
      </c>
      <c r="O63" s="82">
        <v>1.01</v>
      </c>
      <c r="P63" s="82">
        <f t="shared" si="9"/>
        <v>14.544</v>
      </c>
    </row>
    <row r="64" spans="1:16" x14ac:dyDescent="0.25">
      <c r="A64">
        <v>3700</v>
      </c>
      <c r="B64" s="155">
        <v>42808</v>
      </c>
      <c r="C64" s="443">
        <v>6000</v>
      </c>
      <c r="D64" s="681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6"/>
        <v>15.089666666666664</v>
      </c>
      <c r="O64" s="82">
        <v>1</v>
      </c>
      <c r="P64" s="82">
        <f t="shared" si="9"/>
        <v>14.4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6"/>
        <v>14.849833333333331</v>
      </c>
      <c r="O65" s="82">
        <v>0.99</v>
      </c>
      <c r="P65" s="82">
        <f t="shared" si="9"/>
        <v>14.256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6"/>
        <v>15.365024999999997</v>
      </c>
      <c r="O66" s="82">
        <v>0.98</v>
      </c>
      <c r="P66" s="82">
        <f t="shared" si="9"/>
        <v>14.112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6"/>
        <v>15.805024999999999</v>
      </c>
      <c r="O67" s="82">
        <v>0.97</v>
      </c>
      <c r="P67" s="82">
        <f t="shared" si="9"/>
        <v>13.968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6"/>
        <v>15.665024999999998</v>
      </c>
      <c r="O68" s="82">
        <v>0.96</v>
      </c>
      <c r="P68" s="82">
        <f t="shared" si="9"/>
        <v>13.824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6"/>
        <v>15.185024999999998</v>
      </c>
      <c r="O69" s="82">
        <v>0.95</v>
      </c>
      <c r="P69" s="82">
        <f t="shared" si="9"/>
        <v>13.68</v>
      </c>
    </row>
    <row r="70" spans="1:16" x14ac:dyDescent="0.25">
      <c r="A70">
        <v>3900</v>
      </c>
      <c r="B70" s="155">
        <v>42823</v>
      </c>
      <c r="C70" s="443">
        <v>6000</v>
      </c>
      <c r="D70" s="681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6"/>
        <v>14.898899999999999</v>
      </c>
      <c r="O70" s="82">
        <v>0.94</v>
      </c>
      <c r="P70" s="82">
        <f t="shared" si="9"/>
        <v>13.536</v>
      </c>
    </row>
    <row r="71" spans="1:16" x14ac:dyDescent="0.25">
      <c r="A71">
        <v>4100</v>
      </c>
      <c r="B71" s="155">
        <v>42830</v>
      </c>
      <c r="C71" s="443">
        <v>6000</v>
      </c>
      <c r="D71" s="681">
        <v>16.388999999999999</v>
      </c>
      <c r="E71" s="40">
        <v>15.98</v>
      </c>
      <c r="F71" s="40">
        <f t="shared" ref="F71:F77" si="50">C71*(E71-D71)</f>
        <v>-2453.9999999999936</v>
      </c>
      <c r="G71" s="40">
        <f t="shared" ref="G71:G77" si="51">D71*C71</f>
        <v>98334</v>
      </c>
      <c r="H71" s="230">
        <f t="shared" ref="H71:H77" si="52">(E71-D71)/D71</f>
        <v>-2.4955763011776128E-2</v>
      </c>
      <c r="I71" s="40">
        <v>16.25</v>
      </c>
      <c r="J71" s="40"/>
      <c r="K71" s="40">
        <v>12159</v>
      </c>
      <c r="L71" s="40">
        <f t="shared" si="16"/>
        <v>14.362500000000001</v>
      </c>
      <c r="O71" s="82">
        <v>0.93</v>
      </c>
      <c r="P71" s="82">
        <f t="shared" si="9"/>
        <v>13.392000000000001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6"/>
        <v>14.482903225806451</v>
      </c>
      <c r="O72" s="82">
        <v>0.92</v>
      </c>
      <c r="P72" s="82">
        <f t="shared" si="9"/>
        <v>13.248000000000001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6"/>
        <v>15.32609375</v>
      </c>
      <c r="O73" s="82">
        <v>0.91</v>
      </c>
      <c r="P73" s="82">
        <f t="shared" si="9"/>
        <v>13.104000000000001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6"/>
        <v>15.514668749999998</v>
      </c>
      <c r="O74" s="82">
        <v>0.9</v>
      </c>
      <c r="P74" s="82">
        <f t="shared" si="9"/>
        <v>12.96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6"/>
        <v>15.980626865671642</v>
      </c>
      <c r="O75" s="82">
        <v>0.89</v>
      </c>
      <c r="P75" s="82">
        <f>O75*$Q$4</f>
        <v>12.816000000000001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6"/>
        <v>15.980626865671642</v>
      </c>
      <c r="O76" s="82">
        <v>0.88</v>
      </c>
      <c r="P76" s="82">
        <f>O76*$Q$4</f>
        <v>12.672000000000001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6"/>
        <v>15.761906250000003</v>
      </c>
      <c r="O77" s="82">
        <v>0.87</v>
      </c>
      <c r="P77" s="82">
        <f>O77*$Q$4</f>
        <v>12.528</v>
      </c>
    </row>
    <row r="78" spans="1:16" x14ac:dyDescent="0.25">
      <c r="B78" s="155"/>
      <c r="C78" s="10"/>
      <c r="D78" s="240"/>
      <c r="E78" s="40"/>
      <c r="F78" s="40"/>
      <c r="G78" s="40"/>
      <c r="H78" s="229"/>
      <c r="I78" s="40"/>
      <c r="J78" s="40"/>
      <c r="K78" s="40"/>
      <c r="L78" s="40"/>
      <c r="O78" s="82">
        <v>0.86</v>
      </c>
      <c r="P78" s="82">
        <f>O78*$Q$4</f>
        <v>12.384</v>
      </c>
    </row>
    <row r="79" spans="1:16" x14ac:dyDescent="0.25">
      <c r="B79" s="155"/>
      <c r="C79" s="10"/>
      <c r="D79" s="240"/>
      <c r="E79" s="40"/>
      <c r="F79" s="40"/>
      <c r="G79" s="40"/>
      <c r="H79" s="229"/>
      <c r="I79" s="40"/>
      <c r="J79" s="40"/>
      <c r="K79" s="40"/>
      <c r="L79" s="40"/>
      <c r="O79" s="82">
        <v>0.85</v>
      </c>
      <c r="P79" s="82">
        <f>O79*$Q$4</f>
        <v>12.24</v>
      </c>
    </row>
    <row r="80" spans="1:16" x14ac:dyDescent="0.25">
      <c r="B80" s="155"/>
      <c r="C80" s="10"/>
      <c r="D80" s="240"/>
      <c r="E80" s="40"/>
      <c r="F80" s="40"/>
      <c r="G80" s="40"/>
      <c r="H80" s="229"/>
      <c r="I80" s="40"/>
      <c r="J80" s="40"/>
      <c r="K80" s="40"/>
      <c r="L80" s="40"/>
    </row>
    <row r="81" spans="2:12" x14ac:dyDescent="0.25">
      <c r="B81" s="155"/>
      <c r="C81" s="10"/>
      <c r="D81" s="240"/>
      <c r="E81" s="40"/>
      <c r="F81" s="40"/>
      <c r="G81" s="40"/>
      <c r="H81" s="229"/>
      <c r="I81" s="40"/>
      <c r="J81" s="40"/>
      <c r="K81" s="40"/>
      <c r="L81" s="40"/>
    </row>
    <row r="82" spans="2:12" x14ac:dyDescent="0.25">
      <c r="B82" s="155"/>
      <c r="C82" s="10"/>
      <c r="D82" s="240"/>
      <c r="E82" s="40"/>
      <c r="F82" s="40"/>
      <c r="G82" s="40"/>
      <c r="H82" s="229"/>
      <c r="I82" s="40"/>
      <c r="J82" s="40"/>
      <c r="K82" s="40"/>
      <c r="L82" s="40"/>
    </row>
    <row r="83" spans="2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2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2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2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2:12" x14ac:dyDescent="0.25">
      <c r="B89" s="648" t="s">
        <v>114</v>
      </c>
      <c r="C89" s="510" t="s">
        <v>147</v>
      </c>
      <c r="D89" s="649" t="s">
        <v>146</v>
      </c>
      <c r="E89" s="512" t="s">
        <v>148</v>
      </c>
      <c r="F89" s="513" t="s">
        <v>65</v>
      </c>
      <c r="G89" s="514" t="s">
        <v>152</v>
      </c>
      <c r="H89" s="513" t="s">
        <v>88</v>
      </c>
      <c r="I89" s="514" t="s">
        <v>155</v>
      </c>
    </row>
    <row r="90" spans="2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2:12" x14ac:dyDescent="0.25">
      <c r="B91" s="650">
        <v>42307</v>
      </c>
      <c r="C91" s="377">
        <v>0</v>
      </c>
      <c r="D91" s="651" t="s">
        <v>129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2:12" x14ac:dyDescent="0.25">
      <c r="B92" s="650">
        <v>42310</v>
      </c>
      <c r="C92" s="377">
        <v>0</v>
      </c>
      <c r="D92" s="651" t="s">
        <v>129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2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2:12" x14ac:dyDescent="0.25">
      <c r="B94" s="650">
        <v>42318</v>
      </c>
      <c r="C94" s="377">
        <v>0</v>
      </c>
      <c r="D94" s="651" t="s">
        <v>129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2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2:12" x14ac:dyDescent="0.25">
      <c r="B96" s="650">
        <v>42331</v>
      </c>
      <c r="C96" s="377">
        <v>0</v>
      </c>
      <c r="D96" s="651" t="s">
        <v>129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189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188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185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222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267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268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283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284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297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298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302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314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320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188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350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350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385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389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400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401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405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408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416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427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432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456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458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140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184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186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182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196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223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201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205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208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232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265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278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288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304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197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23" priority="108">
      <formula>F97&gt;0</formula>
    </cfRule>
    <cfRule type="expression" dxfId="1022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21" priority="101">
      <formula>F90&gt;0</formula>
    </cfRule>
    <cfRule type="expression" dxfId="1020" priority="102">
      <formula>F90&lt;0</formula>
    </cfRule>
  </conditionalFormatting>
  <conditionalFormatting sqref="H90:H96">
    <cfRule type="expression" dxfId="1019" priority="97">
      <formula>H90&gt;0</formula>
    </cfRule>
    <cfRule type="expression" dxfId="1018" priority="98">
      <formula>H90&lt;0</formula>
    </cfRule>
  </conditionalFormatting>
  <conditionalFormatting sqref="Q8">
    <cfRule type="expression" dxfId="1017" priority="83">
      <formula>Q8&gt;0</formula>
    </cfRule>
    <cfRule type="expression" dxfId="1016" priority="84">
      <formula>Q8&lt;0</formula>
    </cfRule>
  </conditionalFormatting>
  <conditionalFormatting sqref="Q7">
    <cfRule type="expression" dxfId="1015" priority="85">
      <formula>Q7&gt;0</formula>
    </cfRule>
    <cfRule type="expression" dxfId="1014" priority="86">
      <formula>Q7&lt;0</formula>
    </cfRule>
  </conditionalFormatting>
  <conditionalFormatting sqref="F198:F204">
    <cfRule type="expression" dxfId="1013" priority="57">
      <formula>F198&gt;0</formula>
    </cfRule>
    <cfRule type="expression" dxfId="1012" priority="58">
      <formula>F198&lt;0</formula>
    </cfRule>
  </conditionalFormatting>
  <conditionalFormatting sqref="F123:F141 H123:H141">
    <cfRule type="expression" dxfId="1011" priority="79">
      <formula>F123&gt;0</formula>
    </cfRule>
    <cfRule type="expression" dxfId="1010" priority="80">
      <formula>F123&lt;0</formula>
    </cfRule>
  </conditionalFormatting>
  <conditionalFormatting sqref="F116:F122">
    <cfRule type="expression" dxfId="1009" priority="77">
      <formula>F116&gt;0</formula>
    </cfRule>
    <cfRule type="expression" dxfId="1008" priority="78">
      <formula>F116&lt;0</formula>
    </cfRule>
  </conditionalFormatting>
  <conditionalFormatting sqref="H116:H122">
    <cfRule type="expression" dxfId="1007" priority="75">
      <formula>H116&gt;0</formula>
    </cfRule>
    <cfRule type="expression" dxfId="1006" priority="76">
      <formula>H116&lt;0</formula>
    </cfRule>
  </conditionalFormatting>
  <conditionalFormatting sqref="F149:F167 H149:H167">
    <cfRule type="expression" dxfId="1005" priority="73">
      <formula>F149&gt;0</formula>
    </cfRule>
    <cfRule type="expression" dxfId="1004" priority="74">
      <formula>F149&lt;0</formula>
    </cfRule>
  </conditionalFormatting>
  <conditionalFormatting sqref="F142:F148">
    <cfRule type="expression" dxfId="1003" priority="71">
      <formula>F142&gt;0</formula>
    </cfRule>
    <cfRule type="expression" dxfId="1002" priority="72">
      <formula>F142&lt;0</formula>
    </cfRule>
  </conditionalFormatting>
  <conditionalFormatting sqref="H142:H148">
    <cfRule type="expression" dxfId="1001" priority="69">
      <formula>H142&gt;0</formula>
    </cfRule>
    <cfRule type="expression" dxfId="1000" priority="70">
      <formula>H142&lt;0</formula>
    </cfRule>
  </conditionalFormatting>
  <conditionalFormatting sqref="F175:F192 H175:H192">
    <cfRule type="expression" dxfId="999" priority="67">
      <formula>F175&gt;0</formula>
    </cfRule>
    <cfRule type="expression" dxfId="998" priority="68">
      <formula>F175&lt;0</formula>
    </cfRule>
  </conditionalFormatting>
  <conditionalFormatting sqref="F168:F174">
    <cfRule type="expression" dxfId="997" priority="65">
      <formula>F168&gt;0</formula>
    </cfRule>
    <cfRule type="expression" dxfId="996" priority="66">
      <formula>F168&lt;0</formula>
    </cfRule>
  </conditionalFormatting>
  <conditionalFormatting sqref="H168:H174">
    <cfRule type="expression" dxfId="995" priority="63">
      <formula>H168&gt;0</formula>
    </cfRule>
    <cfRule type="expression" dxfId="994" priority="64">
      <formula>H168&lt;0</formula>
    </cfRule>
  </conditionalFormatting>
  <conditionalFormatting sqref="F193:F197 H193:H197">
    <cfRule type="expression" dxfId="993" priority="61">
      <formula>F193&gt;0</formula>
    </cfRule>
    <cfRule type="expression" dxfId="992" priority="62">
      <formula>F193&lt;0</formula>
    </cfRule>
  </conditionalFormatting>
  <conditionalFormatting sqref="F205:F220 H205:H220">
    <cfRule type="expression" dxfId="991" priority="59">
      <formula>F205&gt;0</formula>
    </cfRule>
    <cfRule type="expression" dxfId="990" priority="60">
      <formula>F205&lt;0</formula>
    </cfRule>
  </conditionalFormatting>
  <conditionalFormatting sqref="H198:H204">
    <cfRule type="expression" dxfId="989" priority="55">
      <formula>H198&gt;0</formula>
    </cfRule>
    <cfRule type="expression" dxfId="988" priority="56">
      <formula>H198&lt;0</formula>
    </cfRule>
  </conditionalFormatting>
  <conditionalFormatting sqref="F221 H221">
    <cfRule type="expression" dxfId="987" priority="53">
      <formula>F221&gt;0</formula>
    </cfRule>
    <cfRule type="expression" dxfId="986" priority="54">
      <formula>F221&lt;0</formula>
    </cfRule>
  </conditionalFormatting>
  <conditionalFormatting sqref="F222:F226 H222:H226">
    <cfRule type="expression" dxfId="985" priority="51">
      <formula>F222&gt;0</formula>
    </cfRule>
    <cfRule type="expression" dxfId="984" priority="52">
      <formula>F222&lt;0</formula>
    </cfRule>
  </conditionalFormatting>
  <conditionalFormatting sqref="F234:F249 H234:H249">
    <cfRule type="expression" dxfId="983" priority="49">
      <formula>F234&gt;0</formula>
    </cfRule>
    <cfRule type="expression" dxfId="982" priority="50">
      <formula>F234&lt;0</formula>
    </cfRule>
  </conditionalFormatting>
  <conditionalFormatting sqref="F227:F233">
    <cfRule type="expression" dxfId="981" priority="47">
      <formula>F227&gt;0</formula>
    </cfRule>
    <cfRule type="expression" dxfId="980" priority="48">
      <formula>F227&lt;0</formula>
    </cfRule>
  </conditionalFormatting>
  <conditionalFormatting sqref="H227:H233">
    <cfRule type="expression" dxfId="979" priority="45">
      <formula>H227&gt;0</formula>
    </cfRule>
    <cfRule type="expression" dxfId="978" priority="46">
      <formula>H227&lt;0</formula>
    </cfRule>
  </conditionalFormatting>
  <conditionalFormatting sqref="F251:F256 H251:H256">
    <cfRule type="expression" dxfId="977" priority="43">
      <formula>F251&gt;0</formula>
    </cfRule>
    <cfRule type="expression" dxfId="976" priority="44">
      <formula>F251&lt;0</formula>
    </cfRule>
  </conditionalFormatting>
  <conditionalFormatting sqref="F257 H257">
    <cfRule type="expression" dxfId="975" priority="41">
      <formula>F257&gt;0</formula>
    </cfRule>
    <cfRule type="expression" dxfId="974" priority="42">
      <formula>F257&lt;0</formula>
    </cfRule>
  </conditionalFormatting>
  <conditionalFormatting sqref="F258:F262 H258:H262">
    <cfRule type="expression" dxfId="973" priority="39">
      <formula>F258&gt;0</formula>
    </cfRule>
    <cfRule type="expression" dxfId="972" priority="40">
      <formula>F258&lt;0</formula>
    </cfRule>
  </conditionalFormatting>
  <conditionalFormatting sqref="F270:F285 H270:H285">
    <cfRule type="expression" dxfId="971" priority="37">
      <formula>F270&gt;0</formula>
    </cfRule>
    <cfRule type="expression" dxfId="970" priority="38">
      <formula>F270&lt;0</formula>
    </cfRule>
  </conditionalFormatting>
  <conditionalFormatting sqref="F263:F269">
    <cfRule type="expression" dxfId="969" priority="35">
      <formula>F263&gt;0</formula>
    </cfRule>
    <cfRule type="expression" dxfId="968" priority="36">
      <formula>F263&lt;0</formula>
    </cfRule>
  </conditionalFormatting>
  <conditionalFormatting sqref="H263:H269">
    <cfRule type="expression" dxfId="967" priority="33">
      <formula>H263&gt;0</formula>
    </cfRule>
    <cfRule type="expression" dxfId="966" priority="34">
      <formula>H263&lt;0</formula>
    </cfRule>
  </conditionalFormatting>
  <conditionalFormatting sqref="F286:F291 H286:H291">
    <cfRule type="expression" dxfId="965" priority="31">
      <formula>F286&gt;0</formula>
    </cfRule>
    <cfRule type="expression" dxfId="964" priority="32">
      <formula>F286&lt;0</formula>
    </cfRule>
  </conditionalFormatting>
  <conditionalFormatting sqref="F292 H292">
    <cfRule type="expression" dxfId="963" priority="29">
      <formula>F292&gt;0</formula>
    </cfRule>
    <cfRule type="expression" dxfId="962" priority="30">
      <formula>F292&lt;0</formula>
    </cfRule>
  </conditionalFormatting>
  <conditionalFormatting sqref="F293:F297 H293:H297">
    <cfRule type="expression" dxfId="961" priority="27">
      <formula>F293&gt;0</formula>
    </cfRule>
    <cfRule type="expression" dxfId="960" priority="28">
      <formula>F293&lt;0</formula>
    </cfRule>
  </conditionalFormatting>
  <conditionalFormatting sqref="F305:F320 H305:H320">
    <cfRule type="expression" dxfId="959" priority="25">
      <formula>F305&gt;0</formula>
    </cfRule>
    <cfRule type="expression" dxfId="958" priority="26">
      <formula>F305&lt;0</formula>
    </cfRule>
  </conditionalFormatting>
  <conditionalFormatting sqref="F298:F304">
    <cfRule type="expression" dxfId="957" priority="23">
      <formula>F298&gt;0</formula>
    </cfRule>
    <cfRule type="expression" dxfId="956" priority="24">
      <formula>F298&lt;0</formula>
    </cfRule>
  </conditionalFormatting>
  <conditionalFormatting sqref="H298:H304">
    <cfRule type="expression" dxfId="955" priority="21">
      <formula>H298&gt;0</formula>
    </cfRule>
    <cfRule type="expression" dxfId="954" priority="22">
      <formula>H298&lt;0</formula>
    </cfRule>
  </conditionalFormatting>
  <conditionalFormatting sqref="M349">
    <cfRule type="expression" dxfId="953" priority="19">
      <formula>M349&gt;0</formula>
    </cfRule>
    <cfRule type="expression" dxfId="952" priority="20">
      <formula>M349&lt;0</formula>
    </cfRule>
  </conditionalFormatting>
  <conditionalFormatting sqref="F72:F86 H72:H86">
    <cfRule type="expression" dxfId="951" priority="17">
      <formula>F72&gt;0</formula>
    </cfRule>
    <cfRule type="expression" dxfId="950" priority="18">
      <formula>F72&lt;0</formula>
    </cfRule>
  </conditionalFormatting>
  <conditionalFormatting sqref="F60:F71">
    <cfRule type="expression" dxfId="949" priority="15">
      <formula>F60&gt;0</formula>
    </cfRule>
    <cfRule type="expression" dxfId="948" priority="16">
      <formula>F60&lt;0</formula>
    </cfRule>
  </conditionalFormatting>
  <conditionalFormatting sqref="H60:H71">
    <cfRule type="expression" dxfId="947" priority="13">
      <formula>H60&gt;0</formula>
    </cfRule>
    <cfRule type="expression" dxfId="946" priority="14">
      <formula>H60&lt;0</formula>
    </cfRule>
  </conditionalFormatting>
  <conditionalFormatting sqref="F54:F59 H54:H59">
    <cfRule type="expression" dxfId="945" priority="11">
      <formula>F54&gt;0</formula>
    </cfRule>
    <cfRule type="expression" dxfId="944" priority="12">
      <formula>F54&lt;0</formula>
    </cfRule>
  </conditionalFormatting>
  <conditionalFormatting sqref="J56:K56">
    <cfRule type="expression" dxfId="943" priority="9">
      <formula>J56&gt;0</formula>
    </cfRule>
    <cfRule type="expression" dxfId="942" priority="10">
      <formula>J56&lt;0</formula>
    </cfRule>
  </conditionalFormatting>
  <conditionalFormatting sqref="J57:K63 K62:K86">
    <cfRule type="expression" dxfId="941" priority="7">
      <formula>J57&gt;0</formula>
    </cfRule>
    <cfRule type="expression" dxfId="940" priority="8">
      <formula>J57&lt;0</formula>
    </cfRule>
  </conditionalFormatting>
  <conditionalFormatting sqref="L56:L76">
    <cfRule type="expression" dxfId="939" priority="5">
      <formula>L56&gt;0</formula>
    </cfRule>
    <cfRule type="expression" dxfId="938" priority="6">
      <formula>L56&lt;0</formula>
    </cfRule>
  </conditionalFormatting>
  <conditionalFormatting sqref="L77:L86">
    <cfRule type="expression" dxfId="937" priority="3">
      <formula>L77&gt;0</formula>
    </cfRule>
    <cfRule type="expression" dxfId="936" priority="4">
      <formula>L77&lt;0</formula>
    </cfRule>
  </conditionalFormatting>
  <conditionalFormatting sqref="Q10">
    <cfRule type="expression" dxfId="935" priority="1">
      <formula>Q10&gt;0</formula>
    </cfRule>
    <cfRule type="expression" dxfId="934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370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490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538</v>
      </c>
      <c r="M4" s="3"/>
      <c r="N4" s="4"/>
      <c r="O4" s="11" t="s">
        <v>66</v>
      </c>
      <c r="Q4" s="491">
        <v>29.05</v>
      </c>
      <c r="R4" s="498">
        <v>4.4999999999999997E-3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43575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566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181</v>
      </c>
      <c r="Q7" s="2">
        <f>Q10+Q8</f>
        <v>-2465.9100000000035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183</v>
      </c>
      <c r="P8" s="34"/>
      <c r="Q8" s="2">
        <f>K28+M28-F28+Q2*Q4</f>
        <v>-4213.8799999999974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213</v>
      </c>
      <c r="Q9" s="136">
        <f>IF(Q2=0, 0, Q8/Q6)</f>
        <v>-8.8176998498395387E-2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212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178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197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114</v>
      </c>
      <c r="C34" s="189" t="s">
        <v>147</v>
      </c>
      <c r="D34" s="190" t="s">
        <v>146</v>
      </c>
      <c r="E34" s="192" t="s">
        <v>148</v>
      </c>
      <c r="F34" s="192" t="s">
        <v>65</v>
      </c>
      <c r="G34" s="227" t="s">
        <v>152</v>
      </c>
      <c r="H34" s="227" t="s">
        <v>88</v>
      </c>
      <c r="I34" s="227" t="s">
        <v>155</v>
      </c>
      <c r="J34" s="227" t="s">
        <v>537</v>
      </c>
      <c r="K34" s="227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356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356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390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417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434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388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391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459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468</v>
      </c>
      <c r="J41" s="40"/>
      <c r="K41" s="40"/>
      <c r="O41" s="82">
        <v>1.1000000000000001</v>
      </c>
      <c r="P41" s="82">
        <f>O41*$Q$4</f>
        <v>31.955000000000002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358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31.664500000000004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493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31.374000000000002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499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31.083500000000001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30.793000000000003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30.502500000000001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30.212000000000003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29.921500000000002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8">C49*(E49-D49)</f>
        <v>-3764.9999999999968</v>
      </c>
      <c r="G49" s="40">
        <f t="shared" ref="G49" si="29">D49*C49</f>
        <v>47790</v>
      </c>
      <c r="H49" s="229">
        <f t="shared" ref="H49" si="30">(E49-D49)/D49</f>
        <v>-7.878217200251092E-2</v>
      </c>
      <c r="I49" s="40"/>
      <c r="J49" s="40"/>
      <c r="K49" s="40">
        <v>-2016</v>
      </c>
      <c r="O49" s="82">
        <v>1.02</v>
      </c>
      <c r="P49" s="82">
        <f t="shared" si="9"/>
        <v>29.631</v>
      </c>
      <c r="Q49" s="2"/>
      <c r="T49" s="92" t="s">
        <v>104</v>
      </c>
      <c r="U49" s="87" t="s">
        <v>554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29.340500000000002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29.05</v>
      </c>
      <c r="Q51" s="2"/>
      <c r="T51" s="92" t="s">
        <v>105</v>
      </c>
      <c r="U51" s="87" t="s">
        <v>661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O52" s="82">
        <v>0.99</v>
      </c>
      <c r="P52" s="82">
        <f t="shared" si="9"/>
        <v>28.759499999999999</v>
      </c>
      <c r="Q52" s="2"/>
      <c r="T52" s="92" t="s">
        <v>106</v>
      </c>
      <c r="U52" s="87" t="s">
        <v>662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O53" s="82">
        <v>0.98</v>
      </c>
      <c r="P53" s="82">
        <f t="shared" si="9"/>
        <v>28.469000000000001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O54" s="82">
        <v>0.97</v>
      </c>
      <c r="P54" s="82">
        <f t="shared" si="9"/>
        <v>28.1785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O55" s="82">
        <v>0.96</v>
      </c>
      <c r="P55" s="82">
        <f t="shared" si="9"/>
        <v>27.887999999999998</v>
      </c>
      <c r="T55" s="92" t="s">
        <v>108</v>
      </c>
      <c r="U55" s="87" t="s">
        <v>663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O56" s="82">
        <v>0.95</v>
      </c>
      <c r="P56" s="82">
        <f t="shared" si="9"/>
        <v>27.5975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O57" s="82">
        <v>0.94</v>
      </c>
      <c r="P57" s="82">
        <f t="shared" si="9"/>
        <v>27.306999999999999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O58" s="82">
        <v>0.93</v>
      </c>
      <c r="P58" s="82">
        <f t="shared" si="9"/>
        <v>27.016500000000001</v>
      </c>
      <c r="T58" s="92" t="s">
        <v>109</v>
      </c>
      <c r="U58" s="87" t="s">
        <v>595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26.726000000000003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26.435500000000001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26.145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1">C65*(E65-D65)</f>
        <v>-33.800000000000097</v>
      </c>
      <c r="G65" s="378">
        <f t="shared" ref="G65:G78" si="32">D65*C65</f>
        <v>3591.7999999999997</v>
      </c>
      <c r="H65" s="379">
        <f t="shared" ref="H65:H78" si="33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1"/>
        <v>85.200000000000387</v>
      </c>
      <c r="G66" s="378">
        <f t="shared" si="32"/>
        <v>3591.7999999999997</v>
      </c>
      <c r="H66" s="379">
        <f t="shared" si="33"/>
        <v>2.3720697143493622E-2</v>
      </c>
      <c r="I66" s="378"/>
      <c r="O66" s="11" t="s">
        <v>767</v>
      </c>
      <c r="S66" s="23" t="s">
        <v>766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1"/>
        <v>-136.80000000000021</v>
      </c>
      <c r="G67" s="378">
        <f t="shared" si="32"/>
        <v>3591.7999999999997</v>
      </c>
      <c r="H67" s="379">
        <f t="shared" si="33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1"/>
        <v>-147.56000000000029</v>
      </c>
      <c r="G68" s="378">
        <f t="shared" si="32"/>
        <v>4959.3599999999997</v>
      </c>
      <c r="H68" s="379">
        <f t="shared" si="33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1"/>
        <v>-49.199999999999591</v>
      </c>
      <c r="G69" s="378">
        <f t="shared" si="32"/>
        <v>8408.4</v>
      </c>
      <c r="H69" s="379">
        <f t="shared" si="33"/>
        <v>-5.8512915655772315E-3</v>
      </c>
      <c r="I69" s="378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1"/>
        <v>109.60000000000036</v>
      </c>
      <c r="G70" s="378">
        <f t="shared" si="32"/>
        <v>6994.4000000000005</v>
      </c>
      <c r="H70" s="379">
        <f t="shared" si="33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1"/>
        <v>-6.4000000000007162</v>
      </c>
      <c r="G71" s="378">
        <f t="shared" si="32"/>
        <v>6994.4000000000005</v>
      </c>
      <c r="H71" s="379">
        <f t="shared" si="33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1"/>
        <v>166.71999999999912</v>
      </c>
      <c r="G72" s="378">
        <f t="shared" si="32"/>
        <v>5554.880000000001</v>
      </c>
      <c r="H72" s="379">
        <f t="shared" si="33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1"/>
        <v>218.88000000000034</v>
      </c>
      <c r="G73" s="378">
        <f t="shared" si="32"/>
        <v>5544.32</v>
      </c>
      <c r="H73" s="379">
        <f t="shared" si="33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1"/>
        <v>298.88000000000034</v>
      </c>
      <c r="G74" s="378">
        <f t="shared" si="32"/>
        <v>5544.32</v>
      </c>
      <c r="H74" s="379">
        <f t="shared" si="33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1"/>
        <v>363.18000000000006</v>
      </c>
      <c r="G75" s="378">
        <f t="shared" si="32"/>
        <v>1845.42</v>
      </c>
      <c r="H75" s="379">
        <f t="shared" si="33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1"/>
        <v>329.12000000000035</v>
      </c>
      <c r="G76" s="378">
        <f t="shared" si="32"/>
        <v>5384.48</v>
      </c>
      <c r="H76" s="379">
        <f t="shared" si="33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1"/>
        <v>169.60000000000036</v>
      </c>
      <c r="G77" s="378">
        <f t="shared" si="32"/>
        <v>5384</v>
      </c>
      <c r="H77" s="379">
        <f t="shared" si="33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1"/>
        <v>474.7199999999998</v>
      </c>
      <c r="G78" s="378">
        <f t="shared" si="32"/>
        <v>5384.48</v>
      </c>
      <c r="H78" s="379">
        <f t="shared" si="33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4">C79*(E79-D79)</f>
        <v>588.31999999999994</v>
      </c>
      <c r="G79" s="378">
        <f t="shared" ref="G79:G92" si="35">D79*C79</f>
        <v>5384.48</v>
      </c>
      <c r="H79" s="379">
        <f t="shared" ref="H79:H121" si="36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4"/>
        <v>673.12000000000012</v>
      </c>
      <c r="G80" s="378">
        <f t="shared" si="35"/>
        <v>5384.48</v>
      </c>
      <c r="H80" s="379">
        <f t="shared" si="3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4"/>
        <v>597.9200000000003</v>
      </c>
      <c r="G81" s="378">
        <f t="shared" si="35"/>
        <v>5384.48</v>
      </c>
      <c r="H81" s="379">
        <f t="shared" si="3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4"/>
        <v>489.12000000000035</v>
      </c>
      <c r="G82" s="378">
        <f t="shared" si="35"/>
        <v>5384.48</v>
      </c>
      <c r="H82" s="379">
        <f t="shared" si="3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4"/>
        <v>409.12000000000035</v>
      </c>
      <c r="G83" s="378">
        <f t="shared" si="35"/>
        <v>5384.48</v>
      </c>
      <c r="H83" s="379">
        <f t="shared" si="3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4"/>
        <v>439.52</v>
      </c>
      <c r="G84" s="378">
        <f t="shared" si="35"/>
        <v>5384.48</v>
      </c>
      <c r="H84" s="379">
        <f t="shared" si="3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4"/>
        <v>369.12000000000035</v>
      </c>
      <c r="G85" s="378">
        <f t="shared" si="35"/>
        <v>5384.48</v>
      </c>
      <c r="H85" s="379">
        <f t="shared" si="3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4"/>
        <v>341.92000000000007</v>
      </c>
      <c r="G86" s="378">
        <f t="shared" si="35"/>
        <v>5384.48</v>
      </c>
      <c r="H86" s="379">
        <f t="shared" si="3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4"/>
        <v>442.72000000000048</v>
      </c>
      <c r="G87" s="378">
        <f t="shared" si="35"/>
        <v>5384.48</v>
      </c>
      <c r="H87" s="379">
        <f t="shared" si="3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4"/>
        <v>90.619999999999621</v>
      </c>
      <c r="G88" s="378">
        <f t="shared" si="35"/>
        <v>7821.38</v>
      </c>
      <c r="H88" s="379">
        <f t="shared" si="3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4"/>
        <v>51.480000000000103</v>
      </c>
      <c r="G89" s="378">
        <f t="shared" si="35"/>
        <v>8837.92</v>
      </c>
      <c r="H89" s="379">
        <f t="shared" si="3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4"/>
        <v>-376.80000000000007</v>
      </c>
      <c r="G90" s="378">
        <f t="shared" si="35"/>
        <v>10159.799999999999</v>
      </c>
      <c r="H90" s="379">
        <f t="shared" si="3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4"/>
        <v>-388.00000000000239</v>
      </c>
      <c r="G91" s="378">
        <f t="shared" si="35"/>
        <v>13408.000000000002</v>
      </c>
      <c r="H91" s="379">
        <f t="shared" si="3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4"/>
        <v>-262.9400000000004</v>
      </c>
      <c r="G92" s="378">
        <f t="shared" si="35"/>
        <v>13354.939999999999</v>
      </c>
      <c r="H92" s="379">
        <f t="shared" si="3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4"/>
        <v>-514.93999999999858</v>
      </c>
      <c r="G93" s="378">
        <f t="shared" ref="G93:G98" si="37">D93*C93</f>
        <v>13354.939999999999</v>
      </c>
      <c r="H93" s="379">
        <f t="shared" si="3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4"/>
        <v>-582.93999999999892</v>
      </c>
      <c r="G94" s="378">
        <f t="shared" si="37"/>
        <v>16522.939999999999</v>
      </c>
      <c r="H94" s="379">
        <f t="shared" si="3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4"/>
        <v>-292.93999999999801</v>
      </c>
      <c r="G95" s="378">
        <f t="shared" si="37"/>
        <v>16522.939999999999</v>
      </c>
      <c r="H95" s="379">
        <f t="shared" si="3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4"/>
        <v>-217.93999999999869</v>
      </c>
      <c r="G96" s="378">
        <f t="shared" si="37"/>
        <v>16522.939999999999</v>
      </c>
      <c r="H96" s="379">
        <f t="shared" si="3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4"/>
        <v>-92.93999999999869</v>
      </c>
      <c r="G97" s="378">
        <f t="shared" si="37"/>
        <v>16522.939999999999</v>
      </c>
      <c r="H97" s="379">
        <f t="shared" si="3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4"/>
        <v>-397.93999999999841</v>
      </c>
      <c r="G98" s="378">
        <f t="shared" si="37"/>
        <v>16522.939999999999</v>
      </c>
      <c r="H98" s="379">
        <f t="shared" si="3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4"/>
        <v>-27.939999999997411</v>
      </c>
      <c r="G99" s="378">
        <f t="shared" ref="G99:G121" si="38">D99*C99</f>
        <v>16522.939999999999</v>
      </c>
      <c r="H99" s="379">
        <f t="shared" si="3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4"/>
        <v>-142.9399999999994</v>
      </c>
      <c r="G100" s="378">
        <f t="shared" si="38"/>
        <v>16522.939999999999</v>
      </c>
      <c r="H100" s="379">
        <f t="shared" si="3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4"/>
        <v>-357.93999999999926</v>
      </c>
      <c r="G101" s="378">
        <f t="shared" si="38"/>
        <v>16522.939999999999</v>
      </c>
      <c r="H101" s="379">
        <f t="shared" si="3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4"/>
        <v>-442.94000000000011</v>
      </c>
      <c r="G102" s="378">
        <f t="shared" si="38"/>
        <v>16522.939999999999</v>
      </c>
      <c r="H102" s="379">
        <f t="shared" si="3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4"/>
        <v>-542.93999999999801</v>
      </c>
      <c r="G103" s="378">
        <f t="shared" si="38"/>
        <v>16522.939999999999</v>
      </c>
      <c r="H103" s="379">
        <f t="shared" si="3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4"/>
        <v>-224.94000000000014</v>
      </c>
      <c r="G104" s="378">
        <f t="shared" si="38"/>
        <v>16474.939999999999</v>
      </c>
      <c r="H104" s="379">
        <f t="shared" si="36"/>
        <v>-1.3653463988336233E-2</v>
      </c>
      <c r="I104" s="378" t="s">
        <v>188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4"/>
        <v>-139.93999999999929</v>
      </c>
      <c r="G105" s="378">
        <f t="shared" si="38"/>
        <v>16474.939999999999</v>
      </c>
      <c r="H105" s="379">
        <f t="shared" si="3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4"/>
        <v>-847.93799999999919</v>
      </c>
      <c r="G106" s="378">
        <f t="shared" si="38"/>
        <v>19639.937999999998</v>
      </c>
      <c r="H106" s="379">
        <f t="shared" si="3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4"/>
        <v>-833.93799999999771</v>
      </c>
      <c r="G107" s="378">
        <f t="shared" si="38"/>
        <v>22757.937999999998</v>
      </c>
      <c r="H107" s="379">
        <f t="shared" si="3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4"/>
        <v>-840.93799999999885</v>
      </c>
      <c r="G108" s="378">
        <f t="shared" si="38"/>
        <v>22757.937999999998</v>
      </c>
      <c r="H108" s="379">
        <f t="shared" si="3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4"/>
        <v>-700.9379999999968</v>
      </c>
      <c r="G109" s="378">
        <f t="shared" si="38"/>
        <v>22757.937999999998</v>
      </c>
      <c r="H109" s="379">
        <f t="shared" si="3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4"/>
        <v>-1125.9439999999984</v>
      </c>
      <c r="G110" s="378">
        <f t="shared" si="38"/>
        <v>25837.944</v>
      </c>
      <c r="H110" s="379">
        <f t="shared" si="3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4"/>
        <v>-1205.9439999999995</v>
      </c>
      <c r="G111" s="378">
        <f t="shared" si="38"/>
        <v>25837.944</v>
      </c>
      <c r="H111" s="379">
        <f t="shared" si="3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4"/>
        <v>-965.94399999999894</v>
      </c>
      <c r="G112" s="378">
        <f t="shared" si="38"/>
        <v>25837.944</v>
      </c>
      <c r="H112" s="379">
        <f t="shared" si="3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4"/>
        <v>-1477.9439999999995</v>
      </c>
      <c r="G113" s="378">
        <f t="shared" si="38"/>
        <v>25837.944</v>
      </c>
      <c r="H113" s="379">
        <f t="shared" si="3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4"/>
        <v>-1773.936000000002</v>
      </c>
      <c r="G114" s="378">
        <f t="shared" si="38"/>
        <v>28845.936000000002</v>
      </c>
      <c r="H114" s="379">
        <f t="shared" si="3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4"/>
        <v>-1935.9360000000017</v>
      </c>
      <c r="G115" s="378">
        <f t="shared" si="38"/>
        <v>28845.936000000002</v>
      </c>
      <c r="H115" s="379">
        <f t="shared" si="3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4"/>
        <v>-1989.9360000000006</v>
      </c>
      <c r="G116" s="378">
        <f t="shared" si="38"/>
        <v>28845.936000000002</v>
      </c>
      <c r="H116" s="379">
        <f t="shared" si="3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4"/>
        <v>-2133.9360000000006</v>
      </c>
      <c r="G117" s="378">
        <f t="shared" si="38"/>
        <v>28845.936000000002</v>
      </c>
      <c r="H117" s="379">
        <f t="shared" si="3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4"/>
        <v>-2505.9399999999991</v>
      </c>
      <c r="G118" s="378">
        <f t="shared" si="38"/>
        <v>31785.94</v>
      </c>
      <c r="H118" s="379">
        <f t="shared" si="3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4"/>
        <v>-2945.94</v>
      </c>
      <c r="G119" s="378">
        <f t="shared" si="38"/>
        <v>31785.94</v>
      </c>
      <c r="H119" s="379">
        <f t="shared" si="3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4"/>
        <v>-2415.9399999999991</v>
      </c>
      <c r="G120" s="378">
        <f t="shared" si="38"/>
        <v>31785.94</v>
      </c>
      <c r="H120" s="379">
        <f t="shared" si="3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4"/>
        <v>-2785.94</v>
      </c>
      <c r="G121" s="378">
        <f t="shared" si="38"/>
        <v>31785.94</v>
      </c>
      <c r="H121" s="379">
        <f t="shared" si="3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39">C122*(E122-D122)</f>
        <v>-1145.9399999999996</v>
      </c>
      <c r="G122" s="378">
        <f t="shared" ref="G122:G127" si="40">D122*C122</f>
        <v>31785.94</v>
      </c>
      <c r="H122" s="379">
        <f t="shared" ref="H122:H127" si="4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39"/>
        <v>-520.01099999999701</v>
      </c>
      <c r="G123" s="378">
        <f t="shared" si="40"/>
        <v>28654.010999999999</v>
      </c>
      <c r="H123" s="379">
        <f t="shared" si="4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39"/>
        <v>-783.99999999999886</v>
      </c>
      <c r="G124" s="378">
        <f t="shared" si="40"/>
        <v>31764</v>
      </c>
      <c r="H124" s="379">
        <f t="shared" si="4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39"/>
        <v>350.64000000000027</v>
      </c>
      <c r="G125" s="378">
        <f t="shared" si="40"/>
        <v>15759.359999999999</v>
      </c>
      <c r="H125" s="379">
        <f t="shared" si="4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39"/>
        <v>-398.86400000000037</v>
      </c>
      <c r="G126" s="378">
        <f t="shared" si="40"/>
        <v>25214.864000000001</v>
      </c>
      <c r="H126" s="379">
        <f t="shared" si="4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39"/>
        <v>1280.8600000000013</v>
      </c>
      <c r="G127" s="378">
        <f t="shared" si="40"/>
        <v>12271.14</v>
      </c>
      <c r="H127" s="379">
        <f t="shared" si="4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2">C128*(E128-D128)</f>
        <v>648.8599999999991</v>
      </c>
      <c r="G128" s="378">
        <f t="shared" ref="G128:G134" si="43">D128*C128</f>
        <v>12271.14</v>
      </c>
      <c r="H128" s="379">
        <f t="shared" ref="H128:H134" si="4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2"/>
        <v>1108.8599999999985</v>
      </c>
      <c r="G129" s="378">
        <f t="shared" si="43"/>
        <v>12211.14</v>
      </c>
      <c r="H129" s="379">
        <f t="shared" si="4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2"/>
        <v>1467.7889999999991</v>
      </c>
      <c r="G130" s="378">
        <f t="shared" si="43"/>
        <v>8789.2109999999993</v>
      </c>
      <c r="H130" s="379">
        <f t="shared" si="4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2"/>
        <v>1645.7100000000005</v>
      </c>
      <c r="G131" s="378">
        <f t="shared" si="43"/>
        <v>5310.29</v>
      </c>
      <c r="H131" s="379">
        <f t="shared" si="4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2"/>
        <v>1537.7099999999996</v>
      </c>
      <c r="G132" s="378">
        <f t="shared" si="43"/>
        <v>8728.2900000000009</v>
      </c>
      <c r="H132" s="379">
        <f t="shared" si="4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2"/>
        <v>1754.0499999999997</v>
      </c>
      <c r="G133" s="378">
        <f t="shared" si="43"/>
        <v>1717.95</v>
      </c>
      <c r="H133" s="379">
        <f t="shared" si="4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2"/>
        <v>1742.0399999999997</v>
      </c>
      <c r="G134" s="378">
        <f t="shared" si="43"/>
        <v>8673.9599999999991</v>
      </c>
      <c r="H134" s="379">
        <f t="shared" si="4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199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4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4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4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4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4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4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4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4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4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4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4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4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4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4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4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4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33" priority="49">
      <formula>F69&gt;0</formula>
    </cfRule>
    <cfRule type="expression" dxfId="932" priority="50">
      <formula>F69&lt;0</formula>
    </cfRule>
  </conditionalFormatting>
  <conditionalFormatting sqref="F74:F87 F90:F134 F137:F138">
    <cfRule type="expression" dxfId="931" priority="45">
      <formula>F74&gt;0</formula>
    </cfRule>
    <cfRule type="expression" dxfId="930" priority="46">
      <formula>F74&lt;0</formula>
    </cfRule>
  </conditionalFormatting>
  <conditionalFormatting sqref="F74:F87 F90:F134 F137:F138">
    <cfRule type="expression" dxfId="929" priority="47">
      <formula>F74&gt;0</formula>
    </cfRule>
    <cfRule type="expression" dxfId="928" priority="48">
      <formula>F74&lt;0</formula>
    </cfRule>
  </conditionalFormatting>
  <conditionalFormatting sqref="H69:H87 H90:H134 H137:H138">
    <cfRule type="expression" dxfId="927" priority="43">
      <formula>H69&gt;0</formula>
    </cfRule>
    <cfRule type="expression" dxfId="926" priority="44">
      <formula>H69&lt;0</formula>
    </cfRule>
  </conditionalFormatting>
  <conditionalFormatting sqref="F65:F68">
    <cfRule type="expression" dxfId="925" priority="37">
      <formula>F65&gt;0</formula>
    </cfRule>
    <cfRule type="expression" dxfId="924" priority="38">
      <formula>F65&lt;0</formula>
    </cfRule>
  </conditionalFormatting>
  <conditionalFormatting sqref="H65:H68">
    <cfRule type="expression" dxfId="923" priority="35">
      <formula>H65&gt;0</formula>
    </cfRule>
    <cfRule type="expression" dxfId="922" priority="36">
      <formula>H65&lt;0</formula>
    </cfRule>
  </conditionalFormatting>
  <conditionalFormatting sqref="Q8">
    <cfRule type="expression" dxfId="921" priority="31">
      <formula>Q8&gt;0</formula>
    </cfRule>
    <cfRule type="expression" dxfId="920" priority="32">
      <formula>Q8&lt;0</formula>
    </cfRule>
  </conditionalFormatting>
  <conditionalFormatting sqref="Q7">
    <cfRule type="expression" dxfId="919" priority="33">
      <formula>Q7&gt;0</formula>
    </cfRule>
    <cfRule type="expression" dxfId="918" priority="34">
      <formula>Q7&lt;0</formula>
    </cfRule>
  </conditionalFormatting>
  <conditionalFormatting sqref="F88">
    <cfRule type="expression" dxfId="917" priority="27">
      <formula>F88&gt;0</formula>
    </cfRule>
    <cfRule type="expression" dxfId="916" priority="28">
      <formula>F88&lt;0</formula>
    </cfRule>
  </conditionalFormatting>
  <conditionalFormatting sqref="F88">
    <cfRule type="expression" dxfId="915" priority="29">
      <formula>F88&gt;0</formula>
    </cfRule>
    <cfRule type="expression" dxfId="914" priority="30">
      <formula>F88&lt;0</formula>
    </cfRule>
  </conditionalFormatting>
  <conditionalFormatting sqref="H88">
    <cfRule type="expression" dxfId="913" priority="25">
      <formula>H88&gt;0</formula>
    </cfRule>
    <cfRule type="expression" dxfId="912" priority="26">
      <formula>H88&lt;0</formula>
    </cfRule>
  </conditionalFormatting>
  <conditionalFormatting sqref="F89">
    <cfRule type="expression" dxfId="911" priority="21">
      <formula>F89&gt;0</formula>
    </cfRule>
    <cfRule type="expression" dxfId="910" priority="22">
      <formula>F89&lt;0</formula>
    </cfRule>
  </conditionalFormatting>
  <conditionalFormatting sqref="F89">
    <cfRule type="expression" dxfId="909" priority="23">
      <formula>F89&gt;0</formula>
    </cfRule>
    <cfRule type="expression" dxfId="908" priority="24">
      <formula>F89&lt;0</formula>
    </cfRule>
  </conditionalFormatting>
  <conditionalFormatting sqref="H89">
    <cfRule type="expression" dxfId="907" priority="19">
      <formula>H89&gt;0</formula>
    </cfRule>
    <cfRule type="expression" dxfId="906" priority="20">
      <formula>H89&lt;0</formula>
    </cfRule>
  </conditionalFormatting>
  <conditionalFormatting sqref="F135:F136">
    <cfRule type="expression" dxfId="905" priority="15">
      <formula>F135&gt;0</formula>
    </cfRule>
    <cfRule type="expression" dxfId="904" priority="16">
      <formula>F135&lt;0</formula>
    </cfRule>
  </conditionalFormatting>
  <conditionalFormatting sqref="F135:F136">
    <cfRule type="expression" dxfId="903" priority="17">
      <formula>F135&gt;0</formula>
    </cfRule>
    <cfRule type="expression" dxfId="902" priority="18">
      <formula>F135&lt;0</formula>
    </cfRule>
  </conditionalFormatting>
  <conditionalFormatting sqref="H135:H136">
    <cfRule type="expression" dxfId="901" priority="13">
      <formula>H135&gt;0</formula>
    </cfRule>
    <cfRule type="expression" dxfId="900" priority="14">
      <formula>H135&lt;0</formula>
    </cfRule>
  </conditionalFormatting>
  <conditionalFormatting sqref="F35:F49">
    <cfRule type="expression" dxfId="899" priority="11">
      <formula>F35&gt;0</formula>
    </cfRule>
    <cfRule type="expression" dxfId="898" priority="12">
      <formula>F35&lt;0</formula>
    </cfRule>
  </conditionalFormatting>
  <conditionalFormatting sqref="H35:H49">
    <cfRule type="expression" dxfId="897" priority="9">
      <formula>H35&gt;0</formula>
    </cfRule>
    <cfRule type="expression" dxfId="896" priority="10">
      <formula>H35&lt;0</formula>
    </cfRule>
  </conditionalFormatting>
  <conditionalFormatting sqref="Q10">
    <cfRule type="expression" dxfId="895" priority="7">
      <formula>Q10&gt;0</formula>
    </cfRule>
    <cfRule type="expression" dxfId="894" priority="8">
      <formula>Q10&lt;0</formula>
    </cfRule>
  </conditionalFormatting>
  <conditionalFormatting sqref="J45:K45">
    <cfRule type="expression" dxfId="893" priority="5">
      <formula>J45&gt;0</formula>
    </cfRule>
    <cfRule type="expression" dxfId="892" priority="6">
      <formula>J45&lt;0</formula>
    </cfRule>
  </conditionalFormatting>
  <conditionalFormatting sqref="K46">
    <cfRule type="expression" dxfId="891" priority="3">
      <formula>K46&gt;0</formula>
    </cfRule>
    <cfRule type="expression" dxfId="890" priority="4">
      <formula>K46&lt;0</formula>
    </cfRule>
  </conditionalFormatting>
  <conditionalFormatting sqref="K47:K58">
    <cfRule type="expression" dxfId="889" priority="1">
      <formula>K47&gt;0</formula>
    </cfRule>
    <cfRule type="expression" dxfId="888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11.16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11.16</v>
      </c>
      <c r="R4" s="498">
        <v>2.7000000000000001E-3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12.276000000000002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260</v>
      </c>
      <c r="O42" s="82">
        <v>1.0900000000000001</v>
      </c>
      <c r="P42" s="82">
        <f t="shared" ref="P42:P61" si="8">O42*$Q$4</f>
        <v>12.164400000000001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12.052800000000001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11.9412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11.829600000000001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11.718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11.606400000000001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11.4948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11.3832</v>
      </c>
      <c r="Q49" s="2"/>
      <c r="T49" s="92" t="s">
        <v>104</v>
      </c>
      <c r="U49" s="87" t="s">
        <v>395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11.271599999999999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272</v>
      </c>
      <c r="O51" s="82">
        <v>1</v>
      </c>
      <c r="P51" s="82">
        <f t="shared" si="8"/>
        <v>11.16</v>
      </c>
      <c r="Q51" s="2"/>
      <c r="T51" s="92" t="s">
        <v>105</v>
      </c>
      <c r="U51" s="87" t="s">
        <v>664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11.048400000000001</v>
      </c>
      <c r="Q52" s="2"/>
      <c r="T52" s="92" t="s">
        <v>106</v>
      </c>
      <c r="U52" s="87" t="s">
        <v>413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10.9368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10.825200000000001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10.7136</v>
      </c>
      <c r="T55" s="92" t="s">
        <v>108</v>
      </c>
      <c r="U55" s="87" t="s">
        <v>665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286</v>
      </c>
      <c r="O56" s="82">
        <v>0.95</v>
      </c>
      <c r="P56" s="82">
        <f t="shared" si="8"/>
        <v>10.602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10.490399999999999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10.3788</v>
      </c>
      <c r="T58" s="92" t="s">
        <v>109</v>
      </c>
      <c r="U58" s="87" t="s">
        <v>587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10.267200000000001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10.1556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10.044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200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197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87" priority="25">
      <formula>F30&gt;0</formula>
    </cfRule>
    <cfRule type="expression" dxfId="886" priority="26">
      <formula>F30&lt;0</formula>
    </cfRule>
  </conditionalFormatting>
  <conditionalFormatting sqref="F34:F42 F46:F74">
    <cfRule type="expression" dxfId="885" priority="21">
      <formula>F34&gt;0</formula>
    </cfRule>
    <cfRule type="expression" dxfId="884" priority="22">
      <formula>F34&lt;0</formula>
    </cfRule>
  </conditionalFormatting>
  <conditionalFormatting sqref="F34:F42 F46:F74">
    <cfRule type="expression" dxfId="883" priority="23">
      <formula>F34&gt;0</formula>
    </cfRule>
    <cfRule type="expression" dxfId="882" priority="24">
      <formula>F34&lt;0</formula>
    </cfRule>
  </conditionalFormatting>
  <conditionalFormatting sqref="H30:H42 H46:H74">
    <cfRule type="expression" dxfId="881" priority="19">
      <formula>H30&gt;0</formula>
    </cfRule>
    <cfRule type="expression" dxfId="880" priority="20">
      <formula>H30&lt;0</formula>
    </cfRule>
  </conditionalFormatting>
  <conditionalFormatting sqref="F25:F29">
    <cfRule type="expression" dxfId="879" priority="13">
      <formula>F25&gt;0</formula>
    </cfRule>
    <cfRule type="expression" dxfId="878" priority="14">
      <formula>F25&lt;0</formula>
    </cfRule>
  </conditionalFormatting>
  <conditionalFormatting sqref="H25:H29">
    <cfRule type="expression" dxfId="877" priority="11">
      <formula>H25&gt;0</formula>
    </cfRule>
    <cfRule type="expression" dxfId="876" priority="12">
      <formula>H25&lt;0</formula>
    </cfRule>
  </conditionalFormatting>
  <conditionalFormatting sqref="Q7">
    <cfRule type="expression" dxfId="875" priority="9">
      <formula>Q7&gt;0</formula>
    </cfRule>
    <cfRule type="expression" dxfId="874" priority="10">
      <formula>Q7&lt;0</formula>
    </cfRule>
  </conditionalFormatting>
  <conditionalFormatting sqref="Q8">
    <cfRule type="expression" dxfId="873" priority="7">
      <formula>Q8&gt;0</formula>
    </cfRule>
    <cfRule type="expression" dxfId="872" priority="8">
      <formula>Q8&lt;0</formula>
    </cfRule>
  </conditionalFormatting>
  <conditionalFormatting sqref="F43:F45">
    <cfRule type="expression" dxfId="871" priority="3">
      <formula>F43&gt;0</formula>
    </cfRule>
    <cfRule type="expression" dxfId="870" priority="4">
      <formula>F43&lt;0</formula>
    </cfRule>
  </conditionalFormatting>
  <conditionalFormatting sqref="F43:F45">
    <cfRule type="expression" dxfId="869" priority="5">
      <formula>F43&gt;0</formula>
    </cfRule>
    <cfRule type="expression" dxfId="868" priority="6">
      <formula>F43&lt;0</formula>
    </cfRule>
  </conditionalFormatting>
  <conditionalFormatting sqref="H43:H45">
    <cfRule type="expression" dxfId="867" priority="1">
      <formula>H43&gt;0</formula>
    </cfRule>
    <cfRule type="expression" dxfId="86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123.21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123.21</v>
      </c>
      <c r="R4" s="498">
        <v>-2.9999999999999997E-4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135.53100000000001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134.2989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133.0668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131.8347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130.6026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129.37049999999999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128.13839999999999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126.9063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125.6742</v>
      </c>
      <c r="Q49" s="2"/>
      <c r="T49" s="92" t="s">
        <v>104</v>
      </c>
      <c r="U49" s="129" t="s">
        <v>378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124.4421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123.21</v>
      </c>
      <c r="Q51" s="2"/>
      <c r="T51" s="92" t="s">
        <v>105</v>
      </c>
      <c r="U51" s="129" t="s">
        <v>666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121.97789999999999</v>
      </c>
      <c r="Q52" s="2"/>
      <c r="T52" s="92" t="s">
        <v>106</v>
      </c>
      <c r="U52" s="129" t="s">
        <v>667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120.74579999999999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119.51369999999999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118.28159999999998</v>
      </c>
      <c r="T55" s="92" t="s">
        <v>108</v>
      </c>
      <c r="U55" s="129" t="s">
        <v>668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117.04949999999999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115.81739999999999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114.5853</v>
      </c>
      <c r="T58" s="92" t="s">
        <v>109</v>
      </c>
      <c r="U58" s="129" t="s">
        <v>596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113.3532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112.1211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110.889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279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197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114</v>
      </c>
      <c r="C104" s="510" t="s">
        <v>147</v>
      </c>
      <c r="D104" s="511" t="s">
        <v>146</v>
      </c>
      <c r="E104" s="512" t="s">
        <v>148</v>
      </c>
      <c r="F104" s="512" t="s">
        <v>65</v>
      </c>
      <c r="G104" s="514" t="s">
        <v>152</v>
      </c>
      <c r="H104" s="514" t="s">
        <v>88</v>
      </c>
      <c r="I104" s="514" t="s">
        <v>155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382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425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442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65" priority="19">
      <formula>F25&gt;0</formula>
    </cfRule>
    <cfRule type="expression" dxfId="864" priority="20">
      <formula>F25&lt;0</formula>
    </cfRule>
  </conditionalFormatting>
  <conditionalFormatting sqref="Q7">
    <cfRule type="expression" dxfId="863" priority="17">
      <formula>Q7&gt;0</formula>
    </cfRule>
    <cfRule type="expression" dxfId="862" priority="18">
      <formula>Q7&lt;0</formula>
    </cfRule>
  </conditionalFormatting>
  <conditionalFormatting sqref="Q8">
    <cfRule type="expression" dxfId="861" priority="15">
      <formula>Q8&gt;0</formula>
    </cfRule>
    <cfRule type="expression" dxfId="860" priority="16">
      <formula>Q8&lt;0</formula>
    </cfRule>
  </conditionalFormatting>
  <conditionalFormatting sqref="M74">
    <cfRule type="expression" dxfId="859" priority="9">
      <formula>M74&gt;0</formula>
    </cfRule>
    <cfRule type="expression" dxfId="858" priority="10">
      <formula>M74&lt;0</formula>
    </cfRule>
  </conditionalFormatting>
  <conditionalFormatting sqref="F113:F149 H113:H149">
    <cfRule type="expression" dxfId="857" priority="7">
      <formula>F113&gt;0</formula>
    </cfRule>
    <cfRule type="expression" dxfId="856" priority="8">
      <formula>F113&lt;0</formula>
    </cfRule>
  </conditionalFormatting>
  <conditionalFormatting sqref="F105:F112">
    <cfRule type="expression" dxfId="855" priority="5">
      <formula>F105&gt;0</formula>
    </cfRule>
    <cfRule type="expression" dxfId="854" priority="6">
      <formula>F105&lt;0</formula>
    </cfRule>
  </conditionalFormatting>
  <conditionalFormatting sqref="H105:H112">
    <cfRule type="expression" dxfId="853" priority="3">
      <formula>H105&gt;0</formula>
    </cfRule>
    <cfRule type="expression" dxfId="852" priority="4">
      <formula>H105&lt;0</formula>
    </cfRule>
  </conditionalFormatting>
  <conditionalFormatting sqref="Q10">
    <cfRule type="expression" dxfId="851" priority="1">
      <formula>Q10&gt;0</formula>
    </cfRule>
    <cfRule type="expression" dxfId="85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23.159704545454588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10.07</v>
      </c>
      <c r="R4" s="498">
        <v>-7.9000000000000008E-3</v>
      </c>
      <c r="T4" s="1" t="s">
        <v>487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22154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50951.350000000093</v>
      </c>
      <c r="T6" t="s">
        <v>488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-28797.350000000093</v>
      </c>
      <c r="R7">
        <v>1600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-28797.350000000093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6">
        <f>IF(Q2=0, 0, Q8/Q6)</f>
        <v>-0.56519307142990405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11.077000000000002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10.976300000000002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10.8756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10.774900000000001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10.674200000000001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10.573500000000001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10.472800000000001</v>
      </c>
      <c r="Q49" s="2"/>
      <c r="T49" s="107" t="s">
        <v>104</v>
      </c>
      <c r="U49" s="105" t="s">
        <v>669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10.372100000000001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10.2714</v>
      </c>
      <c r="Q51" s="2"/>
      <c r="T51" s="107" t="s">
        <v>105</v>
      </c>
      <c r="U51" s="105" t="s">
        <v>670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10.1707</v>
      </c>
      <c r="Q52" s="2"/>
      <c r="T52" s="107" t="s">
        <v>106</v>
      </c>
      <c r="U52" s="105" t="s">
        <v>555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10.07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9.9693000000000005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9.8686000000000007</v>
      </c>
      <c r="T55" s="107" t="s">
        <v>108</v>
      </c>
      <c r="U55" s="105" t="s">
        <v>671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9.7678999999999991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9.6671999999999993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9.5664999999999996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9.4657999999999998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9.3651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9.2644000000000002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9.1637000000000004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9.0630000000000006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534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535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99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5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7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7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40205</v>
      </c>
      <c r="I118" s="80"/>
      <c r="J118" s="14"/>
      <c r="K118" s="18">
        <f>SUM(K2:K117)</f>
        <v>542831.35</v>
      </c>
      <c r="L118" s="14"/>
      <c r="M118" s="14"/>
    </row>
    <row r="119" spans="1:13" ht="15.75" thickBot="1" x14ac:dyDescent="0.3">
      <c r="A119" s="352" t="s">
        <v>197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39005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114</v>
      </c>
      <c r="C123" s="189" t="s">
        <v>147</v>
      </c>
      <c r="D123" s="197" t="s">
        <v>146</v>
      </c>
      <c r="E123" s="193" t="s">
        <v>148</v>
      </c>
      <c r="F123" s="193" t="s">
        <v>65</v>
      </c>
      <c r="G123" s="227" t="s">
        <v>152</v>
      </c>
      <c r="H123" s="193" t="s">
        <v>88</v>
      </c>
      <c r="I123" s="239" t="s">
        <v>152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287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309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306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308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310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316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340</v>
      </c>
      <c r="J235" s="40"/>
      <c r="K235" s="40"/>
    </row>
    <row r="236" spans="1:11" x14ac:dyDescent="0.25">
      <c r="A236" t="s">
        <v>352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380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380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399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403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420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428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431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436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437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438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443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443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443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2" si="41">C254*(E254-D254)</f>
        <v>-27102.239999999998</v>
      </c>
      <c r="G254" s="40">
        <f t="shared" ref="G254:G262" si="42">IF(C254=0, 0,D254*C254)</f>
        <v>51104.24</v>
      </c>
      <c r="H254" s="230">
        <f t="shared" ref="H254:H262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B263" s="191"/>
      <c r="C263" s="280"/>
      <c r="D263" s="281"/>
      <c r="E263" s="40"/>
      <c r="F263" s="40"/>
      <c r="G263" s="40"/>
      <c r="H263" s="230"/>
      <c r="I263" s="198"/>
      <c r="J263" s="40"/>
      <c r="K263" s="40"/>
    </row>
    <row r="264" spans="1:11" x14ac:dyDescent="0.25">
      <c r="B264" s="191"/>
      <c r="C264" s="280"/>
      <c r="D264" s="281"/>
      <c r="E264" s="40"/>
      <c r="F264" s="40"/>
      <c r="G264" s="40"/>
      <c r="H264" s="230"/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9" priority="74">
      <formula>F12&gt;0</formula>
    </cfRule>
    <cfRule type="expression" dxfId="84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47" priority="67">
      <formula>F124&gt;0</formula>
    </cfRule>
    <cfRule type="expression" dxfId="846" priority="68">
      <formula>F124&lt;0</formula>
    </cfRule>
  </conditionalFormatting>
  <conditionalFormatting sqref="H124:H130">
    <cfRule type="expression" dxfId="845" priority="55">
      <formula>H124&gt;0</formula>
    </cfRule>
    <cfRule type="expression" dxfId="844" priority="56">
      <formula>H124&lt;0</formula>
    </cfRule>
  </conditionalFormatting>
  <conditionalFormatting sqref="H131">
    <cfRule type="expression" dxfId="843" priority="53">
      <formula>H131&gt;0</formula>
    </cfRule>
    <cfRule type="expression" dxfId="842" priority="54">
      <formula>H131&lt;0</formula>
    </cfRule>
  </conditionalFormatting>
  <conditionalFormatting sqref="H132">
    <cfRule type="expression" dxfId="841" priority="51">
      <formula>H132&gt;0</formula>
    </cfRule>
    <cfRule type="expression" dxfId="840" priority="52">
      <formula>H132&lt;0</formula>
    </cfRule>
  </conditionalFormatting>
  <conditionalFormatting sqref="H133:H135">
    <cfRule type="expression" dxfId="839" priority="49">
      <formula>H133&gt;0</formula>
    </cfRule>
    <cfRule type="expression" dxfId="838" priority="50">
      <formula>H133&lt;0</formula>
    </cfRule>
  </conditionalFormatting>
  <conditionalFormatting sqref="H136">
    <cfRule type="expression" dxfId="837" priority="45">
      <formula>H136&gt;0</formula>
    </cfRule>
    <cfRule type="expression" dxfId="836" priority="46">
      <formula>H136&lt;0</formula>
    </cfRule>
  </conditionalFormatting>
  <conditionalFormatting sqref="Q7">
    <cfRule type="expression" dxfId="835" priority="39">
      <formula>Q7&gt;0</formula>
    </cfRule>
    <cfRule type="expression" dxfId="834" priority="40">
      <formula>Q7&lt;0</formula>
    </cfRule>
  </conditionalFormatting>
  <conditionalFormatting sqref="Q8">
    <cfRule type="expression" dxfId="833" priority="37">
      <formula>Q8&gt;0</formula>
    </cfRule>
    <cfRule type="expression" dxfId="832" priority="38">
      <formula>Q8&lt;0</formula>
    </cfRule>
  </conditionalFormatting>
  <conditionalFormatting sqref="F167:F178 H167:H178">
    <cfRule type="expression" dxfId="831" priority="35">
      <formula>F167&gt;0</formula>
    </cfRule>
    <cfRule type="expression" dxfId="830" priority="36">
      <formula>F167&lt;0</formula>
    </cfRule>
  </conditionalFormatting>
  <conditionalFormatting sqref="F183:F197 H183:H197">
    <cfRule type="expression" dxfId="829" priority="33">
      <formula>F183&gt;0</formula>
    </cfRule>
    <cfRule type="expression" dxfId="828" priority="34">
      <formula>F183&lt;0</formula>
    </cfRule>
  </conditionalFormatting>
  <conditionalFormatting sqref="F198:F206 H198:H206">
    <cfRule type="expression" dxfId="827" priority="31">
      <formula>F198&gt;0</formula>
    </cfRule>
    <cfRule type="expression" dxfId="826" priority="32">
      <formula>F198&lt;0</formula>
    </cfRule>
  </conditionalFormatting>
  <conditionalFormatting sqref="F141:F147 H141:H147">
    <cfRule type="expression" dxfId="825" priority="29">
      <formula>F141&gt;0</formula>
    </cfRule>
    <cfRule type="expression" dxfId="824" priority="30">
      <formula>F141&lt;0</formula>
    </cfRule>
  </conditionalFormatting>
  <conditionalFormatting sqref="H149:H152 F149:F152">
    <cfRule type="expression" dxfId="823" priority="27">
      <formula>F149&gt;0</formula>
    </cfRule>
    <cfRule type="expression" dxfId="822" priority="28">
      <formula>F149&lt;0</formula>
    </cfRule>
  </conditionalFormatting>
  <conditionalFormatting sqref="F226 H215:H218 H257:H260 F257:F260 H226 H231:H233 F231:F233 F235:F244 H235:H244">
    <cfRule type="expression" dxfId="821" priority="25">
      <formula>F215&gt;0</formula>
    </cfRule>
    <cfRule type="expression" dxfId="820" priority="26">
      <formula>F215&lt;0</formula>
    </cfRule>
  </conditionalFormatting>
  <conditionalFormatting sqref="F207:F218">
    <cfRule type="expression" dxfId="819" priority="23">
      <formula>F207&gt;0</formula>
    </cfRule>
    <cfRule type="expression" dxfId="818" priority="24">
      <formula>F207&lt;0</formula>
    </cfRule>
  </conditionalFormatting>
  <conditionalFormatting sqref="H207:H208">
    <cfRule type="expression" dxfId="817" priority="21">
      <formula>H207&gt;0</formula>
    </cfRule>
    <cfRule type="expression" dxfId="816" priority="22">
      <formula>H207&lt;0</formula>
    </cfRule>
  </conditionalFormatting>
  <conditionalFormatting sqref="H209">
    <cfRule type="expression" dxfId="815" priority="19">
      <formula>H209&gt;0</formula>
    </cfRule>
    <cfRule type="expression" dxfId="814" priority="20">
      <formula>H209&lt;0</formula>
    </cfRule>
  </conditionalFormatting>
  <conditionalFormatting sqref="H210">
    <cfRule type="expression" dxfId="813" priority="17">
      <formula>H210&gt;0</formula>
    </cfRule>
    <cfRule type="expression" dxfId="812" priority="18">
      <formula>H210&lt;0</formula>
    </cfRule>
  </conditionalFormatting>
  <conditionalFormatting sqref="H211:H213">
    <cfRule type="expression" dxfId="811" priority="15">
      <formula>H211&gt;0</formula>
    </cfRule>
    <cfRule type="expression" dxfId="810" priority="16">
      <formula>H211&lt;0</formula>
    </cfRule>
  </conditionalFormatting>
  <conditionalFormatting sqref="H214">
    <cfRule type="expression" dxfId="809" priority="13">
      <formula>H214&gt;0</formula>
    </cfRule>
    <cfRule type="expression" dxfId="808" priority="14">
      <formula>H214&lt;0</formula>
    </cfRule>
  </conditionalFormatting>
  <conditionalFormatting sqref="F245:F256 H245:H256">
    <cfRule type="expression" dxfId="807" priority="11">
      <formula>F245&gt;0</formula>
    </cfRule>
    <cfRule type="expression" dxfId="806" priority="12">
      <formula>F245&lt;0</formula>
    </cfRule>
  </conditionalFormatting>
  <conditionalFormatting sqref="F261:F275 H261:H275">
    <cfRule type="expression" dxfId="805" priority="9">
      <formula>F261&gt;0</formula>
    </cfRule>
    <cfRule type="expression" dxfId="804" priority="10">
      <formula>F261&lt;0</formula>
    </cfRule>
  </conditionalFormatting>
  <conditionalFormatting sqref="F276:F283 H276:H283">
    <cfRule type="expression" dxfId="803" priority="7">
      <formula>F276&gt;0</formula>
    </cfRule>
    <cfRule type="expression" dxfId="802" priority="8">
      <formula>F276&lt;0</formula>
    </cfRule>
  </conditionalFormatting>
  <conditionalFormatting sqref="F219:F225 H219:H225">
    <cfRule type="expression" dxfId="801" priority="5">
      <formula>F219&gt;0</formula>
    </cfRule>
    <cfRule type="expression" dxfId="800" priority="6">
      <formula>F219&lt;0</formula>
    </cfRule>
  </conditionalFormatting>
  <conditionalFormatting sqref="H227:H230 F227:F230">
    <cfRule type="expression" dxfId="799" priority="3">
      <formula>F227&gt;0</formula>
    </cfRule>
    <cfRule type="expression" dxfId="798" priority="4">
      <formula>F227&lt;0</formula>
    </cfRule>
  </conditionalFormatting>
  <conditionalFormatting sqref="H234 F234">
    <cfRule type="expression" dxfId="797" priority="1">
      <formula>F234&gt;0</formula>
    </cfRule>
    <cfRule type="expression" dxfId="79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109.99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109.99</v>
      </c>
      <c r="R4" s="498">
        <v>1E-4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120.989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119.8891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118.78920000000001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117.6893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116.5894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115.48949999999999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114.3896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113.2897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112.18979999999999</v>
      </c>
      <c r="Q49" s="2"/>
      <c r="T49" s="92" t="s">
        <v>122</v>
      </c>
      <c r="U49" s="129" t="s">
        <v>412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111.0899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109.99</v>
      </c>
      <c r="Q51" s="2"/>
      <c r="T51" s="92" t="s">
        <v>105</v>
      </c>
      <c r="U51" s="129" t="s">
        <v>672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108.89009999999999</v>
      </c>
      <c r="Q52" s="2"/>
      <c r="T52" s="92" t="s">
        <v>106</v>
      </c>
      <c r="U52" s="129" t="s">
        <v>445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107.7902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106.69029999999999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105.59039999999999</v>
      </c>
      <c r="T55" s="92" t="s">
        <v>108</v>
      </c>
      <c r="U55" s="129" t="s">
        <v>673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104.4905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103.39059999999999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102.2907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101.1908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100.0909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98.991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321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197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372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372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95" priority="43">
      <formula>F33&gt;0</formula>
    </cfRule>
    <cfRule type="expression" dxfId="794" priority="44">
      <formula>F33&lt;0</formula>
    </cfRule>
  </conditionalFormatting>
  <conditionalFormatting sqref="Q7">
    <cfRule type="expression" dxfId="793" priority="41">
      <formula>Q7&gt;0</formula>
    </cfRule>
    <cfRule type="expression" dxfId="792" priority="42">
      <formula>Q7&lt;0</formula>
    </cfRule>
  </conditionalFormatting>
  <conditionalFormatting sqref="Q8">
    <cfRule type="expression" dxfId="791" priority="39">
      <formula>Q8&gt;0</formula>
    </cfRule>
    <cfRule type="expression" dxfId="790" priority="40">
      <formula>Q8&lt;0</formula>
    </cfRule>
  </conditionalFormatting>
  <conditionalFormatting sqref="F29 F32">
    <cfRule type="expression" dxfId="789" priority="37">
      <formula>F29&gt;0</formula>
    </cfRule>
    <cfRule type="expression" dxfId="788" priority="38">
      <formula>F29&lt;0</formula>
    </cfRule>
  </conditionalFormatting>
  <conditionalFormatting sqref="H29 H32">
    <cfRule type="expression" dxfId="787" priority="35">
      <formula>H29&gt;0</formula>
    </cfRule>
    <cfRule type="expression" dxfId="786" priority="36">
      <formula>H29&lt;0</formula>
    </cfRule>
  </conditionalFormatting>
  <conditionalFormatting sqref="F30:F31">
    <cfRule type="expression" dxfId="785" priority="33">
      <formula>F30&gt;0</formula>
    </cfRule>
    <cfRule type="expression" dxfId="784" priority="34">
      <formula>F30&lt;0</formula>
    </cfRule>
  </conditionalFormatting>
  <conditionalFormatting sqref="H30:H31">
    <cfRule type="expression" dxfId="783" priority="31">
      <formula>H30&gt;0</formula>
    </cfRule>
    <cfRule type="expression" dxfId="782" priority="32">
      <formula>H30&lt;0</formula>
    </cfRule>
  </conditionalFormatting>
  <conditionalFormatting sqref="F105:F140 H105:H140">
    <cfRule type="expression" dxfId="781" priority="29">
      <formula>F105&gt;0</formula>
    </cfRule>
    <cfRule type="expression" dxfId="780" priority="30">
      <formula>F105&lt;0</formula>
    </cfRule>
  </conditionalFormatting>
  <conditionalFormatting sqref="F96:F99">
    <cfRule type="expression" dxfId="779" priority="27">
      <formula>F96&gt;0</formula>
    </cfRule>
    <cfRule type="expression" dxfId="778" priority="28">
      <formula>F96&lt;0</formula>
    </cfRule>
  </conditionalFormatting>
  <conditionalFormatting sqref="H96:H99">
    <cfRule type="expression" dxfId="777" priority="25">
      <formula>H96&gt;0</formula>
    </cfRule>
    <cfRule type="expression" dxfId="776" priority="26">
      <formula>H96&lt;0</formula>
    </cfRule>
  </conditionalFormatting>
  <conditionalFormatting sqref="F25:F28">
    <cfRule type="expression" dxfId="775" priority="19">
      <formula>F25&gt;0</formula>
    </cfRule>
    <cfRule type="expression" dxfId="774" priority="20">
      <formula>F25&lt;0</formula>
    </cfRule>
  </conditionalFormatting>
  <conditionalFormatting sqref="H25:H28">
    <cfRule type="expression" dxfId="773" priority="17">
      <formula>H25&gt;0</formula>
    </cfRule>
    <cfRule type="expression" dxfId="772" priority="18">
      <formula>H25&lt;0</formula>
    </cfRule>
  </conditionalFormatting>
  <conditionalFormatting sqref="J27">
    <cfRule type="expression" dxfId="771" priority="15">
      <formula>J27&gt;0</formula>
    </cfRule>
    <cfRule type="expression" dxfId="770" priority="16">
      <formula>J27&lt;0</formula>
    </cfRule>
  </conditionalFormatting>
  <conditionalFormatting sqref="F104">
    <cfRule type="expression" dxfId="769" priority="13">
      <formula>F104&gt;0</formula>
    </cfRule>
    <cfRule type="expression" dxfId="768" priority="14">
      <formula>F104&lt;0</formula>
    </cfRule>
  </conditionalFormatting>
  <conditionalFormatting sqref="H104">
    <cfRule type="expression" dxfId="767" priority="11">
      <formula>H104&gt;0</formula>
    </cfRule>
    <cfRule type="expression" dxfId="766" priority="12">
      <formula>H104&lt;0</formula>
    </cfRule>
  </conditionalFormatting>
  <conditionalFormatting sqref="F100:F103">
    <cfRule type="expression" dxfId="765" priority="9">
      <formula>F100&gt;0</formula>
    </cfRule>
    <cfRule type="expression" dxfId="764" priority="10">
      <formula>F100&lt;0</formula>
    </cfRule>
  </conditionalFormatting>
  <conditionalFormatting sqref="H100:H103">
    <cfRule type="expression" dxfId="763" priority="7">
      <formula>H100&gt;0</formula>
    </cfRule>
    <cfRule type="expression" dxfId="762" priority="8">
      <formula>H100&lt;0</formula>
    </cfRule>
  </conditionalFormatting>
  <conditionalFormatting sqref="J102">
    <cfRule type="expression" dxfId="761" priority="5">
      <formula>J102&gt;0</formula>
    </cfRule>
    <cfRule type="expression" dxfId="760" priority="6">
      <formula>J102&lt;0</formula>
    </cfRule>
  </conditionalFormatting>
  <conditionalFormatting sqref="Q10">
    <cfRule type="expression" dxfId="759" priority="3">
      <formula>Q10&gt;0</formula>
    </cfRule>
    <cfRule type="expression" dxfId="758" priority="4">
      <formula>Q10&lt;0</formula>
    </cfRule>
  </conditionalFormatting>
  <conditionalFormatting sqref="M71">
    <cfRule type="expression" dxfId="757" priority="1">
      <formula>M71&gt;0</formula>
    </cfRule>
    <cfRule type="expression" dxfId="75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54.89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54.89</v>
      </c>
      <c r="R4" s="498">
        <v>1.09E-2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178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114</v>
      </c>
      <c r="C22" s="671" t="s">
        <v>147</v>
      </c>
      <c r="D22" s="672" t="s">
        <v>146</v>
      </c>
      <c r="E22" s="673" t="s">
        <v>148</v>
      </c>
      <c r="F22" s="674" t="s">
        <v>65</v>
      </c>
      <c r="G22" s="675" t="s">
        <v>152</v>
      </c>
      <c r="H22" s="674" t="s">
        <v>88</v>
      </c>
      <c r="I22" s="675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198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60.379000000000005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59.830100000000002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59.281200000000005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58.732300000000002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58.183400000000006</v>
      </c>
      <c r="T49" s="92" t="s">
        <v>122</v>
      </c>
      <c r="U49" s="129" t="s">
        <v>574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57.634500000000003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57.085599999999999</v>
      </c>
      <c r="T51" s="92" t="s">
        <v>105</v>
      </c>
      <c r="U51" s="129" t="s">
        <v>674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56.536700000000003</v>
      </c>
      <c r="T52" s="92" t="s">
        <v>106</v>
      </c>
      <c r="U52" s="129" t="s">
        <v>675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55.9878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55.438900000000004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197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54.89</v>
      </c>
      <c r="T55" s="92" t="s">
        <v>108</v>
      </c>
      <c r="U55" s="129" t="s">
        <v>676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54.341099999999997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53.792200000000001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53.243299999999998</v>
      </c>
      <c r="T58" s="92" t="s">
        <v>109</v>
      </c>
      <c r="U58" s="129" t="s">
        <v>597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52.694400000000002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52.145499999999998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51.596599999999995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51.047700000000006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50.498800000000003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49.9499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49.401000000000003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121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5" priority="43">
      <formula>F27&gt;0</formula>
    </cfRule>
    <cfRule type="expression" dxfId="754" priority="44">
      <formula>F27&lt;0</formula>
    </cfRule>
  </conditionalFormatting>
  <conditionalFormatting sqref="H27:H33">
    <cfRule type="expression" dxfId="753" priority="39">
      <formula>H27&gt;0</formula>
    </cfRule>
    <cfRule type="expression" dxfId="752" priority="40">
      <formula>H27&lt;0</formula>
    </cfRule>
  </conditionalFormatting>
  <conditionalFormatting sqref="F23:F26">
    <cfRule type="expression" dxfId="751" priority="25">
      <formula>F23&gt;0</formula>
    </cfRule>
    <cfRule type="expression" dxfId="750" priority="26">
      <formula>F23&lt;0</formula>
    </cfRule>
  </conditionalFormatting>
  <conditionalFormatting sqref="H23:H26">
    <cfRule type="expression" dxfId="749" priority="23">
      <formula>H23&gt;0</formula>
    </cfRule>
    <cfRule type="expression" dxfId="748" priority="24">
      <formula>H23&lt;0</formula>
    </cfRule>
  </conditionalFormatting>
  <conditionalFormatting sqref="Q8">
    <cfRule type="expression" dxfId="747" priority="19">
      <formula>Q8&gt;0</formula>
    </cfRule>
    <cfRule type="expression" dxfId="746" priority="20">
      <formula>Q8&lt;0</formula>
    </cfRule>
  </conditionalFormatting>
  <conditionalFormatting sqref="Q7">
    <cfRule type="expression" dxfId="745" priority="21">
      <formula>Q7&gt;0</formula>
    </cfRule>
    <cfRule type="expression" dxfId="744" priority="22">
      <formula>Q7&lt;0</formula>
    </cfRule>
  </conditionalFormatting>
  <conditionalFormatting sqref="F34">
    <cfRule type="expression" dxfId="743" priority="17">
      <formula>F34&gt;0</formula>
    </cfRule>
    <cfRule type="expression" dxfId="742" priority="18">
      <formula>F34&lt;0</formula>
    </cfRule>
  </conditionalFormatting>
  <conditionalFormatting sqref="H34">
    <cfRule type="expression" dxfId="741" priority="15">
      <formula>H34&gt;0</formula>
    </cfRule>
    <cfRule type="expression" dxfId="740" priority="16">
      <formula>H34&lt;0</formula>
    </cfRule>
  </conditionalFormatting>
  <conditionalFormatting sqref="M36">
    <cfRule type="expression" dxfId="739" priority="5">
      <formula>M36&gt;0</formula>
    </cfRule>
    <cfRule type="expression" dxfId="738" priority="6">
      <formula>M36&lt;0</formula>
    </cfRule>
  </conditionalFormatting>
  <conditionalFormatting sqref="Q10">
    <cfRule type="expression" dxfId="737" priority="1">
      <formula>Q10&gt;0</formula>
    </cfRule>
    <cfRule type="expression" dxfId="736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542</v>
      </c>
      <c r="M3" s="4"/>
      <c r="O3" s="11" t="s">
        <v>58</v>
      </c>
      <c r="Q3" s="228">
        <f>IF(Q2=0, Q4, (F18-K18-M18)/Q2)</f>
        <v>26.953899999999997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23.49</v>
      </c>
      <c r="R4" s="498">
        <v>-2.0999999999999999E-3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>D5*C5+E5</f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9396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>D6*C6+E6</f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10781.56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66.699999999998909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-1385.5599999999995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-0.12851201495887418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13700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197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114</v>
      </c>
      <c r="C22" s="510" t="s">
        <v>147</v>
      </c>
      <c r="D22" s="511" t="s">
        <v>146</v>
      </c>
      <c r="E22" s="512" t="s">
        <v>148</v>
      </c>
      <c r="F22" s="512" t="s">
        <v>65</v>
      </c>
      <c r="G22" s="514" t="s">
        <v>152</v>
      </c>
      <c r="H22" s="514" t="s">
        <v>88</v>
      </c>
      <c r="I22" s="514" t="s">
        <v>155</v>
      </c>
      <c r="J22" s="514" t="s">
        <v>537</v>
      </c>
      <c r="K22" s="514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371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371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359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504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4" si="8">C30*(E30-D30)</f>
        <v>-130.55999999999983</v>
      </c>
      <c r="G30" s="40">
        <f t="shared" ref="G30:G34" si="9">D30*C30</f>
        <v>3047.56</v>
      </c>
      <c r="H30" s="229">
        <f t="shared" ref="H30:H34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8"/>
        <v>-898.56000000000017</v>
      </c>
      <c r="G32" s="40">
        <f t="shared" si="9"/>
        <v>8383.56</v>
      </c>
      <c r="H32" s="229">
        <f t="shared" si="10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8"/>
        <v>-1189.5600000000002</v>
      </c>
      <c r="G33" s="40">
        <f t="shared" si="9"/>
        <v>10781.56</v>
      </c>
      <c r="H33" s="229">
        <f t="shared" si="10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8"/>
        <v>-1401.5600000000006</v>
      </c>
      <c r="G34" s="40">
        <f t="shared" si="9"/>
        <v>10781.56</v>
      </c>
      <c r="H34" s="229">
        <f t="shared" si="10"/>
        <v>-0.12999603025907203</v>
      </c>
      <c r="I34" s="40"/>
      <c r="J34" s="40"/>
      <c r="K34" s="40">
        <v>-1402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1:31" ht="15.75" thickTop="1" x14ac:dyDescent="0.25">
      <c r="B41" s="510" t="s">
        <v>114</v>
      </c>
      <c r="C41" s="510" t="s">
        <v>147</v>
      </c>
      <c r="D41" s="511" t="s">
        <v>146</v>
      </c>
      <c r="E41" s="512" t="s">
        <v>148</v>
      </c>
      <c r="F41" s="512" t="s">
        <v>65</v>
      </c>
      <c r="G41" s="514" t="s">
        <v>152</v>
      </c>
      <c r="H41" s="514" t="s">
        <v>88</v>
      </c>
      <c r="I41" s="514" t="s">
        <v>155</v>
      </c>
      <c r="O41" s="82">
        <v>1.1000000000000001</v>
      </c>
      <c r="P41" s="82">
        <f>O41*$Q$4</f>
        <v>25.838999999999999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25.604099999999999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25.369199999999999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25.1343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24.8994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24.6645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24.429600000000001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24.194699999999997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23.959799999999998</v>
      </c>
      <c r="Q49" s="2"/>
      <c r="T49" s="92" t="s">
        <v>122</v>
      </c>
      <c r="U49" s="129" t="s">
        <v>449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23.724899999999998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23.49</v>
      </c>
      <c r="Q51" s="2"/>
      <c r="T51" s="92" t="s">
        <v>105</v>
      </c>
      <c r="U51" s="129" t="s">
        <v>677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23.255099999999999</v>
      </c>
      <c r="Q52" s="2"/>
      <c r="T52" s="92" t="s">
        <v>106</v>
      </c>
      <c r="U52" s="129" t="s">
        <v>463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23.020199999999999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22.785299999999999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22.550399999999996</v>
      </c>
      <c r="T55" s="92" t="s">
        <v>108</v>
      </c>
      <c r="U55" s="129" t="s">
        <v>678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22.315499999999997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114</v>
      </c>
      <c r="C57" s="189" t="s">
        <v>147</v>
      </c>
      <c r="D57" s="190" t="s">
        <v>146</v>
      </c>
      <c r="E57" s="192" t="s">
        <v>148</v>
      </c>
      <c r="F57" s="192" t="s">
        <v>65</v>
      </c>
      <c r="G57" s="227" t="s">
        <v>152</v>
      </c>
      <c r="H57" s="227" t="s">
        <v>88</v>
      </c>
      <c r="I57" s="227" t="s">
        <v>155</v>
      </c>
      <c r="O57" s="82">
        <v>0.94</v>
      </c>
      <c r="P57" s="82">
        <f t="shared" si="14"/>
        <v>22.080599999999997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21.845700000000001</v>
      </c>
      <c r="T58" s="92" t="s">
        <v>109</v>
      </c>
      <c r="U58" s="129" t="s">
        <v>598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21.610800000000001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21.375899999999998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21.140999999999998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230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355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355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355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355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355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197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35" priority="37">
      <formula>F55&gt;0</formula>
    </cfRule>
    <cfRule type="expression" dxfId="734" priority="38">
      <formula>F55&lt;0</formula>
    </cfRule>
  </conditionalFormatting>
  <conditionalFormatting sqref="Q7">
    <cfRule type="expression" dxfId="733" priority="25">
      <formula>Q7&gt;0</formula>
    </cfRule>
    <cfRule type="expression" dxfId="732" priority="26">
      <formula>Q7&lt;0</formula>
    </cfRule>
  </conditionalFormatting>
  <conditionalFormatting sqref="Q8">
    <cfRule type="expression" dxfId="731" priority="23">
      <formula>Q8&gt;0</formula>
    </cfRule>
    <cfRule type="expression" dxfId="730" priority="24">
      <formula>Q8&lt;0</formula>
    </cfRule>
  </conditionalFormatting>
  <conditionalFormatting sqref="F42:F54">
    <cfRule type="expression" dxfId="729" priority="21">
      <formula>F42&gt;0</formula>
    </cfRule>
    <cfRule type="expression" dxfId="728" priority="22">
      <formula>F42&lt;0</formula>
    </cfRule>
  </conditionalFormatting>
  <conditionalFormatting sqref="H42:H54">
    <cfRule type="expression" dxfId="727" priority="19">
      <formula>H42&gt;0</formula>
    </cfRule>
    <cfRule type="expression" dxfId="726" priority="20">
      <formula>H42&lt;0</formula>
    </cfRule>
  </conditionalFormatting>
  <conditionalFormatting sqref="H58:H61">
    <cfRule type="expression" dxfId="725" priority="15">
      <formula>H58&gt;0</formula>
    </cfRule>
    <cfRule type="expression" dxfId="724" priority="16">
      <formula>H58&lt;0</formula>
    </cfRule>
  </conditionalFormatting>
  <conditionalFormatting sqref="F58:F61">
    <cfRule type="expression" dxfId="723" priority="17">
      <formula>F58&gt;0</formula>
    </cfRule>
    <cfRule type="expression" dxfId="722" priority="18">
      <formula>F58&lt;0</formula>
    </cfRule>
  </conditionalFormatting>
  <conditionalFormatting sqref="M84">
    <cfRule type="expression" dxfId="721" priority="13">
      <formula>M84&gt;0</formula>
    </cfRule>
    <cfRule type="expression" dxfId="720" priority="14">
      <formula>M84&lt;0</formula>
    </cfRule>
  </conditionalFormatting>
  <conditionalFormatting sqref="F23:F24 F31:F39">
    <cfRule type="expression" dxfId="719" priority="11">
      <formula>F23&gt;0</formula>
    </cfRule>
    <cfRule type="expression" dxfId="718" priority="12">
      <formula>F23&lt;0</formula>
    </cfRule>
  </conditionalFormatting>
  <conditionalFormatting sqref="H23:H24 H31:H39">
    <cfRule type="expression" dxfId="717" priority="9">
      <formula>H23&gt;0</formula>
    </cfRule>
    <cfRule type="expression" dxfId="716" priority="10">
      <formula>H23&lt;0</formula>
    </cfRule>
  </conditionalFormatting>
  <conditionalFormatting sqref="Q10">
    <cfRule type="expression" dxfId="715" priority="7">
      <formula>Q10&gt;0</formula>
    </cfRule>
    <cfRule type="expression" dxfId="714" priority="8">
      <formula>Q10&lt;0</formula>
    </cfRule>
  </conditionalFormatting>
  <conditionalFormatting sqref="F25:F30">
    <cfRule type="expression" dxfId="713" priority="5">
      <formula>F25&gt;0</formula>
    </cfRule>
    <cfRule type="expression" dxfId="712" priority="6">
      <formula>F25&lt;0</formula>
    </cfRule>
  </conditionalFormatting>
  <conditionalFormatting sqref="H25:H30">
    <cfRule type="expression" dxfId="711" priority="3">
      <formula>H25&gt;0</formula>
    </cfRule>
    <cfRule type="expression" dxfId="710" priority="4">
      <formula>H25&lt;0</formula>
    </cfRule>
  </conditionalFormatting>
  <conditionalFormatting sqref="K28:K35">
    <cfRule type="expression" dxfId="709" priority="1">
      <formula>K28&gt;0</formula>
    </cfRule>
    <cfRule type="expression" dxfId="708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54.91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54.91</v>
      </c>
      <c r="R4" s="498">
        <v>-6.9999999999999999E-4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563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60.401000000000003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59.851900000000001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59.302799999999998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58.753700000000002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58.204599999999999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57.655499999999996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57.106400000000001</v>
      </c>
      <c r="Q47" s="2"/>
      <c r="T47" s="92" t="s">
        <v>331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56.557299999999998</v>
      </c>
      <c r="Q48" s="2"/>
      <c r="T48" s="92" t="s">
        <v>332</v>
      </c>
      <c r="U48" s="87" t="s">
        <v>544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56.008199999999995</v>
      </c>
      <c r="Q49" s="2"/>
      <c r="T49" s="92" t="s">
        <v>333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55.459099999999999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54.91</v>
      </c>
      <c r="Q51" s="2"/>
      <c r="T51" s="92" t="s">
        <v>105</v>
      </c>
      <c r="U51" s="87" t="s">
        <v>679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54.360899999999994</v>
      </c>
      <c r="Q52" s="2"/>
      <c r="T52" s="92" t="s">
        <v>106</v>
      </c>
      <c r="U52" s="87" t="s">
        <v>562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53.811799999999998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53.262699999999995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228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241</v>
      </c>
      <c r="M55" s="259"/>
      <c r="O55" s="82">
        <v>0.96</v>
      </c>
      <c r="P55" s="82">
        <f t="shared" si="5"/>
        <v>52.713599999999992</v>
      </c>
      <c r="T55" s="92" t="s">
        <v>334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52.164499999999997</v>
      </c>
      <c r="T56" s="92" t="s">
        <v>335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51.615399999999994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51.066299999999998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50.517200000000003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49.9681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49.418999999999997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197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7" priority="9">
      <formula>F39&gt;0</formula>
    </cfRule>
    <cfRule type="expression" dxfId="706" priority="10">
      <formula>F39&lt;0</formula>
    </cfRule>
  </conditionalFormatting>
  <conditionalFormatting sqref="F25:F38">
    <cfRule type="expression" dxfId="705" priority="7">
      <formula>F25&gt;0</formula>
    </cfRule>
    <cfRule type="expression" dxfId="704" priority="8">
      <formula>F25&lt;0</formula>
    </cfRule>
  </conditionalFormatting>
  <conditionalFormatting sqref="H25:H38">
    <cfRule type="expression" dxfId="703" priority="5">
      <formula>H25&gt;0</formula>
    </cfRule>
    <cfRule type="expression" dxfId="702" priority="6">
      <formula>H25&lt;0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248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19.737075000000015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28.81</v>
      </c>
      <c r="R4" s="498">
        <v>2.6700000000000002E-2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3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>I5*H5-J5</f>
        <v>12770.72</v>
      </c>
      <c r="L5" s="4"/>
      <c r="M5" s="4"/>
      <c r="N5" s="4"/>
      <c r="O5" s="11" t="s">
        <v>67</v>
      </c>
      <c r="Q5" s="3">
        <f>Q4*Q2</f>
        <v>11524</v>
      </c>
      <c r="T5" t="s">
        <v>341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3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>I6*H6-J6</f>
        <v>2866.94</v>
      </c>
      <c r="L6" s="4"/>
      <c r="M6" s="4"/>
      <c r="N6" s="4"/>
      <c r="O6" s="11" t="s">
        <v>64</v>
      </c>
      <c r="Q6" s="2">
        <f>Q3*Q2</f>
        <v>7894.8300000000063</v>
      </c>
      <c r="T6" s="23" t="s">
        <v>494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1">
        <v>42835</v>
      </c>
      <c r="C7" s="4">
        <v>100</v>
      </c>
      <c r="D7" s="3">
        <v>28.08</v>
      </c>
      <c r="E7" s="3">
        <v>0</v>
      </c>
      <c r="F7" s="3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19125.036999999847</v>
      </c>
      <c r="R7" s="30">
        <v>42866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42836</v>
      </c>
      <c r="C8" s="4">
        <v>100</v>
      </c>
      <c r="D8" s="3">
        <v>27.06</v>
      </c>
      <c r="E8" s="3">
        <v>0</v>
      </c>
      <c r="F8" s="3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3629.1699999999946</v>
      </c>
      <c r="T8" t="s">
        <v>567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4">
        <v>200</v>
      </c>
      <c r="D9" s="3">
        <v>27.34</v>
      </c>
      <c r="E9" s="3">
        <v>-0.78</v>
      </c>
      <c r="F9" s="3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213</v>
      </c>
      <c r="Q9" s="380">
        <f>IF(Q2=0, 0, Q8/Q6)</f>
        <v>0.45968944233124609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1000</v>
      </c>
      <c r="I22" s="13"/>
      <c r="J22" s="13"/>
      <c r="K22" s="13">
        <f>SUM(K2:K21)</f>
        <v>28279.389999999996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197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1000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537</v>
      </c>
      <c r="K29" s="227" t="s">
        <v>496</v>
      </c>
      <c r="L29" s="227" t="s">
        <v>765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366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373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374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375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398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415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441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446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460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460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480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31.691000000000003</v>
      </c>
      <c r="T45" s="92" t="s">
        <v>100</v>
      </c>
      <c r="U45" s="129" t="s">
        <v>680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31.402900000000002</v>
      </c>
      <c r="T46" s="92" t="s">
        <v>101</v>
      </c>
      <c r="U46" s="129" t="s">
        <v>681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31.114799999999999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30.826699999999999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30.538599999999999</v>
      </c>
      <c r="T49" s="92" t="s">
        <v>122</v>
      </c>
      <c r="U49" s="129" t="s">
        <v>578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30.250499999999999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29.962399999999999</v>
      </c>
      <c r="T51" s="92" t="s">
        <v>105</v>
      </c>
      <c r="U51" s="129" t="s">
        <v>682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29.674299999999999</v>
      </c>
      <c r="T52" s="92" t="s">
        <v>106</v>
      </c>
      <c r="U52" s="129" t="s">
        <v>568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0" si="39">-C53*(D53-E53)</f>
        <v>3326.9999999999982</v>
      </c>
      <c r="G53" s="40">
        <f t="shared" ref="G53:G60" si="40">IF(C53=0, 0,D53*C53)</f>
        <v>25193</v>
      </c>
      <c r="H53" s="230">
        <f t="shared" ref="H53:H60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29.386199999999999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60" si="43">(G54-K54)/C54</f>
        <v>9.183181818181815</v>
      </c>
      <c r="M54" s="4"/>
      <c r="N54" s="4"/>
      <c r="O54" s="82">
        <v>1.01</v>
      </c>
      <c r="P54" s="82">
        <f t="shared" si="23"/>
        <v>29.098099999999999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28.81</v>
      </c>
      <c r="T55" s="92" t="s">
        <v>108</v>
      </c>
      <c r="U55" s="129" t="s">
        <v>683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28.521899999999999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28.233799999999999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340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27.945699999999999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27.657599999999999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9"/>
        <v>3329.2000000000003</v>
      </c>
      <c r="G60" s="40">
        <f t="shared" si="40"/>
        <v>7894.7999999999993</v>
      </c>
      <c r="H60" s="230">
        <f t="shared" si="41"/>
        <v>0.42169529310432191</v>
      </c>
      <c r="I60" s="40"/>
      <c r="J60" s="40"/>
      <c r="K60" s="40">
        <v>18825</v>
      </c>
      <c r="L60" s="40">
        <f t="shared" si="43"/>
        <v>-27.325500000000002</v>
      </c>
      <c r="M60" s="4"/>
      <c r="N60" s="4"/>
      <c r="O60" s="82">
        <v>0.95</v>
      </c>
      <c r="P60" s="82">
        <f t="shared" si="23"/>
        <v>27.369499999999999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27.081399999999999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26.793299999999999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26.505199999999999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26.217099999999999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25.928999999999998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114</v>
      </c>
      <c r="C69" s="189" t="s">
        <v>147</v>
      </c>
      <c r="D69" s="190" t="s">
        <v>146</v>
      </c>
      <c r="E69" s="192" t="s">
        <v>148</v>
      </c>
      <c r="F69" s="193" t="s">
        <v>65</v>
      </c>
      <c r="G69" s="227" t="s">
        <v>152</v>
      </c>
      <c r="H69" s="193" t="s">
        <v>88</v>
      </c>
      <c r="I69" s="227" t="s">
        <v>155</v>
      </c>
      <c r="J69" s="227" t="s">
        <v>300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195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233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271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301</v>
      </c>
      <c r="J191" s="608" t="s">
        <v>299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312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312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312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312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7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7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7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7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7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10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7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10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7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10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10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10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10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1" t="s">
        <v>204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1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1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06" t="s">
        <v>264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06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06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06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09" t="s">
        <v>325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09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09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09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197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97" priority="91">
      <formula>F70&gt;0</formula>
    </cfRule>
    <cfRule type="expression" dxfId="696" priority="92">
      <formula>F70&lt;0</formula>
    </cfRule>
  </conditionalFormatting>
  <conditionalFormatting sqref="H70:H81">
    <cfRule type="expression" dxfId="695" priority="83">
      <formula>H70&gt;0</formula>
    </cfRule>
    <cfRule type="expression" dxfId="694" priority="84">
      <formula>H70&lt;0</formula>
    </cfRule>
  </conditionalFormatting>
  <conditionalFormatting sqref="H82">
    <cfRule type="expression" dxfId="693" priority="73">
      <formula>H82&gt;0</formula>
    </cfRule>
    <cfRule type="expression" dxfId="692" priority="74">
      <formula>H82&lt;0</formula>
    </cfRule>
  </conditionalFormatting>
  <conditionalFormatting sqref="H83">
    <cfRule type="expression" dxfId="691" priority="69">
      <formula>H83&gt;0</formula>
    </cfRule>
    <cfRule type="expression" dxfId="690" priority="70">
      <formula>H83&lt;0</formula>
    </cfRule>
  </conditionalFormatting>
  <conditionalFormatting sqref="H84:H89">
    <cfRule type="expression" dxfId="689" priority="65">
      <formula>H84&gt;0</formula>
    </cfRule>
    <cfRule type="expression" dxfId="688" priority="66">
      <formula>H84&lt;0</formula>
    </cfRule>
  </conditionalFormatting>
  <conditionalFormatting sqref="Q8">
    <cfRule type="expression" dxfId="687" priority="49">
      <formula>Q8&gt;0</formula>
    </cfRule>
    <cfRule type="expression" dxfId="686" priority="50">
      <formula>Q8&lt;0</formula>
    </cfRule>
  </conditionalFormatting>
  <conditionalFormatting sqref="Q7">
    <cfRule type="expression" dxfId="685" priority="51">
      <formula>Q7&gt;0</formula>
    </cfRule>
    <cfRule type="expression" dxfId="684" priority="52">
      <formula>Q7&lt;0</formula>
    </cfRule>
  </conditionalFormatting>
  <conditionalFormatting sqref="F201 H201">
    <cfRule type="expression" dxfId="683" priority="47">
      <formula>F201&gt;0</formula>
    </cfRule>
    <cfRule type="expression" dxfId="682" priority="48">
      <formula>F201&lt;0</formula>
    </cfRule>
  </conditionalFormatting>
  <conditionalFormatting sqref="F30:F67">
    <cfRule type="expression" dxfId="681" priority="45">
      <formula>F30&gt;0</formula>
    </cfRule>
    <cfRule type="expression" dxfId="680" priority="46">
      <formula>F30&lt;0</formula>
    </cfRule>
  </conditionalFormatting>
  <conditionalFormatting sqref="H30:H67">
    <cfRule type="expression" dxfId="679" priority="43">
      <formula>H30&gt;0</formula>
    </cfRule>
    <cfRule type="expression" dxfId="678" priority="44">
      <formula>H30&lt;0</formula>
    </cfRule>
  </conditionalFormatting>
  <conditionalFormatting sqref="Q10">
    <cfRule type="expression" dxfId="677" priority="41">
      <formula>Q10&gt;0</formula>
    </cfRule>
    <cfRule type="expression" dxfId="676" priority="42">
      <formula>Q10&lt;0</formula>
    </cfRule>
  </conditionalFormatting>
  <conditionalFormatting sqref="J37">
    <cfRule type="expression" dxfId="675" priority="39">
      <formula>J37&gt;0</formula>
    </cfRule>
    <cfRule type="expression" dxfId="674" priority="40">
      <formula>J37&lt;0</formula>
    </cfRule>
  </conditionalFormatting>
  <conditionalFormatting sqref="J43:J44">
    <cfRule type="expression" dxfId="673" priority="37">
      <formula>J43&gt;0</formula>
    </cfRule>
    <cfRule type="expression" dxfId="672" priority="38">
      <formula>J43&lt;0</formula>
    </cfRule>
  </conditionalFormatting>
  <conditionalFormatting sqref="Q9">
    <cfRule type="expression" dxfId="671" priority="35">
      <formula>Q9&gt;0</formula>
    </cfRule>
    <cfRule type="expression" dxfId="670" priority="36">
      <formula>Q9&lt;0</formula>
    </cfRule>
  </conditionalFormatting>
  <conditionalFormatting sqref="J45">
    <cfRule type="expression" dxfId="669" priority="33">
      <formula>J45&gt;0</formula>
    </cfRule>
    <cfRule type="expression" dxfId="668" priority="34">
      <formula>J45&lt;0</formula>
    </cfRule>
  </conditionalFormatting>
  <conditionalFormatting sqref="J46:J48 J50:J53">
    <cfRule type="expression" dxfId="667" priority="31">
      <formula>J46&gt;0</formula>
    </cfRule>
    <cfRule type="expression" dxfId="666" priority="32">
      <formula>J46&lt;0</formula>
    </cfRule>
  </conditionalFormatting>
  <conditionalFormatting sqref="K37">
    <cfRule type="expression" dxfId="665" priority="29">
      <formula>K37&gt;0</formula>
    </cfRule>
    <cfRule type="expression" dxfId="664" priority="30">
      <formula>K37&lt;0</formula>
    </cfRule>
  </conditionalFormatting>
  <conditionalFormatting sqref="K43:K44">
    <cfRule type="expression" dxfId="663" priority="27">
      <formula>K43&gt;0</formula>
    </cfRule>
    <cfRule type="expression" dxfId="662" priority="28">
      <formula>K43&lt;0</formula>
    </cfRule>
  </conditionalFormatting>
  <conditionalFormatting sqref="K45">
    <cfRule type="expression" dxfId="661" priority="25">
      <formula>K45&gt;0</formula>
    </cfRule>
    <cfRule type="expression" dxfId="660" priority="26">
      <formula>K45&lt;0</formula>
    </cfRule>
  </conditionalFormatting>
  <conditionalFormatting sqref="K46:K53">
    <cfRule type="expression" dxfId="659" priority="23">
      <formula>K46&gt;0</formula>
    </cfRule>
    <cfRule type="expression" dxfId="658" priority="24">
      <formula>K46&lt;0</formula>
    </cfRule>
  </conditionalFormatting>
  <conditionalFormatting sqref="L37">
    <cfRule type="expression" dxfId="657" priority="21">
      <formula>L37&gt;0</formula>
    </cfRule>
    <cfRule type="expression" dxfId="656" priority="22">
      <formula>L37&lt;0</formula>
    </cfRule>
  </conditionalFormatting>
  <conditionalFormatting sqref="L43:L44">
    <cfRule type="expression" dxfId="655" priority="19">
      <formula>L43&gt;0</formula>
    </cfRule>
    <cfRule type="expression" dxfId="654" priority="20">
      <formula>L43&lt;0</formula>
    </cfRule>
  </conditionalFormatting>
  <conditionalFormatting sqref="L45">
    <cfRule type="expression" dxfId="653" priority="17">
      <formula>L45&gt;0</formula>
    </cfRule>
    <cfRule type="expression" dxfId="652" priority="18">
      <formula>L45&lt;0</formula>
    </cfRule>
  </conditionalFormatting>
  <conditionalFormatting sqref="L46:L53">
    <cfRule type="expression" dxfId="651" priority="15">
      <formula>L46&gt;0</formula>
    </cfRule>
    <cfRule type="expression" dxfId="650" priority="16">
      <formula>L46&lt;0</formula>
    </cfRule>
  </conditionalFormatting>
  <conditionalFormatting sqref="K54">
    <cfRule type="expression" dxfId="649" priority="13">
      <formula>K54&gt;0</formula>
    </cfRule>
    <cfRule type="expression" dxfId="648" priority="14">
      <formula>K54&lt;0</formula>
    </cfRule>
  </conditionalFormatting>
  <conditionalFormatting sqref="L54:L60">
    <cfRule type="expression" dxfId="647" priority="11">
      <formula>L54&gt;0</formula>
    </cfRule>
    <cfRule type="expression" dxfId="646" priority="12">
      <formula>L54&lt;0</formula>
    </cfRule>
  </conditionalFormatting>
  <conditionalFormatting sqref="K55">
    <cfRule type="expression" dxfId="645" priority="9">
      <formula>K55&gt;0</formula>
    </cfRule>
    <cfRule type="expression" dxfId="644" priority="10">
      <formula>K55&lt;0</formula>
    </cfRule>
  </conditionalFormatting>
  <conditionalFormatting sqref="K56">
    <cfRule type="expression" dxfId="643" priority="3">
      <formula>K56&gt;0</formula>
    </cfRule>
    <cfRule type="expression" dxfId="642" priority="4">
      <formula>K56&lt;0</formula>
    </cfRule>
  </conditionalFormatting>
  <conditionalFormatting sqref="K57:K67">
    <cfRule type="expression" dxfId="641" priority="1">
      <formula>K57&gt;0</formula>
    </cfRule>
    <cfRule type="expression" dxfId="640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52.54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52.54</v>
      </c>
      <c r="R4" s="516">
        <v>-7.6E-3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213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178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174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57.794000000000004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57.268600000000006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56.743200000000002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56.217800000000004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55.692399999999999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55.167000000000002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54.641600000000004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54.116199999999999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53.590800000000002</v>
      </c>
      <c r="Q49" s="2"/>
      <c r="T49" s="86" t="s">
        <v>104</v>
      </c>
      <c r="U49" s="88" t="s">
        <v>418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53.065399999999997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52.54</v>
      </c>
      <c r="Q51" s="2"/>
      <c r="T51" s="86" t="s">
        <v>105</v>
      </c>
      <c r="U51" s="87" t="s">
        <v>684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52.014600000000002</v>
      </c>
      <c r="Q52" s="2"/>
      <c r="T52" s="86" t="s">
        <v>106</v>
      </c>
      <c r="U52" s="87" t="s">
        <v>545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51.489199999999997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50.963799999999999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50.438399999999994</v>
      </c>
      <c r="T55" s="86" t="s">
        <v>108</v>
      </c>
      <c r="U55" s="87" t="s">
        <v>685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49.912999999999997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49.387599999999999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48.862200000000001</v>
      </c>
      <c r="T58" s="86" t="s">
        <v>109</v>
      </c>
      <c r="U58" s="87" t="s">
        <v>599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48.336800000000004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47.811399999999999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47.286000000000001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9" priority="11">
      <formula>F27&gt;0</formula>
    </cfRule>
    <cfRule type="expression" dxfId="638" priority="12">
      <formula>F27&lt;0</formula>
    </cfRule>
  </conditionalFormatting>
  <conditionalFormatting sqref="H27:H29">
    <cfRule type="expression" dxfId="637" priority="9">
      <formula>H27&gt;0</formula>
    </cfRule>
    <cfRule type="expression" dxfId="636" priority="10">
      <formula>H27&lt;0</formula>
    </cfRule>
  </conditionalFormatting>
  <conditionalFormatting sqref="F23:F26">
    <cfRule type="expression" dxfId="635" priority="7">
      <formula>F23&gt;0</formula>
    </cfRule>
    <cfRule type="expression" dxfId="634" priority="8">
      <formula>F23&lt;0</formula>
    </cfRule>
  </conditionalFormatting>
  <conditionalFormatting sqref="H23:H26">
    <cfRule type="expression" dxfId="633" priority="5">
      <formula>H23&gt;0</formula>
    </cfRule>
    <cfRule type="expression" dxfId="632" priority="6">
      <formula>H23&lt;0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conditionalFormatting sqref="Q7">
    <cfRule type="expression" dxfId="629" priority="3">
      <formula>Q7&gt;0</formula>
    </cfRule>
    <cfRule type="expression" dxfId="62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36.369999999999997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36.369999999999997</v>
      </c>
      <c r="R4" s="516">
        <v>-4.7000000000000002E-3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213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178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40.006999999999998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39.643300000000004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39.279600000000002</v>
      </c>
      <c r="Q43" s="2"/>
      <c r="T43" s="96" t="s">
        <v>98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38.915900000000001</v>
      </c>
      <c r="Q44" s="2"/>
      <c r="T44" s="86" t="s">
        <v>99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38.552199999999999</v>
      </c>
      <c r="Q45" s="2"/>
      <c r="T45" s="86" t="s">
        <v>100</v>
      </c>
      <c r="U45" s="87" t="s">
        <v>686</v>
      </c>
      <c r="V45" s="409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38.188499999999998</v>
      </c>
      <c r="Q46" s="2"/>
      <c r="T46" s="86" t="s">
        <v>101</v>
      </c>
      <c r="U46" s="87" t="s">
        <v>687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37.824799999999996</v>
      </c>
      <c r="Q47" s="2"/>
      <c r="T47" s="86" t="s">
        <v>102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37.461100000000002</v>
      </c>
      <c r="Q48" s="2"/>
      <c r="T48" s="86" t="s">
        <v>103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37.0974</v>
      </c>
      <c r="Q49" s="2"/>
      <c r="T49" s="86" t="s">
        <v>104</v>
      </c>
      <c r="U49" s="88" t="s">
        <v>451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36.733699999999999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36.369999999999997</v>
      </c>
      <c r="Q51" s="2"/>
      <c r="T51" s="86" t="s">
        <v>105</v>
      </c>
      <c r="U51" s="87" t="s">
        <v>688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36.006299999999996</v>
      </c>
      <c r="Q52" s="2"/>
      <c r="T52" s="86" t="s">
        <v>106</v>
      </c>
      <c r="U52" s="87" t="s">
        <v>556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35.642599999999995</v>
      </c>
      <c r="Q53" s="2"/>
      <c r="T53" s="86" t="s">
        <v>107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35.278899999999993</v>
      </c>
      <c r="T54" s="86" t="s">
        <v>110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34.915199999999999</v>
      </c>
      <c r="T55" s="86" t="s">
        <v>108</v>
      </c>
      <c r="U55" s="87" t="s">
        <v>689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34.551499999999997</v>
      </c>
      <c r="T56" s="86" t="s">
        <v>111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34.187799999999996</v>
      </c>
      <c r="T57" s="86" t="s">
        <v>112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33.824100000000001</v>
      </c>
      <c r="T58" s="86" t="s">
        <v>109</v>
      </c>
      <c r="U58" s="87" t="s">
        <v>600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33.4604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33.096699999999998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32.732999999999997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27" priority="7">
      <formula>F21&gt;0</formula>
    </cfRule>
    <cfRule type="expression" dxfId="626" priority="8">
      <formula>F21&lt;0</formula>
    </cfRule>
  </conditionalFormatting>
  <conditionalFormatting sqref="F22">
    <cfRule type="expression" dxfId="625" priority="5">
      <formula>F22&gt;0</formula>
    </cfRule>
    <cfRule type="expression" dxfId="624" priority="6">
      <formula>F22&lt;0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47.83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47.83</v>
      </c>
      <c r="R4" s="498">
        <v>-1.24E-2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213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178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114</v>
      </c>
      <c r="C20" s="189" t="s">
        <v>147</v>
      </c>
      <c r="D20" s="197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52.613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52.134700000000002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51.656400000000005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51.178100000000001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50.699800000000003</v>
      </c>
      <c r="Q49" s="2"/>
      <c r="R49" s="34"/>
      <c r="T49" s="107" t="s">
        <v>122</v>
      </c>
      <c r="U49" s="105" t="s">
        <v>396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50.221499999999999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49.743200000000002</v>
      </c>
      <c r="Q51" s="2"/>
      <c r="R51" s="34"/>
      <c r="T51" s="107" t="s">
        <v>105</v>
      </c>
      <c r="U51" s="105" t="s">
        <v>690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49.264899999999997</v>
      </c>
      <c r="Q52" s="2"/>
      <c r="R52" s="34"/>
      <c r="T52" s="107" t="s">
        <v>106</v>
      </c>
      <c r="U52" s="105" t="s">
        <v>575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48.7866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48.308299999999996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47.83</v>
      </c>
      <c r="Q55" s="2"/>
      <c r="R55" s="34"/>
      <c r="T55" s="107" t="s">
        <v>108</v>
      </c>
      <c r="U55" s="105" t="s">
        <v>691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47.351700000000001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46.873399999999997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46.395099999999999</v>
      </c>
      <c r="Q58" s="2"/>
      <c r="R58" s="34"/>
      <c r="T58" s="107" t="s">
        <v>109</v>
      </c>
      <c r="U58" s="105" t="s">
        <v>601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45.916799999999995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45.438499999999998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44.960199999999993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44.481900000000003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44.003599999999999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43.525300000000001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43.046999999999997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170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9" priority="17">
      <formula>F38&gt;0</formula>
    </cfRule>
    <cfRule type="expression" dxfId="618" priority="18">
      <formula>F38&lt;0</formula>
    </cfRule>
  </conditionalFormatting>
  <conditionalFormatting sqref="H38:H72">
    <cfRule type="expression" dxfId="617" priority="9">
      <formula>H38&gt;0</formula>
    </cfRule>
    <cfRule type="expression" dxfId="616" priority="10">
      <formula>H38&lt;0</formula>
    </cfRule>
  </conditionalFormatting>
  <conditionalFormatting sqref="F21:F37">
    <cfRule type="expression" dxfId="615" priority="7">
      <formula>F21&gt;0</formula>
    </cfRule>
    <cfRule type="expression" dxfId="614" priority="8">
      <formula>F21&lt;0</formula>
    </cfRule>
  </conditionalFormatting>
  <conditionalFormatting sqref="H21:H37">
    <cfRule type="expression" dxfId="613" priority="5">
      <formula>H21&gt;0</formula>
    </cfRule>
    <cfRule type="expression" dxfId="612" priority="6">
      <formula>H21&lt;0</formula>
    </cfRule>
  </conditionalFormatting>
  <conditionalFormatting sqref="Q8">
    <cfRule type="expression" dxfId="611" priority="1">
      <formula>Q8&gt;0</formula>
    </cfRule>
    <cfRule type="expression" dxfId="610" priority="2">
      <formula>Q8&lt;0</formula>
    </cfRule>
  </conditionalFormatting>
  <conditionalFormatting sqref="Q7">
    <cfRule type="expression" dxfId="609" priority="3">
      <formula>Q7&gt;0</formula>
    </cfRule>
    <cfRule type="expression" dxfId="60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109.96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109.96</v>
      </c>
      <c r="R4" s="516">
        <v>-5.0000000000000001E-4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324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120.956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119.85640000000001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118.7568</v>
      </c>
      <c r="Q49" s="34"/>
      <c r="R49"/>
      <c r="T49" s="86" t="s">
        <v>104</v>
      </c>
      <c r="U49" s="93" t="s">
        <v>692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117.6572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116.55759999999999</v>
      </c>
      <c r="Q51" s="82"/>
      <c r="R51"/>
      <c r="T51" s="86" t="s">
        <v>105</v>
      </c>
      <c r="U51" s="129" t="s">
        <v>693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115.458</v>
      </c>
      <c r="Q52" s="82"/>
      <c r="R52"/>
      <c r="T52" s="86" t="s">
        <v>106</v>
      </c>
      <c r="U52" s="129" t="s">
        <v>548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114.3584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113.25879999999999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112.1592</v>
      </c>
      <c r="Q55" s="82"/>
      <c r="R55"/>
      <c r="T55" s="86" t="s">
        <v>108</v>
      </c>
      <c r="U55" s="129" t="s">
        <v>694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111.05959999999999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109.96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108.8604</v>
      </c>
      <c r="Q58" s="82"/>
      <c r="R58"/>
      <c r="T58" s="86" t="s">
        <v>109</v>
      </c>
      <c r="U58" s="129" t="s">
        <v>602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107.76079999999999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106.66119999999999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105.56159999999998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104.46199999999999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103.36239999999999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102.2628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101.1632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100.06359999999999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98.963999999999999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07" priority="11">
      <formula>F24&gt;0</formula>
    </cfRule>
    <cfRule type="expression" dxfId="606" priority="12">
      <formula>F24&lt;0</formula>
    </cfRule>
  </conditionalFormatting>
  <conditionalFormatting sqref="H27:H30">
    <cfRule type="expression" dxfId="605" priority="9">
      <formula>H27&gt;0</formula>
    </cfRule>
    <cfRule type="expression" dxfId="604" priority="10">
      <formula>H27&lt;0</formula>
    </cfRule>
  </conditionalFormatting>
  <conditionalFormatting sqref="F25">
    <cfRule type="expression" dxfId="603" priority="7">
      <formula>F25&gt;0</formula>
    </cfRule>
    <cfRule type="expression" dxfId="602" priority="8">
      <formula>F25&lt;0</formula>
    </cfRule>
  </conditionalFormatting>
  <conditionalFormatting sqref="H24:H26">
    <cfRule type="expression" dxfId="601" priority="5">
      <formula>H24&gt;0</formula>
    </cfRule>
    <cfRule type="expression" dxfId="600" priority="6">
      <formula>H24&lt;0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55.78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55.78</v>
      </c>
      <c r="R4" s="517">
        <v>1.23E-2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277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61.358000000000004</v>
      </c>
      <c r="R40" s="34"/>
      <c r="T40" s="96" t="s">
        <v>98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60.800200000000004</v>
      </c>
      <c r="R41" s="34"/>
      <c r="T41" s="86" t="s">
        <v>99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60.242400000000004</v>
      </c>
      <c r="R42" s="34"/>
      <c r="T42" s="86" t="s">
        <v>100</v>
      </c>
      <c r="U42" s="129" t="s">
        <v>695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59.684600000000003</v>
      </c>
      <c r="R43" s="82"/>
      <c r="T43" s="86" t="s">
        <v>101</v>
      </c>
      <c r="U43" s="129" t="s">
        <v>696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59.126800000000003</v>
      </c>
      <c r="R44" s="82"/>
      <c r="T44" s="86" t="s">
        <v>102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58.569000000000003</v>
      </c>
      <c r="R45" s="82"/>
      <c r="T45" s="86" t="s">
        <v>103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58.011200000000002</v>
      </c>
      <c r="R46" s="82"/>
      <c r="T46" s="86" t="s">
        <v>122</v>
      </c>
      <c r="U46" s="230" t="s">
        <v>448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57.453400000000002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56.895600000000002</v>
      </c>
      <c r="R48" s="82"/>
      <c r="T48" s="86" t="s">
        <v>105</v>
      </c>
      <c r="U48" s="129" t="s">
        <v>697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56.337800000000001</v>
      </c>
      <c r="R49" s="82"/>
      <c r="T49" s="86" t="s">
        <v>106</v>
      </c>
      <c r="U49" s="129" t="s">
        <v>603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55.78</v>
      </c>
      <c r="R50" s="82"/>
      <c r="T50" s="86" t="s">
        <v>107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55.222200000000001</v>
      </c>
      <c r="R51" s="82"/>
      <c r="T51" s="86" t="s">
        <v>110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54.664400000000001</v>
      </c>
      <c r="R52" s="82"/>
      <c r="T52" s="86" t="s">
        <v>108</v>
      </c>
      <c r="U52" s="129" t="s">
        <v>698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54.1066</v>
      </c>
      <c r="R53" s="82"/>
      <c r="T53" s="86" t="s">
        <v>111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53.5488</v>
      </c>
      <c r="R54" s="82"/>
      <c r="T54" s="86" t="s">
        <v>112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52.991</v>
      </c>
      <c r="R55" s="82"/>
      <c r="T55" s="86" t="s">
        <v>109</v>
      </c>
      <c r="U55" s="129" t="s">
        <v>123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52.433199999999999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51.875400000000006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51.317600000000006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50.759800000000006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50.202000000000005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95" priority="17">
      <formula>F28&gt;0</formula>
    </cfRule>
    <cfRule type="expression" dxfId="594" priority="18">
      <formula>F28&lt;0</formula>
    </cfRule>
  </conditionalFormatting>
  <conditionalFormatting sqref="F28 F33:F35">
    <cfRule type="expression" dxfId="593" priority="19">
      <formula>F28&gt;0</formula>
    </cfRule>
    <cfRule type="expression" dxfId="592" priority="20">
      <formula>F28&lt;0</formula>
    </cfRule>
  </conditionalFormatting>
  <conditionalFormatting sqref="H28 H33:H35">
    <cfRule type="expression" dxfId="591" priority="15">
      <formula>H28&gt;0</formula>
    </cfRule>
    <cfRule type="expression" dxfId="590" priority="16">
      <formula>H28&lt;0</formula>
    </cfRule>
  </conditionalFormatting>
  <conditionalFormatting sqref="F21:F27">
    <cfRule type="expression" dxfId="589" priority="13">
      <formula>F21&gt;0</formula>
    </cfRule>
    <cfRule type="expression" dxfId="588" priority="14">
      <formula>F21&lt;0</formula>
    </cfRule>
  </conditionalFormatting>
  <conditionalFormatting sqref="H21:H27">
    <cfRule type="expression" dxfId="587" priority="11">
      <formula>H21&gt;0</formula>
    </cfRule>
    <cfRule type="expression" dxfId="586" priority="12">
      <formula>H21&lt;0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F29:F32">
    <cfRule type="expression" dxfId="581" priority="5">
      <formula>F29&gt;0</formula>
    </cfRule>
    <cfRule type="expression" dxfId="580" priority="6">
      <formula>F29&lt;0</formula>
    </cfRule>
  </conditionalFormatting>
  <conditionalFormatting sqref="H29:H32">
    <cfRule type="expression" dxfId="579" priority="3">
      <formula>H29&gt;0</formula>
    </cfRule>
    <cfRule type="expression" dxfId="578" priority="4">
      <formula>H29&lt;0</formula>
    </cfRule>
  </conditionalFormatting>
  <conditionalFormatting sqref="M37">
    <cfRule type="expression" dxfId="577" priority="1">
      <formula>M37&gt;0</formula>
    </cfRule>
    <cfRule type="expression" dxfId="57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239.44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239.44</v>
      </c>
      <c r="R4" s="498">
        <v>-8.9999999999999998E-4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557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177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263.38400000000001</v>
      </c>
      <c r="R40" s="34"/>
      <c r="T40" s="96" t="s">
        <v>98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260.9896</v>
      </c>
      <c r="R41" s="34"/>
      <c r="T41" s="86" t="s">
        <v>99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258.59520000000003</v>
      </c>
      <c r="R42" s="34"/>
      <c r="T42" s="86" t="s">
        <v>100</v>
      </c>
      <c r="U42" s="129" t="s">
        <v>129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256.20080000000002</v>
      </c>
      <c r="R43" s="82"/>
      <c r="T43" s="86" t="s">
        <v>101</v>
      </c>
      <c r="U43" s="129" t="s">
        <v>129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253.8064</v>
      </c>
      <c r="R44" s="82"/>
      <c r="T44" s="86" t="s">
        <v>331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251.41200000000001</v>
      </c>
      <c r="R45" s="82"/>
      <c r="T45" s="86" t="s">
        <v>332</v>
      </c>
      <c r="U45" s="129" t="s">
        <v>508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249.01760000000002</v>
      </c>
      <c r="R46" s="82"/>
      <c r="T46" s="86" t="s">
        <v>333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246.6232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244.22880000000001</v>
      </c>
      <c r="R48" s="82"/>
      <c r="T48" s="86" t="s">
        <v>105</v>
      </c>
      <c r="U48" s="129" t="s">
        <v>699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241.83439999999999</v>
      </c>
      <c r="R49" s="82"/>
      <c r="T49" s="86" t="s">
        <v>106</v>
      </c>
      <c r="U49" s="129" t="s">
        <v>517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239.44</v>
      </c>
      <c r="R50" s="82"/>
      <c r="T50" s="86" t="s">
        <v>107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237.04560000000001</v>
      </c>
      <c r="R51" s="82"/>
      <c r="T51" s="86" t="s">
        <v>110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234.65119999999999</v>
      </c>
      <c r="R52" s="82"/>
      <c r="T52" s="86" t="s">
        <v>334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232.2568</v>
      </c>
      <c r="R53" s="82"/>
      <c r="T53" s="86" t="s">
        <v>335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229.86239999999998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227.46799999999999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225.0736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222.67920000000001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220.28480000000002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217.8904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215.49600000000001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121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75" priority="19">
      <formula>F25&gt;0</formula>
    </cfRule>
    <cfRule type="expression" dxfId="5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73" priority="11">
      <formula>F28&gt;0</formula>
    </cfRule>
    <cfRule type="expression" dxfId="572" priority="12">
      <formula>F28&lt;0</formula>
    </cfRule>
  </conditionalFormatting>
  <conditionalFormatting sqref="F28:F35">
    <cfRule type="expression" dxfId="571" priority="13">
      <formula>F28&gt;0</formula>
    </cfRule>
    <cfRule type="expression" dxfId="570" priority="14">
      <formula>F28&lt;0</formula>
    </cfRule>
  </conditionalFormatting>
  <conditionalFormatting sqref="H25:H35">
    <cfRule type="expression" dxfId="569" priority="9">
      <formula>H25&gt;0</formula>
    </cfRule>
    <cfRule type="expression" dxfId="568" priority="10">
      <formula>H25&lt;0</formula>
    </cfRule>
  </conditionalFormatting>
  <conditionalFormatting sqref="F21:F24">
    <cfRule type="expression" dxfId="567" priority="7">
      <formula>F21&gt;0</formula>
    </cfRule>
    <cfRule type="expression" dxfId="566" priority="8">
      <formula>F21&lt;0</formula>
    </cfRule>
  </conditionalFormatting>
  <conditionalFormatting sqref="H21:H24">
    <cfRule type="expression" dxfId="565" priority="5">
      <formula>H21&gt;0</formula>
    </cfRule>
    <cfRule type="expression" dxfId="564" priority="6">
      <formula>H21&lt;0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101.93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101.93</v>
      </c>
      <c r="R4" s="498">
        <v>8.9999999999999993E-3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178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253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112.12300000000002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111.10370000000002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110.08440000000002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109.06510000000002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108.04580000000001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107.02650000000001</v>
      </c>
      <c r="R42" s="82"/>
      <c r="T42" s="86" t="s">
        <v>100</v>
      </c>
      <c r="U42" s="129" t="s">
        <v>700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106.00720000000001</v>
      </c>
      <c r="R43" s="82"/>
      <c r="T43" s="86" t="s">
        <v>101</v>
      </c>
      <c r="U43" s="129" t="s">
        <v>701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104.98790000000001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103.96860000000001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102.94930000000001</v>
      </c>
      <c r="R46" s="82"/>
      <c r="T46" s="86" t="s">
        <v>122</v>
      </c>
      <c r="U46" s="93" t="s">
        <v>394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101.93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100.91070000000001</v>
      </c>
      <c r="R48" s="82"/>
      <c r="T48" s="86" t="s">
        <v>105</v>
      </c>
      <c r="U48" s="129" t="s">
        <v>702</v>
      </c>
      <c r="W48" s="93">
        <v>42766</v>
      </c>
      <c r="X48" s="10" t="s">
        <v>327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99.891400000000004</v>
      </c>
      <c r="R49" s="82"/>
      <c r="T49" s="86" t="s">
        <v>106</v>
      </c>
      <c r="U49" s="129" t="s">
        <v>703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172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98.872100000000003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97.852800000000002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96.833500000000001</v>
      </c>
      <c r="R52" s="82"/>
      <c r="T52" s="86" t="s">
        <v>108</v>
      </c>
      <c r="U52" s="129" t="s">
        <v>704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95.8142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94.794900000000013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93.775600000000011</v>
      </c>
      <c r="R55" s="82"/>
      <c r="T55" s="86" t="s">
        <v>109</v>
      </c>
      <c r="U55" s="129" t="s">
        <v>588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92.75630000000001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91.737000000000009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121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197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9" priority="29">
      <formula>F40&gt;0</formula>
    </cfRule>
    <cfRule type="expression" dxfId="558" priority="30">
      <formula>F40&lt;0</formula>
    </cfRule>
  </conditionalFormatting>
  <conditionalFormatting sqref="F40:F45">
    <cfRule type="expression" dxfId="557" priority="31">
      <formula>F40&gt;0</formula>
    </cfRule>
    <cfRule type="expression" dxfId="556" priority="32">
      <formula>F40&lt;0</formula>
    </cfRule>
  </conditionalFormatting>
  <conditionalFormatting sqref="H40:H45">
    <cfRule type="expression" dxfId="555" priority="27">
      <formula>H40&gt;0</formula>
    </cfRule>
    <cfRule type="expression" dxfId="554" priority="28">
      <formula>H40&lt;0</formula>
    </cfRule>
  </conditionalFormatting>
  <conditionalFormatting sqref="F23:F39">
    <cfRule type="expression" dxfId="553" priority="13">
      <formula>F23&gt;0</formula>
    </cfRule>
    <cfRule type="expression" dxfId="552" priority="14">
      <formula>F23&lt;0</formula>
    </cfRule>
  </conditionalFormatting>
  <conditionalFormatting sqref="H23:H39">
    <cfRule type="expression" dxfId="551" priority="11">
      <formula>H23&gt;0</formula>
    </cfRule>
    <cfRule type="expression" dxfId="550" priority="12">
      <formula>H23&lt;0</formula>
    </cfRule>
  </conditionalFormatting>
  <conditionalFormatting sqref="Q7">
    <cfRule type="expression" dxfId="549" priority="9">
      <formula>Q7&gt;0</formula>
    </cfRule>
    <cfRule type="expression" dxfId="548" priority="10">
      <formula>Q7&lt;0</formula>
    </cfRule>
  </conditionalFormatting>
  <conditionalFormatting sqref="Q8">
    <cfRule type="expression" dxfId="547" priority="7">
      <formula>Q8&gt;0</formula>
    </cfRule>
    <cfRule type="expression" dxfId="546" priority="8">
      <formula>Q8&lt;0</formula>
    </cfRule>
  </conditionalFormatting>
  <conditionalFormatting sqref="Q10">
    <cfRule type="expression" dxfId="545" priority="1">
      <formula>Q10&gt;0</formula>
    </cfRule>
    <cfRule type="expression" dxfId="54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74.209999999999994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74.209999999999994</v>
      </c>
      <c r="R4" s="498">
        <v>-3.0000000000000001E-3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183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213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178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114</v>
      </c>
      <c r="C22" s="189" t="s">
        <v>147</v>
      </c>
      <c r="D22" s="197" t="s">
        <v>146</v>
      </c>
      <c r="E22" s="193" t="s">
        <v>148</v>
      </c>
      <c r="F22" s="193" t="s">
        <v>65</v>
      </c>
      <c r="G22" s="227" t="s">
        <v>152</v>
      </c>
      <c r="H22" s="193" t="s">
        <v>88</v>
      </c>
      <c r="I22" s="239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518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81.631</v>
      </c>
      <c r="T43" s="137" t="s">
        <v>98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80.888899999999992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80.146799999999999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79.404699999999991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78.662599999999998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77.92049999999999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77.178399999999996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76.436299999999989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75.694199999999995</v>
      </c>
      <c r="Q51" s="2"/>
      <c r="T51" s="107" t="s">
        <v>105</v>
      </c>
      <c r="U51" s="105" t="s">
        <v>705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74.952099999999987</v>
      </c>
      <c r="Q52" s="2"/>
      <c r="T52" s="107" t="s">
        <v>106</v>
      </c>
      <c r="U52" s="105" t="s">
        <v>706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74.209999999999994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73.4679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72.725799999999992</v>
      </c>
      <c r="T55" s="107" t="s">
        <v>108</v>
      </c>
      <c r="U55" s="105" t="s">
        <v>707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71.983699999999999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71.241599999999991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70.499499999999998</v>
      </c>
      <c r="T58" s="107" t="s">
        <v>109</v>
      </c>
      <c r="U58" s="105" t="s">
        <v>569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69.75739999999999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69.015299999999996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68.273200000000003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67.531099999999995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66.789000000000001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121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43" priority="39">
      <formula>Q12&gt;0</formula>
    </cfRule>
    <cfRule type="expression" dxfId="54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41" priority="33">
      <formula>F25&gt;0</formula>
    </cfRule>
    <cfRule type="expression" dxfId="540" priority="34">
      <formula>F25&lt;0</formula>
    </cfRule>
  </conditionalFormatting>
  <conditionalFormatting sqref="F30">
    <cfRule type="expression" dxfId="539" priority="31">
      <formula>F30&gt;0</formula>
    </cfRule>
    <cfRule type="expression" dxfId="538" priority="32">
      <formula>F30&lt;0</formula>
    </cfRule>
  </conditionalFormatting>
  <conditionalFormatting sqref="F31">
    <cfRule type="expression" dxfId="537" priority="29">
      <formula>F31&gt;0</formula>
    </cfRule>
    <cfRule type="expression" dxfId="536" priority="30">
      <formula>F31&lt;0</formula>
    </cfRule>
  </conditionalFormatting>
  <conditionalFormatting sqref="F32:F34">
    <cfRule type="expression" dxfId="535" priority="27">
      <formula>F32&gt;0</formula>
    </cfRule>
    <cfRule type="expression" dxfId="534" priority="28">
      <formula>F32&lt;0</formula>
    </cfRule>
  </conditionalFormatting>
  <conditionalFormatting sqref="H25:H29">
    <cfRule type="expression" dxfId="533" priority="25">
      <formula>H25&gt;0</formula>
    </cfRule>
    <cfRule type="expression" dxfId="532" priority="26">
      <formula>H25&lt;0</formula>
    </cfRule>
  </conditionalFormatting>
  <conditionalFormatting sqref="H30">
    <cfRule type="expression" dxfId="531" priority="23">
      <formula>H30&gt;0</formula>
    </cfRule>
    <cfRule type="expression" dxfId="530" priority="24">
      <formula>H30&lt;0</formula>
    </cfRule>
  </conditionalFormatting>
  <conditionalFormatting sqref="H31">
    <cfRule type="expression" dxfId="529" priority="21">
      <formula>H31&gt;0</formula>
    </cfRule>
    <cfRule type="expression" dxfId="528" priority="22">
      <formula>H31&lt;0</formula>
    </cfRule>
  </conditionalFormatting>
  <conditionalFormatting sqref="H32:H34">
    <cfRule type="expression" dxfId="527" priority="19">
      <formula>H32&gt;0</formula>
    </cfRule>
    <cfRule type="expression" dxfId="526" priority="20">
      <formula>H32&lt;0</formula>
    </cfRule>
  </conditionalFormatting>
  <conditionalFormatting sqref="F35">
    <cfRule type="expression" dxfId="525" priority="17">
      <formula>F35&gt;0</formula>
    </cfRule>
    <cfRule type="expression" dxfId="524" priority="18">
      <formula>F35&lt;0</formula>
    </cfRule>
  </conditionalFormatting>
  <conditionalFormatting sqref="H35">
    <cfRule type="expression" dxfId="523" priority="15">
      <formula>H35&gt;0</formula>
    </cfRule>
    <cfRule type="expression" dxfId="522" priority="16">
      <formula>H35&lt;0</formula>
    </cfRule>
  </conditionalFormatting>
  <conditionalFormatting sqref="F36">
    <cfRule type="expression" dxfId="521" priority="13">
      <formula>F36&gt;0</formula>
    </cfRule>
    <cfRule type="expression" dxfId="520" priority="14">
      <formula>F36&lt;0</formula>
    </cfRule>
  </conditionalFormatting>
  <conditionalFormatting sqref="H36">
    <cfRule type="expression" dxfId="519" priority="11">
      <formula>H36&gt;0</formula>
    </cfRule>
    <cfRule type="expression" dxfId="518" priority="12">
      <formula>H36&lt;0</formula>
    </cfRule>
  </conditionalFormatting>
  <conditionalFormatting sqref="H23:H24">
    <cfRule type="expression" dxfId="517" priority="5">
      <formula>H23&gt;0</formula>
    </cfRule>
    <cfRule type="expression" dxfId="516" priority="6">
      <formula>H23&lt;0</formula>
    </cfRule>
  </conditionalFormatting>
  <conditionalFormatting sqref="F23:F24">
    <cfRule type="expression" dxfId="515" priority="7">
      <formula>F23&gt;0</formula>
    </cfRule>
    <cfRule type="expression" dxfId="514" priority="8">
      <formula>F23&lt;0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543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54.68</v>
      </c>
      <c r="R4" s="498">
        <v>-6.4999999999999997E-3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6561.6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181</v>
      </c>
      <c r="P7"/>
      <c r="Q7" s="2">
        <f>Q10+Q8</f>
        <v>1017.2800000000016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Q8" s="2">
        <f>K18+M18-F18+Q2*Q4</f>
        <v>-187.59999999999945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P9"/>
      <c r="Q9" s="136">
        <f>IF(Q2=0, 0, Q8/Q6)</f>
        <v>-2.7795886919931172E-2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K23" s="227" t="s">
        <v>765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357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372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372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406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423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453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372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498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510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60.148000000000003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59.601200000000006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59.054400000000001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58.507600000000004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57.960800000000006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57.414000000000001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56.867200000000004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56.320399999999999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55.773600000000002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55.226799999999997</v>
      </c>
      <c r="R49" s="82"/>
      <c r="T49" s="86" t="s">
        <v>104</v>
      </c>
      <c r="U49" s="88" t="s">
        <v>349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54.68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54.133200000000002</v>
      </c>
      <c r="R51" s="82"/>
      <c r="T51" s="86" t="s">
        <v>105</v>
      </c>
      <c r="U51" s="87" t="s">
        <v>708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53.586399999999998</v>
      </c>
      <c r="R52" s="82"/>
      <c r="T52" s="86" t="s">
        <v>106</v>
      </c>
      <c r="U52" s="87" t="s">
        <v>509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53.0396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52.492799999999995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51.945999999999998</v>
      </c>
      <c r="R55" s="82"/>
      <c r="T55" s="86" t="s">
        <v>108</v>
      </c>
      <c r="U55" s="87" t="s">
        <v>709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114</v>
      </c>
      <c r="C56" s="189" t="s">
        <v>147</v>
      </c>
      <c r="D56" s="190" t="s">
        <v>146</v>
      </c>
      <c r="E56" s="192" t="s">
        <v>148</v>
      </c>
      <c r="F56" s="192" t="s">
        <v>65</v>
      </c>
      <c r="G56" s="227" t="s">
        <v>152</v>
      </c>
      <c r="H56" s="227" t="s">
        <v>88</v>
      </c>
      <c r="I56" s="227" t="s">
        <v>155</v>
      </c>
      <c r="O56" s="2"/>
      <c r="P56" s="82">
        <v>0.94</v>
      </c>
      <c r="Q56" s="82">
        <f t="shared" si="18"/>
        <v>51.399199999999993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50.852400000000003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50.305600000000005</v>
      </c>
      <c r="R58" s="82"/>
      <c r="T58" s="86" t="s">
        <v>109</v>
      </c>
      <c r="U58" s="87" t="s">
        <v>604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185</v>
      </c>
      <c r="O59" s="2"/>
      <c r="P59" s="82">
        <v>0.91</v>
      </c>
      <c r="Q59" s="82">
        <f t="shared" si="18"/>
        <v>49.758800000000001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49.212000000000003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240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114</v>
      </c>
      <c r="C102" s="189" t="s">
        <v>147</v>
      </c>
      <c r="D102" s="190" t="s">
        <v>146</v>
      </c>
      <c r="E102" s="192" t="s">
        <v>148</v>
      </c>
      <c r="F102" s="192" t="s">
        <v>65</v>
      </c>
      <c r="G102" s="227" t="s">
        <v>152</v>
      </c>
      <c r="H102" s="227" t="s">
        <v>88</v>
      </c>
      <c r="I102" s="227" t="s">
        <v>155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175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197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509" priority="79">
      <formula>F61&gt;0</formula>
    </cfRule>
    <cfRule type="expression" dxfId="508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07" priority="71">
      <formula>F64&gt;0</formula>
    </cfRule>
    <cfRule type="expression" dxfId="506" priority="72">
      <formula>F64&lt;0</formula>
    </cfRule>
  </conditionalFormatting>
  <conditionalFormatting sqref="F64:F92 F99:F101 F108:F119">
    <cfRule type="expression" dxfId="505" priority="73">
      <formula>F64&gt;0</formula>
    </cfRule>
    <cfRule type="expression" dxfId="504" priority="74">
      <formula>F64&lt;0</formula>
    </cfRule>
  </conditionalFormatting>
  <conditionalFormatting sqref="H61:H92 H99:H101 H108:H119">
    <cfRule type="expression" dxfId="503" priority="69">
      <formula>H61&gt;0</formula>
    </cfRule>
    <cfRule type="expression" dxfId="502" priority="70">
      <formula>H61&lt;0</formula>
    </cfRule>
  </conditionalFormatting>
  <conditionalFormatting sqref="F57:F60">
    <cfRule type="expression" dxfId="501" priority="55">
      <formula>F57&gt;0</formula>
    </cfRule>
    <cfRule type="expression" dxfId="500" priority="56">
      <formula>F57&lt;0</formula>
    </cfRule>
  </conditionalFormatting>
  <conditionalFormatting sqref="H57:H60">
    <cfRule type="expression" dxfId="499" priority="53">
      <formula>H57&gt;0</formula>
    </cfRule>
    <cfRule type="expression" dxfId="498" priority="54">
      <formula>H57&lt;0</formula>
    </cfRule>
  </conditionalFormatting>
  <conditionalFormatting sqref="Q8">
    <cfRule type="expression" dxfId="497" priority="49">
      <formula>Q8&gt;0</formula>
    </cfRule>
    <cfRule type="expression" dxfId="496" priority="50">
      <formula>Q8&lt;0</formula>
    </cfRule>
  </conditionalFormatting>
  <conditionalFormatting sqref="Q7">
    <cfRule type="expression" dxfId="495" priority="51">
      <formula>Q7&gt;0</formula>
    </cfRule>
    <cfRule type="expression" dxfId="494" priority="52">
      <formula>Q7&lt;0</formula>
    </cfRule>
  </conditionalFormatting>
  <conditionalFormatting sqref="F93:F98">
    <cfRule type="expression" dxfId="493" priority="45">
      <formula>F93&gt;0</formula>
    </cfRule>
    <cfRule type="expression" dxfId="492" priority="46">
      <formula>F93&lt;0</formula>
    </cfRule>
  </conditionalFormatting>
  <conditionalFormatting sqref="F93:F98">
    <cfRule type="expression" dxfId="491" priority="47">
      <formula>F93&gt;0</formula>
    </cfRule>
    <cfRule type="expression" dxfId="490" priority="48">
      <formula>F93&lt;0</formula>
    </cfRule>
  </conditionalFormatting>
  <conditionalFormatting sqref="H93:H98">
    <cfRule type="expression" dxfId="489" priority="43">
      <formula>H93&gt;0</formula>
    </cfRule>
    <cfRule type="expression" dxfId="488" priority="44">
      <formula>H93&lt;0</formula>
    </cfRule>
  </conditionalFormatting>
  <conditionalFormatting sqref="M122">
    <cfRule type="expression" dxfId="487" priority="39">
      <formula>M122&gt;0</formula>
    </cfRule>
    <cfRule type="expression" dxfId="486" priority="40">
      <formula>M122&lt;0</formula>
    </cfRule>
  </conditionalFormatting>
  <conditionalFormatting sqref="M122">
    <cfRule type="expression" dxfId="485" priority="41">
      <formula>M122&gt;0</formula>
    </cfRule>
    <cfRule type="expression" dxfId="484" priority="42">
      <formula>M122&lt;0</formula>
    </cfRule>
  </conditionalFormatting>
  <conditionalFormatting sqref="F103:F107">
    <cfRule type="expression" dxfId="483" priority="37">
      <formula>F103&gt;0</formula>
    </cfRule>
    <cfRule type="expression" dxfId="482" priority="38">
      <formula>F103&lt;0</formula>
    </cfRule>
  </conditionalFormatting>
  <conditionalFormatting sqref="H103:H107">
    <cfRule type="expression" dxfId="481" priority="35">
      <formula>H103&gt;0</formula>
    </cfRule>
    <cfRule type="expression" dxfId="480" priority="36">
      <formula>H103&lt;0</formula>
    </cfRule>
  </conditionalFormatting>
  <conditionalFormatting sqref="F24:F51">
    <cfRule type="expression" dxfId="479" priority="27">
      <formula>F24&gt;0</formula>
    </cfRule>
    <cfRule type="expression" dxfId="478" priority="28">
      <formula>F24&lt;0</formula>
    </cfRule>
  </conditionalFormatting>
  <conditionalFormatting sqref="F24:F51">
    <cfRule type="expression" dxfId="477" priority="29">
      <formula>F24&gt;0</formula>
    </cfRule>
    <cfRule type="expression" dxfId="476" priority="30">
      <formula>F24&lt;0</formula>
    </cfRule>
  </conditionalFormatting>
  <conditionalFormatting sqref="H24:H51">
    <cfRule type="expression" dxfId="475" priority="25">
      <formula>H24&gt;0</formula>
    </cfRule>
    <cfRule type="expression" dxfId="474" priority="26">
      <formula>H24&lt;0</formula>
    </cfRule>
  </conditionalFormatting>
  <conditionalFormatting sqref="J34">
    <cfRule type="expression" dxfId="473" priority="23">
      <formula>J34&gt;0</formula>
    </cfRule>
    <cfRule type="expression" dxfId="472" priority="24">
      <formula>J34&lt;0</formula>
    </cfRule>
  </conditionalFormatting>
  <conditionalFormatting sqref="J35">
    <cfRule type="expression" dxfId="471" priority="21">
      <formula>J35&gt;0</formula>
    </cfRule>
    <cfRule type="expression" dxfId="470" priority="22">
      <formula>J35&lt;0</formula>
    </cfRule>
  </conditionalFormatting>
  <conditionalFormatting sqref="J36:J47">
    <cfRule type="expression" dxfId="469" priority="19">
      <formula>J36&gt;0</formula>
    </cfRule>
    <cfRule type="expression" dxfId="468" priority="20">
      <formula>J36&lt;0</formula>
    </cfRule>
  </conditionalFormatting>
  <conditionalFormatting sqref="K34">
    <cfRule type="expression" dxfId="467" priority="5">
      <formula>K34&gt;0</formula>
    </cfRule>
    <cfRule type="expression" dxfId="466" priority="6">
      <formula>K34&lt;0</formula>
    </cfRule>
  </conditionalFormatting>
  <conditionalFormatting sqref="K35">
    <cfRule type="expression" dxfId="465" priority="3">
      <formula>K35&gt;0</formula>
    </cfRule>
    <cfRule type="expression" dxfId="464" priority="4">
      <formula>K35&lt;0</formula>
    </cfRule>
  </conditionalFormatting>
  <conditionalFormatting sqref="K36:K47">
    <cfRule type="expression" dxfId="463" priority="1">
      <formula>K36&gt;0</formula>
    </cfRule>
    <cfRule type="expression" dxfId="462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30.82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30.82</v>
      </c>
      <c r="R4" s="498">
        <v>-6.4000000000000003E-3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178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33.902000000000001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33.593800000000002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131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33.285600000000002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32.977400000000003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32.669200000000004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32.361000000000004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32.052800000000005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31.744600000000002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31.436400000000003</v>
      </c>
      <c r="R48" s="82"/>
      <c r="T48" s="86" t="s">
        <v>105</v>
      </c>
      <c r="U48" s="87" t="s">
        <v>710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31.1282</v>
      </c>
      <c r="R49" s="82"/>
      <c r="T49" s="86" t="s">
        <v>106</v>
      </c>
      <c r="U49" s="87" t="s">
        <v>452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30.82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30.511800000000001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30.203599999999998</v>
      </c>
      <c r="R52" s="82"/>
      <c r="T52" s="86" t="s">
        <v>108</v>
      </c>
      <c r="U52" s="87" t="s">
        <v>711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29.895399999999999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29.587199999999999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29.279</v>
      </c>
      <c r="R55" s="82"/>
      <c r="T55" s="86" t="s">
        <v>109</v>
      </c>
      <c r="U55" s="87" t="s">
        <v>558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28.970799999999997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28.662600000000001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28.354400000000002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28.046200000000002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27.738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121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114</v>
      </c>
      <c r="C88" s="267" t="s">
        <v>147</v>
      </c>
      <c r="D88" s="268" t="s">
        <v>146</v>
      </c>
      <c r="E88" s="269" t="s">
        <v>148</v>
      </c>
      <c r="F88" s="269" t="s">
        <v>65</v>
      </c>
      <c r="G88" s="271" t="s">
        <v>152</v>
      </c>
      <c r="H88" s="271" t="s">
        <v>88</v>
      </c>
      <c r="I88" s="271" t="s">
        <v>155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236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61" priority="66">
      <formula>F22&gt;0</formula>
    </cfRule>
    <cfRule type="expression" dxfId="4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9" priority="53">
      <formula>F41&gt;0</formula>
    </cfRule>
    <cfRule type="expression" dxfId="458" priority="54">
      <formula>F41&lt;0</formula>
    </cfRule>
  </conditionalFormatting>
  <conditionalFormatting sqref="F41">
    <cfRule type="expression" dxfId="457" priority="57">
      <formula>F41&gt;0</formula>
    </cfRule>
    <cfRule type="expression" dxfId="456" priority="58">
      <formula>F41&lt;0</formula>
    </cfRule>
  </conditionalFormatting>
  <conditionalFormatting sqref="H41">
    <cfRule type="expression" dxfId="455" priority="35">
      <formula>H41&gt;0</formula>
    </cfRule>
    <cfRule type="expression" dxfId="454" priority="36">
      <formula>H41&lt;0</formula>
    </cfRule>
  </conditionalFormatting>
  <conditionalFormatting sqref="F89:F95">
    <cfRule type="expression" dxfId="453" priority="29">
      <formula>F89&gt;0</formula>
    </cfRule>
    <cfRule type="expression" dxfId="452" priority="30">
      <formula>F89&lt;0</formula>
    </cfRule>
  </conditionalFormatting>
  <conditionalFormatting sqref="F96:F110">
    <cfRule type="expression" dxfId="451" priority="25">
      <formula>F96&gt;0</formula>
    </cfRule>
    <cfRule type="expression" dxfId="450" priority="26">
      <formula>F96&lt;0</formula>
    </cfRule>
  </conditionalFormatting>
  <conditionalFormatting sqref="F96:F110">
    <cfRule type="expression" dxfId="449" priority="27">
      <formula>F96&gt;0</formula>
    </cfRule>
    <cfRule type="expression" dxfId="448" priority="28">
      <formula>F96&lt;0</formula>
    </cfRule>
  </conditionalFormatting>
  <conditionalFormatting sqref="H89:H100">
    <cfRule type="expression" dxfId="447" priority="23">
      <formula>H89&gt;0</formula>
    </cfRule>
    <cfRule type="expression" dxfId="446" priority="24">
      <formula>H89&lt;0</formula>
    </cfRule>
  </conditionalFormatting>
  <conditionalFormatting sqref="H101">
    <cfRule type="expression" dxfId="445" priority="21">
      <formula>H101&gt;0</formula>
    </cfRule>
    <cfRule type="expression" dxfId="444" priority="22">
      <formula>H101&lt;0</formula>
    </cfRule>
  </conditionalFormatting>
  <conditionalFormatting sqref="F111:F116">
    <cfRule type="expression" dxfId="443" priority="19">
      <formula>F111&gt;0</formula>
    </cfRule>
    <cfRule type="expression" dxfId="442" priority="20">
      <formula>F111&lt;0</formula>
    </cfRule>
  </conditionalFormatting>
  <conditionalFormatting sqref="H103:H116">
    <cfRule type="expression" dxfId="441" priority="17">
      <formula>H103&gt;0</formula>
    </cfRule>
    <cfRule type="expression" dxfId="440" priority="18">
      <formula>H103&lt;0</formula>
    </cfRule>
  </conditionalFormatting>
  <conditionalFormatting sqref="H102">
    <cfRule type="expression" dxfId="439" priority="15">
      <formula>H102&gt;0</formula>
    </cfRule>
    <cfRule type="expression" dxfId="438" priority="16">
      <formula>H102&lt;0</formula>
    </cfRule>
  </conditionalFormatting>
  <conditionalFormatting sqref="M42">
    <cfRule type="expression" dxfId="437" priority="13">
      <formula>M42&gt;0</formula>
    </cfRule>
    <cfRule type="expression" dxfId="436" priority="14">
      <formula>M42&lt;0</formula>
    </cfRule>
  </conditionalFormatting>
  <conditionalFormatting sqref="Q7">
    <cfRule type="expression" dxfId="435" priority="9">
      <formula>Q7&gt;0</formula>
    </cfRule>
    <cfRule type="expression" dxfId="434" priority="10">
      <formula>Q7&lt;0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F117:F130 H117:H130">
    <cfRule type="expression" dxfId="431" priority="1">
      <formula>F117&gt;0</formula>
    </cfRule>
    <cfRule type="expression" dxfId="4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6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18.41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6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18.41</v>
      </c>
      <c r="R4" s="498">
        <v>1.6000000000000001E-3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6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6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6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6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6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6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6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6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6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6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6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6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6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6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6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6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6">
        <f t="shared" si="1"/>
        <v>1.0147991543340451E-2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6">
        <f t="shared" si="1"/>
        <v>-4.2105263157895534E-3</v>
      </c>
    </row>
    <row r="22" spans="1:31" x14ac:dyDescent="0.25">
      <c r="B22" s="19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29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6">
        <f t="shared" si="1"/>
        <v>1.2361466325660597E-2</v>
      </c>
    </row>
    <row r="23" spans="1:31" x14ac:dyDescent="0.25">
      <c r="B23" s="19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29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6">
        <f t="shared" si="1"/>
        <v>7.2992700729928028E-3</v>
      </c>
    </row>
    <row r="24" spans="1:31" ht="12.75" customHeight="1" x14ac:dyDescent="0.25">
      <c r="B24" s="19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29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6">
        <f t="shared" si="1"/>
        <v>-3.4231921266582033E-3</v>
      </c>
    </row>
    <row r="25" spans="1:31" x14ac:dyDescent="0.25">
      <c r="B25" s="19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29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6">
        <f t="shared" si="1"/>
        <v>-4.2771599657820403E-4</v>
      </c>
    </row>
    <row r="26" spans="1:31" x14ac:dyDescent="0.25">
      <c r="B26" s="19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29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6">
        <f t="shared" si="1"/>
        <v>-1.6820857863751093E-2</v>
      </c>
    </row>
    <row r="27" spans="1:31" x14ac:dyDescent="0.25">
      <c r="B27" s="19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29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6">
        <f t="shared" si="1"/>
        <v>-3.3528918692371512E-3</v>
      </c>
    </row>
    <row r="28" spans="1:31" x14ac:dyDescent="0.25">
      <c r="B28" s="19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29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6">
        <f t="shared" si="1"/>
        <v>-9.9585062240664657E-3</v>
      </c>
    </row>
    <row r="29" spans="1:31" x14ac:dyDescent="0.25">
      <c r="B29" s="19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29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6">
        <f t="shared" si="1"/>
        <v>3.5668242372153047E-2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6">
        <f t="shared" si="1"/>
        <v>-4.2955326460492049E-4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6">
        <f t="shared" si="1"/>
        <v>-2.3489932885905951E-2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6">
        <f t="shared" si="1"/>
        <v>7.1820870299956763E-3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6">
        <f t="shared" si="1"/>
        <v>2.0698576972833171E-2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6">
        <f t="shared" si="1"/>
        <v>2.7925531914893664E-2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6">
        <f t="shared" si="1"/>
        <v>0.14692425012709687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6">
        <f t="shared" si="1"/>
        <v>3.0596634370221309E-3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6">
        <f t="shared" si="1"/>
        <v>4.4195953141640043E-2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6">
        <f t="shared" si="1"/>
        <v>-1.623886851754841E-2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6">
        <f t="shared" si="1"/>
        <v>1.7590618336886799E-2</v>
      </c>
    </row>
    <row r="40" spans="1:31" x14ac:dyDescent="0.25">
      <c r="B40" s="191"/>
      <c r="C40" s="10"/>
      <c r="D40" s="40"/>
      <c r="E40" s="40"/>
      <c r="F40" s="40"/>
      <c r="G40" s="40"/>
      <c r="H40" s="229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6">
        <f t="shared" si="1"/>
        <v>1.6017084890549427E-3</v>
      </c>
    </row>
    <row r="41" spans="1:31" x14ac:dyDescent="0.25">
      <c r="B41" s="191"/>
      <c r="C41" s="10"/>
      <c r="D41" s="40"/>
      <c r="E41" s="40"/>
      <c r="F41" s="40"/>
      <c r="G41" s="40"/>
      <c r="H41" s="229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6">
        <f t="shared" si="1"/>
        <v>1.6829533116178075E-2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6">
        <f t="shared" si="1"/>
        <v>6.0076460950302391E-3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6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6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20.251000000000001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6">
        <f t="shared" si="1"/>
        <v>-1.8888289260658442E-2</v>
      </c>
    </row>
    <row r="46" spans="1:31" x14ac:dyDescent="0.25">
      <c r="A46" s="383" t="s">
        <v>1</v>
      </c>
      <c r="B46" s="383" t="s">
        <v>2</v>
      </c>
      <c r="C46" s="383" t="s">
        <v>4</v>
      </c>
      <c r="D46" s="385" t="s">
        <v>5</v>
      </c>
      <c r="E46" s="385" t="s">
        <v>94</v>
      </c>
      <c r="F46" s="385" t="s">
        <v>60</v>
      </c>
      <c r="G46" s="383" t="s">
        <v>3</v>
      </c>
      <c r="H46" s="383" t="s">
        <v>6</v>
      </c>
      <c r="I46" s="383" t="s">
        <v>7</v>
      </c>
      <c r="J46" s="383" t="s">
        <v>95</v>
      </c>
      <c r="K46" s="383" t="s">
        <v>61</v>
      </c>
      <c r="L46" s="383" t="s">
        <v>37</v>
      </c>
      <c r="M46" s="383" t="s">
        <v>38</v>
      </c>
      <c r="O46" s="82">
        <v>1.0900000000000001</v>
      </c>
      <c r="P46" s="82">
        <f t="shared" ref="P46:P65" si="5">O46*$Q$4</f>
        <v>20.0669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6">
        <f t="shared" si="1"/>
        <v>1.0804970286331095E-3</v>
      </c>
    </row>
    <row r="47" spans="1:31" x14ac:dyDescent="0.25">
      <c r="A47" s="386" t="s">
        <v>15</v>
      </c>
      <c r="B47" s="376">
        <v>42153</v>
      </c>
      <c r="C47" s="377">
        <v>1</v>
      </c>
      <c r="D47" s="378">
        <v>26.75</v>
      </c>
      <c r="E47" s="378">
        <v>0</v>
      </c>
      <c r="F47" s="378">
        <f>C47*D47</f>
        <v>26.75</v>
      </c>
      <c r="G47" s="376">
        <v>42226</v>
      </c>
      <c r="H47" s="377">
        <v>170</v>
      </c>
      <c r="I47" s="377">
        <v>22.35</v>
      </c>
      <c r="J47" s="378">
        <v>7.0000000000000007E-2</v>
      </c>
      <c r="K47" s="377">
        <f t="shared" ref="K47:K54" si="6">H47*I47-J47</f>
        <v>3799.4300000000003</v>
      </c>
      <c r="L47" s="377" t="s">
        <v>80</v>
      </c>
      <c r="M47" s="377"/>
      <c r="O47" s="82">
        <v>1.08</v>
      </c>
      <c r="P47" s="82">
        <f t="shared" si="5"/>
        <v>19.882800000000003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6">
        <f t="shared" si="1"/>
        <v>3.4656232532140896E-2</v>
      </c>
    </row>
    <row r="48" spans="1:31" x14ac:dyDescent="0.25">
      <c r="A48" s="387" t="s">
        <v>71</v>
      </c>
      <c r="B48" s="376">
        <v>42173</v>
      </c>
      <c r="C48" s="377">
        <v>19</v>
      </c>
      <c r="D48" s="378">
        <v>24.84</v>
      </c>
      <c r="E48" s="378">
        <v>0</v>
      </c>
      <c r="F48" s="378">
        <f t="shared" ref="F48:F61" si="7">C48*D48</f>
        <v>471.96</v>
      </c>
      <c r="G48" s="376">
        <v>42263</v>
      </c>
      <c r="H48" s="377">
        <v>120</v>
      </c>
      <c r="I48" s="377">
        <v>19.28</v>
      </c>
      <c r="J48" s="377">
        <v>0.04</v>
      </c>
      <c r="K48" s="377">
        <f t="shared" si="6"/>
        <v>2313.5600000000004</v>
      </c>
      <c r="L48" s="377"/>
      <c r="M48" s="377"/>
      <c r="O48" s="82">
        <v>1.07</v>
      </c>
      <c r="P48" s="82">
        <f t="shared" si="5"/>
        <v>19.698700000000002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6">
        <f t="shared" si="1"/>
        <v>-1.7032967032966972E-2</v>
      </c>
    </row>
    <row r="49" spans="1:31" x14ac:dyDescent="0.25">
      <c r="A49" s="377"/>
      <c r="B49" s="376">
        <v>42184</v>
      </c>
      <c r="C49" s="377">
        <v>10</v>
      </c>
      <c r="D49" s="378">
        <v>24.33</v>
      </c>
      <c r="E49" s="378">
        <v>0</v>
      </c>
      <c r="F49" s="378">
        <f t="shared" si="7"/>
        <v>243.29999999999998</v>
      </c>
      <c r="G49" s="376">
        <v>42284</v>
      </c>
      <c r="H49" s="377">
        <v>40</v>
      </c>
      <c r="I49" s="377">
        <v>20.45</v>
      </c>
      <c r="J49" s="377">
        <v>0.02</v>
      </c>
      <c r="K49" s="377">
        <f t="shared" si="6"/>
        <v>817.98</v>
      </c>
      <c r="L49" s="377"/>
      <c r="M49" s="377"/>
      <c r="O49" s="82">
        <v>1.06</v>
      </c>
      <c r="P49" s="82">
        <f t="shared" si="5"/>
        <v>19.514600000000002</v>
      </c>
      <c r="Q49" s="2"/>
      <c r="T49" s="92" t="s">
        <v>122</v>
      </c>
      <c r="U49" s="87" t="s">
        <v>449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6">
        <f t="shared" si="1"/>
        <v>-2.5174076057846939E-2</v>
      </c>
    </row>
    <row r="50" spans="1:31" x14ac:dyDescent="0.25">
      <c r="A50" s="377"/>
      <c r="B50" s="376">
        <v>42185</v>
      </c>
      <c r="C50" s="377">
        <v>5</v>
      </c>
      <c r="D50" s="378">
        <v>23.82</v>
      </c>
      <c r="E50" s="378">
        <v>0</v>
      </c>
      <c r="F50" s="378">
        <f t="shared" si="7"/>
        <v>119.1</v>
      </c>
      <c r="G50" s="376">
        <v>42285</v>
      </c>
      <c r="H50" s="377">
        <v>80</v>
      </c>
      <c r="I50" s="378">
        <v>21.14</v>
      </c>
      <c r="J50" s="378">
        <v>0.03</v>
      </c>
      <c r="K50" s="377">
        <f t="shared" si="6"/>
        <v>1691.17</v>
      </c>
      <c r="L50" s="377"/>
      <c r="M50" s="377"/>
      <c r="O50" s="82">
        <v>1.05</v>
      </c>
      <c r="P50" s="82">
        <f t="shared" si="5"/>
        <v>19.330500000000001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6">
        <f t="shared" si="1"/>
        <v>2.1470746108429584E-3</v>
      </c>
    </row>
    <row r="51" spans="1:31" x14ac:dyDescent="0.25">
      <c r="A51" s="377"/>
      <c r="B51" s="376">
        <v>42185</v>
      </c>
      <c r="C51" s="377">
        <v>15</v>
      </c>
      <c r="D51" s="378">
        <v>23.71</v>
      </c>
      <c r="E51" s="378">
        <v>0</v>
      </c>
      <c r="F51" s="378">
        <f t="shared" si="7"/>
        <v>355.65000000000003</v>
      </c>
      <c r="G51" s="376">
        <v>42010</v>
      </c>
      <c r="H51" s="377">
        <v>60</v>
      </c>
      <c r="I51" s="377">
        <v>17.760000000000002</v>
      </c>
      <c r="J51" s="377">
        <v>0.02</v>
      </c>
      <c r="K51" s="377">
        <f t="shared" si="6"/>
        <v>1065.5800000000002</v>
      </c>
      <c r="L51" s="377"/>
      <c r="M51" s="377"/>
      <c r="O51" s="82">
        <v>1.04</v>
      </c>
      <c r="P51" s="82">
        <f t="shared" si="5"/>
        <v>19.1464</v>
      </c>
      <c r="Q51" s="2"/>
      <c r="T51" s="92" t="s">
        <v>105</v>
      </c>
      <c r="U51" s="87" t="s">
        <v>712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6">
        <f t="shared" si="1"/>
        <v>1.0746910263299547E-3</v>
      </c>
    </row>
    <row r="52" spans="1:31" x14ac:dyDescent="0.25">
      <c r="A52" s="377"/>
      <c r="B52" s="376">
        <v>42185</v>
      </c>
      <c r="C52" s="377">
        <v>30</v>
      </c>
      <c r="D52" s="378">
        <v>23.65</v>
      </c>
      <c r="E52" s="378">
        <v>0</v>
      </c>
      <c r="F52" s="378">
        <f t="shared" si="7"/>
        <v>709.5</v>
      </c>
      <c r="G52" s="376">
        <v>42398</v>
      </c>
      <c r="H52" s="377">
        <v>60</v>
      </c>
      <c r="I52" s="377">
        <v>17.559999999999999</v>
      </c>
      <c r="J52" s="377">
        <v>0.02</v>
      </c>
      <c r="K52" s="377">
        <f t="shared" si="6"/>
        <v>1053.58</v>
      </c>
      <c r="L52" s="377"/>
      <c r="M52" s="377"/>
      <c r="O52" s="82">
        <v>1.03</v>
      </c>
      <c r="P52" s="82">
        <f t="shared" si="5"/>
        <v>18.962299999999999</v>
      </c>
      <c r="Q52" s="2"/>
      <c r="T52" s="92" t="s">
        <v>106</v>
      </c>
      <c r="U52" s="87" t="s">
        <v>339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6">
        <f t="shared" si="1"/>
        <v>1.1413043478260887E-2</v>
      </c>
    </row>
    <row r="53" spans="1:31" x14ac:dyDescent="0.25">
      <c r="A53" s="377"/>
      <c r="B53" s="376">
        <v>42185</v>
      </c>
      <c r="C53" s="377">
        <v>40</v>
      </c>
      <c r="D53" s="378">
        <v>23.2</v>
      </c>
      <c r="E53" s="378">
        <v>0</v>
      </c>
      <c r="F53" s="378">
        <f t="shared" si="7"/>
        <v>928</v>
      </c>
      <c r="G53" s="376">
        <v>42416</v>
      </c>
      <c r="H53" s="377">
        <v>60</v>
      </c>
      <c r="I53" s="377">
        <v>16.82</v>
      </c>
      <c r="J53" s="377">
        <v>0.02</v>
      </c>
      <c r="K53" s="377">
        <f t="shared" si="6"/>
        <v>1009.1800000000001</v>
      </c>
      <c r="L53" s="377"/>
      <c r="M53" s="377"/>
      <c r="O53" s="82">
        <v>1.02</v>
      </c>
      <c r="P53" s="82">
        <f t="shared" si="5"/>
        <v>18.778200000000002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6">
        <f t="shared" si="1"/>
        <v>3.603603603603589E-2</v>
      </c>
    </row>
    <row r="54" spans="1:31" x14ac:dyDescent="0.25">
      <c r="A54" s="377"/>
      <c r="B54" s="376">
        <v>42185</v>
      </c>
      <c r="C54" s="377">
        <v>50</v>
      </c>
      <c r="D54" s="378">
        <v>22.94</v>
      </c>
      <c r="E54" s="378">
        <v>0</v>
      </c>
      <c r="F54" s="378">
        <f t="shared" si="7"/>
        <v>1147</v>
      </c>
      <c r="G54" s="376">
        <v>42423</v>
      </c>
      <c r="H54" s="377">
        <v>60</v>
      </c>
      <c r="I54" s="377">
        <v>17.84</v>
      </c>
      <c r="J54" s="377">
        <v>0.02</v>
      </c>
      <c r="K54" s="377">
        <f t="shared" si="6"/>
        <v>1070.3800000000001</v>
      </c>
      <c r="L54" s="377"/>
      <c r="M54" s="377"/>
      <c r="O54" s="82">
        <v>1.01</v>
      </c>
      <c r="P54" s="82">
        <f t="shared" si="5"/>
        <v>18.594100000000001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6">
        <f t="shared" si="1"/>
        <v>-3.9259674705550696E-3</v>
      </c>
    </row>
    <row r="55" spans="1:31" x14ac:dyDescent="0.25">
      <c r="A55" s="377"/>
      <c r="B55" s="376">
        <v>42209</v>
      </c>
      <c r="C55" s="377">
        <v>50</v>
      </c>
      <c r="D55" s="378">
        <v>19.75</v>
      </c>
      <c r="E55" s="378">
        <v>0</v>
      </c>
      <c r="F55" s="378">
        <f t="shared" si="7"/>
        <v>987.5</v>
      </c>
      <c r="G55" s="377"/>
      <c r="H55" s="377"/>
      <c r="I55" s="377"/>
      <c r="J55" s="377"/>
      <c r="K55" s="377"/>
      <c r="L55" s="377"/>
      <c r="M55" s="377"/>
      <c r="O55" s="82">
        <v>1</v>
      </c>
      <c r="P55" s="82">
        <f t="shared" si="5"/>
        <v>18.41</v>
      </c>
      <c r="Q55" s="2"/>
      <c r="T55" s="92" t="s">
        <v>108</v>
      </c>
      <c r="U55" s="87" t="s">
        <v>713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6">
        <f t="shared" si="1"/>
        <v>-2.4617067833698214E-2</v>
      </c>
    </row>
    <row r="56" spans="1:31" x14ac:dyDescent="0.25">
      <c r="A56" s="377"/>
      <c r="B56" s="376">
        <v>42212</v>
      </c>
      <c r="C56" s="377">
        <v>30</v>
      </c>
      <c r="D56" s="378">
        <v>19.2</v>
      </c>
      <c r="E56" s="378">
        <v>0</v>
      </c>
      <c r="F56" s="378">
        <f t="shared" si="7"/>
        <v>576</v>
      </c>
      <c r="G56" s="377"/>
      <c r="H56" s="377"/>
      <c r="I56" s="377"/>
      <c r="J56" s="377"/>
      <c r="K56" s="377"/>
      <c r="L56" s="377"/>
      <c r="M56" s="377"/>
      <c r="O56" s="82">
        <v>0.99</v>
      </c>
      <c r="P56" s="82">
        <f t="shared" si="5"/>
        <v>18.225899999999999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6">
        <f t="shared" si="1"/>
        <v>1.7250973845297946E-2</v>
      </c>
    </row>
    <row r="57" spans="1:31" x14ac:dyDescent="0.25">
      <c r="A57" s="377"/>
      <c r="B57" s="376">
        <v>42240</v>
      </c>
      <c r="C57" s="377">
        <v>40</v>
      </c>
      <c r="D57" s="378">
        <v>19.93</v>
      </c>
      <c r="E57" s="378">
        <v>0</v>
      </c>
      <c r="F57" s="378">
        <f t="shared" si="7"/>
        <v>797.2</v>
      </c>
      <c r="G57" s="377"/>
      <c r="H57" s="377"/>
      <c r="I57" s="377"/>
      <c r="J57" s="377"/>
      <c r="K57" s="377"/>
      <c r="L57" s="377"/>
      <c r="M57" s="377"/>
      <c r="O57" s="82">
        <v>0.98</v>
      </c>
      <c r="P57" s="82">
        <f t="shared" si="5"/>
        <v>18.041799999999999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6">
        <f t="shared" si="1"/>
        <v>-7.1823204419890763E-3</v>
      </c>
    </row>
    <row r="58" spans="1:31" x14ac:dyDescent="0.25">
      <c r="A58" s="377"/>
      <c r="B58" s="376">
        <v>42261</v>
      </c>
      <c r="C58" s="377">
        <v>120</v>
      </c>
      <c r="D58" s="378">
        <v>18.7</v>
      </c>
      <c r="E58" s="378">
        <v>0</v>
      </c>
      <c r="F58" s="378">
        <f t="shared" si="7"/>
        <v>2244</v>
      </c>
      <c r="G58" s="377"/>
      <c r="H58" s="377"/>
      <c r="I58" s="377"/>
      <c r="J58" s="377"/>
      <c r="K58" s="377"/>
      <c r="L58" s="377"/>
      <c r="M58" s="377"/>
      <c r="O58" s="82">
        <v>0.97</v>
      </c>
      <c r="P58" s="82">
        <f t="shared" si="5"/>
        <v>17.857700000000001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6">
        <f t="shared" si="1"/>
        <v>-3.3039647577092213E-3</v>
      </c>
    </row>
    <row r="59" spans="1:31" x14ac:dyDescent="0.25">
      <c r="A59" s="377"/>
      <c r="B59" s="376">
        <v>42349</v>
      </c>
      <c r="C59" s="377">
        <v>60</v>
      </c>
      <c r="D59" s="378">
        <v>18.04</v>
      </c>
      <c r="E59" s="378">
        <v>0</v>
      </c>
      <c r="F59" s="378">
        <f t="shared" si="7"/>
        <v>1082.3999999999999</v>
      </c>
      <c r="G59" s="377"/>
      <c r="H59" s="377"/>
      <c r="I59" s="377"/>
      <c r="J59" s="377"/>
      <c r="K59" s="377"/>
      <c r="L59" s="377"/>
      <c r="M59" s="377"/>
      <c r="O59" s="82">
        <v>0.96</v>
      </c>
      <c r="P59" s="82">
        <f t="shared" si="5"/>
        <v>17.6736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6">
        <f t="shared" si="1"/>
        <v>1.1699164345403856E-2</v>
      </c>
    </row>
    <row r="60" spans="1:31" x14ac:dyDescent="0.25">
      <c r="A60" s="377"/>
      <c r="B60" s="376">
        <v>42362</v>
      </c>
      <c r="C60" s="377">
        <v>120</v>
      </c>
      <c r="D60" s="378">
        <v>17.079999999999998</v>
      </c>
      <c r="E60" s="378">
        <v>0</v>
      </c>
      <c r="F60" s="378">
        <f t="shared" si="7"/>
        <v>2049.6</v>
      </c>
      <c r="G60" s="377"/>
      <c r="H60" s="377"/>
      <c r="I60" s="377"/>
      <c r="J60" s="377"/>
      <c r="K60" s="377"/>
      <c r="L60" s="377"/>
      <c r="M60" s="377"/>
      <c r="O60" s="82">
        <v>0.95</v>
      </c>
      <c r="P60" s="82">
        <f t="shared" si="5"/>
        <v>17.4895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6">
        <f t="shared" si="1"/>
        <v>-1.4277869302581125E-2</v>
      </c>
    </row>
    <row r="61" spans="1:31" x14ac:dyDescent="0.25">
      <c r="A61" s="377"/>
      <c r="B61" s="376">
        <v>42409</v>
      </c>
      <c r="C61" s="377">
        <v>60</v>
      </c>
      <c r="D61" s="378">
        <v>15.45</v>
      </c>
      <c r="E61" s="378">
        <v>0</v>
      </c>
      <c r="F61" s="378">
        <f t="shared" si="7"/>
        <v>927</v>
      </c>
      <c r="G61" s="377"/>
      <c r="H61" s="377"/>
      <c r="I61" s="377"/>
      <c r="J61" s="377"/>
      <c r="K61" s="377"/>
      <c r="L61" s="377"/>
      <c r="M61" s="377"/>
      <c r="O61" s="82">
        <v>0.94</v>
      </c>
      <c r="P61" s="82">
        <f t="shared" si="5"/>
        <v>17.305399999999999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6">
        <f t="shared" si="1"/>
        <v>2.2459292532285291E-2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0.93</v>
      </c>
      <c r="P62" s="82">
        <f t="shared" si="5"/>
        <v>17.121300000000002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6">
        <f t="shared" si="1"/>
        <v>1.3083048919226403E-2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O63" s="82">
        <v>0.92</v>
      </c>
      <c r="P63" s="82">
        <f t="shared" si="5"/>
        <v>16.937200000000001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6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16.7531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6">
        <f t="shared" si="1"/>
        <v>6.6152149944873617E-3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7"/>
      <c r="J65" s="377"/>
      <c r="K65" s="377"/>
      <c r="L65" s="377"/>
      <c r="M65" s="377"/>
      <c r="O65" s="82">
        <v>0.9</v>
      </c>
      <c r="P65" s="82">
        <f t="shared" si="5"/>
        <v>16.568999999999999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6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6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6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9" priority="27">
      <formula>F27&gt;0</formula>
    </cfRule>
    <cfRule type="expression" dxfId="428" priority="28">
      <formula>F27&lt;0</formula>
    </cfRule>
  </conditionalFormatting>
  <conditionalFormatting sqref="F29:F33">
    <cfRule type="expression" dxfId="427" priority="23">
      <formula>F29&gt;0</formula>
    </cfRule>
    <cfRule type="expression" dxfId="426" priority="24">
      <formula>F29&lt;0</formula>
    </cfRule>
  </conditionalFormatting>
  <conditionalFormatting sqref="F29:F32">
    <cfRule type="expression" dxfId="425" priority="25">
      <formula>F29&gt;0</formula>
    </cfRule>
    <cfRule type="expression" dxfId="424" priority="26">
      <formula>F29&lt;0</formula>
    </cfRule>
  </conditionalFormatting>
  <conditionalFormatting sqref="H27:H33">
    <cfRule type="expression" dxfId="423" priority="21">
      <formula>H27&gt;0</formula>
    </cfRule>
    <cfRule type="expression" dxfId="422" priority="22">
      <formula>H27&lt;0</formula>
    </cfRule>
  </conditionalFormatting>
  <conditionalFormatting sqref="F34">
    <cfRule type="expression" dxfId="421" priority="19">
      <formula>F34&gt;0</formula>
    </cfRule>
    <cfRule type="expression" dxfId="420" priority="20">
      <formula>F34&lt;0</formula>
    </cfRule>
  </conditionalFormatting>
  <conditionalFormatting sqref="H34">
    <cfRule type="expression" dxfId="419" priority="17">
      <formula>H34&gt;0</formula>
    </cfRule>
    <cfRule type="expression" dxfId="418" priority="18">
      <formula>H34&lt;0</formula>
    </cfRule>
  </conditionalFormatting>
  <conditionalFormatting sqref="F36:F43">
    <cfRule type="expression" dxfId="417" priority="15">
      <formula>F36&gt;0</formula>
    </cfRule>
    <cfRule type="expression" dxfId="416" priority="16">
      <formula>F36&lt;0</formula>
    </cfRule>
  </conditionalFormatting>
  <conditionalFormatting sqref="H36:H43">
    <cfRule type="expression" dxfId="415" priority="13">
      <formula>H36&gt;0</formula>
    </cfRule>
    <cfRule type="expression" dxfId="414" priority="14">
      <formula>H36&lt;0</formula>
    </cfRule>
  </conditionalFormatting>
  <conditionalFormatting sqref="F35">
    <cfRule type="expression" dxfId="413" priority="11">
      <formula>F35&gt;0</formula>
    </cfRule>
    <cfRule type="expression" dxfId="412" priority="12">
      <formula>F35&lt;0</formula>
    </cfRule>
  </conditionalFormatting>
  <conditionalFormatting sqref="H35">
    <cfRule type="expression" dxfId="411" priority="9">
      <formula>H35&gt;0</formula>
    </cfRule>
    <cfRule type="expression" dxfId="410" priority="10">
      <formula>H35&lt;0</formula>
    </cfRule>
  </conditionalFormatting>
  <conditionalFormatting sqref="F22:F26">
    <cfRule type="expression" dxfId="409" priority="7">
      <formula>F22&gt;0</formula>
    </cfRule>
    <cfRule type="expression" dxfId="408" priority="8">
      <formula>F22&lt;0</formula>
    </cfRule>
  </conditionalFormatting>
  <conditionalFormatting sqref="H22:H26">
    <cfRule type="expression" dxfId="407" priority="5">
      <formula>H22&gt;0</formula>
    </cfRule>
    <cfRule type="expression" dxfId="406" priority="6">
      <formula>H22&lt;0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538</v>
      </c>
      <c r="M3" s="3"/>
      <c r="O3" s="11" t="s">
        <v>58</v>
      </c>
      <c r="Q3" s="228">
        <f>IF(Q2=0, Q4, (F18-K18-M18)/Q2)</f>
        <v>31.670120000000004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27.42</v>
      </c>
      <c r="R4" s="519">
        <v>-1.2200000000000001E-2</v>
      </c>
      <c r="T4" s="161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6855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342</v>
      </c>
      <c r="U6" t="s">
        <v>485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2247.9399999999932</v>
      </c>
      <c r="R7">
        <v>50</v>
      </c>
      <c r="T7" t="s">
        <v>484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-1062.5300000000007</v>
      </c>
      <c r="T8" t="s">
        <v>486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-0.1341996809611079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197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551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359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359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455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470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475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381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497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770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771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30.162000000000003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29.887800000000006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29.613600000000005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29.339400000000005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227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29.065200000000004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28.791000000000004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28.516800000000003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28.242600000000003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27.968400000000003</v>
      </c>
      <c r="Q62" s="2"/>
      <c r="T62" s="92" t="s">
        <v>122</v>
      </c>
      <c r="U62" s="129" t="s">
        <v>449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27.694200000000002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27.42</v>
      </c>
      <c r="Q64" s="2"/>
      <c r="T64" s="92" t="s">
        <v>105</v>
      </c>
      <c r="U64" s="129" t="s">
        <v>714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27.145800000000001</v>
      </c>
      <c r="Q65" s="2"/>
      <c r="T65" s="92" t="s">
        <v>106</v>
      </c>
      <c r="U65" s="129" t="s">
        <v>505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26.871600000000001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26.5974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26.3232</v>
      </c>
      <c r="T68" s="92" t="s">
        <v>108</v>
      </c>
      <c r="U68" s="129" t="s">
        <v>715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26.048999999999999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25.774799999999999</v>
      </c>
      <c r="T70" s="92" t="s">
        <v>112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25.500600000000002</v>
      </c>
      <c r="T71" s="92" t="s">
        <v>109</v>
      </c>
      <c r="U71" s="129" t="s">
        <v>605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25.226400000000002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24.952200000000001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24.678000000000001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230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197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114</v>
      </c>
      <c r="C91" s="189" t="s">
        <v>147</v>
      </c>
      <c r="D91" s="190" t="s">
        <v>146</v>
      </c>
      <c r="E91" s="192" t="s">
        <v>148</v>
      </c>
      <c r="F91" s="192" t="s">
        <v>65</v>
      </c>
      <c r="G91" s="227" t="s">
        <v>152</v>
      </c>
      <c r="H91" s="227" t="s">
        <v>88</v>
      </c>
      <c r="I91" s="227" t="s">
        <v>155</v>
      </c>
      <c r="J91" s="227" t="s">
        <v>551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188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294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295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295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322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1" priority="62">
      <formula>Q7&gt;0</formula>
    </cfRule>
    <cfRule type="expression" dxfId="400" priority="63">
      <formula>Q7&lt;0</formula>
    </cfRule>
  </conditionalFormatting>
  <conditionalFormatting sqref="Q8">
    <cfRule type="expression" dxfId="399" priority="60">
      <formula>Q8&gt;0</formula>
    </cfRule>
    <cfRule type="expression" dxfId="398" priority="61">
      <formula>Q8&lt;0</formula>
    </cfRule>
  </conditionalFormatting>
  <conditionalFormatting sqref="F24">
    <cfRule type="expression" dxfId="397" priority="42">
      <formula>F24&gt;0</formula>
    </cfRule>
    <cfRule type="expression" dxfId="396" priority="43">
      <formula>F24&lt;0</formula>
    </cfRule>
  </conditionalFormatting>
  <conditionalFormatting sqref="F25:F36">
    <cfRule type="expression" dxfId="395" priority="40">
      <formula>F25&gt;0</formula>
    </cfRule>
    <cfRule type="expression" dxfId="394" priority="41">
      <formula>F25&lt;0</formula>
    </cfRule>
  </conditionalFormatting>
  <conditionalFormatting sqref="H24:H36">
    <cfRule type="expression" dxfId="393" priority="38">
      <formula>H24&gt;0</formula>
    </cfRule>
    <cfRule type="expression" dxfId="392" priority="39">
      <formula>H24&lt;0</formula>
    </cfRule>
  </conditionalFormatting>
  <conditionalFormatting sqref="J32:J53">
    <cfRule type="expression" dxfId="391" priority="35">
      <formula>J32&gt;0</formula>
    </cfRule>
    <cfRule type="expression" dxfId="390" priority="36">
      <formula>J32&lt;0</formula>
    </cfRule>
  </conditionalFormatting>
  <conditionalFormatting sqref="M56">
    <cfRule type="expression" dxfId="389" priority="33">
      <formula>M56&gt;0</formula>
    </cfRule>
    <cfRule type="expression" dxfId="388" priority="34">
      <formula>M56&lt;0</formula>
    </cfRule>
  </conditionalFormatting>
  <conditionalFormatting sqref="F101:F137 H101:H137 H140:H145 F140:F145 F147:F156 H147:H156">
    <cfRule type="expression" dxfId="387" priority="31">
      <formula>F101&gt;0</formula>
    </cfRule>
    <cfRule type="expression" dxfId="386" priority="32">
      <formula>F101&lt;0</formula>
    </cfRule>
  </conditionalFormatting>
  <conditionalFormatting sqref="F93:F100">
    <cfRule type="expression" dxfId="385" priority="29">
      <formula>F93&gt;0</formula>
    </cfRule>
    <cfRule type="expression" dxfId="384" priority="30">
      <formula>F93&lt;0</formula>
    </cfRule>
  </conditionalFormatting>
  <conditionalFormatting sqref="H93:H100">
    <cfRule type="expression" dxfId="383" priority="27">
      <formula>H93&gt;0</formula>
    </cfRule>
    <cfRule type="expression" dxfId="382" priority="28">
      <formula>H93&lt;0</formula>
    </cfRule>
  </conditionalFormatting>
  <conditionalFormatting sqref="F138:F139 H138:H139">
    <cfRule type="expression" dxfId="381" priority="25">
      <formula>F138&gt;0</formula>
    </cfRule>
    <cfRule type="expression" dxfId="380" priority="26">
      <formula>F138&lt;0</formula>
    </cfRule>
  </conditionalFormatting>
  <conditionalFormatting sqref="H146 F146">
    <cfRule type="expression" dxfId="379" priority="23">
      <formula>F146&gt;0</formula>
    </cfRule>
    <cfRule type="expression" dxfId="378" priority="24">
      <formula>F146&lt;0</formula>
    </cfRule>
  </conditionalFormatting>
  <conditionalFormatting sqref="F157:F164">
    <cfRule type="expression" dxfId="377" priority="9">
      <formula>F157&gt;0</formula>
    </cfRule>
    <cfRule type="expression" dxfId="376" priority="10">
      <formula>F157&lt;0</formula>
    </cfRule>
  </conditionalFormatting>
  <conditionalFormatting sqref="H157:H164">
    <cfRule type="expression" dxfId="375" priority="7">
      <formula>H157&gt;0</formula>
    </cfRule>
    <cfRule type="expression" dxfId="374" priority="8">
      <formula>H157&lt;0</formula>
    </cfRule>
  </conditionalFormatting>
  <conditionalFormatting sqref="Q10">
    <cfRule type="expression" dxfId="373" priority="5">
      <formula>Q10&gt;0</formula>
    </cfRule>
    <cfRule type="expression" dxfId="372" priority="6">
      <formula>Q10&lt;0</formula>
    </cfRule>
  </conditionalFormatting>
  <conditionalFormatting sqref="F37:F41">
    <cfRule type="expression" dxfId="371" priority="3">
      <formula>F37&gt;0</formula>
    </cfRule>
    <cfRule type="expression" dxfId="370" priority="4">
      <formula>F37&lt;0</formula>
    </cfRule>
  </conditionalFormatting>
  <conditionalFormatting sqref="H37:H41">
    <cfRule type="expression" dxfId="369" priority="1">
      <formula>H37&gt;0</formula>
    </cfRule>
    <cfRule type="expression" dxfId="368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361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50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539</v>
      </c>
      <c r="M3" s="3"/>
      <c r="O3" s="11" t="s">
        <v>58</v>
      </c>
      <c r="Q3" s="228">
        <f>IF(Q2=0, Q4, (F18-K18-M18)/Q2)</f>
        <v>57.442000000000007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58.08</v>
      </c>
      <c r="R4" s="519">
        <v>1.3599999999999999E-2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2904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2872.1000000000004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31.899999999999636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31.899999999999636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1.1106855610876931E-2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479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479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507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701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:F35" si="18">C34*(E34-D34)</f>
        <v>-58.500000000000369</v>
      </c>
      <c r="G34" s="10">
        <f t="shared" ref="G34:G35" si="19">D34*C34</f>
        <v>7510.1</v>
      </c>
      <c r="H34" s="160">
        <f t="shared" ref="H34:H35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B36" s="155"/>
      <c r="C36" s="10"/>
      <c r="D36" s="40"/>
      <c r="E36" s="40"/>
      <c r="F36" s="40"/>
      <c r="G36" s="10"/>
      <c r="H36" s="160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364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63.888000000000005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24">O42*$Q$4</f>
        <v>63.307200000000002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24"/>
        <v>62.726400000000005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24"/>
        <v>62.145600000000002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24"/>
        <v>61.564799999999998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24"/>
        <v>60.984000000000002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24"/>
        <v>60.403199999999998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24"/>
        <v>59.822400000000002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24"/>
        <v>59.241599999999998</v>
      </c>
      <c r="Q49" s="2"/>
      <c r="T49" s="92" t="s">
        <v>104</v>
      </c>
      <c r="U49" s="129" t="s">
        <v>519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24"/>
        <v>58.660800000000002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24"/>
        <v>58.08</v>
      </c>
      <c r="Q51" s="2"/>
      <c r="T51" s="92" t="s">
        <v>105</v>
      </c>
      <c r="U51" s="129" t="s">
        <v>716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24"/>
        <v>57.499199999999995</v>
      </c>
      <c r="Q52" s="2"/>
      <c r="T52" s="92" t="s">
        <v>106</v>
      </c>
      <c r="U52" s="129" t="s">
        <v>717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24"/>
        <v>56.918399999999998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24"/>
        <v>56.337599999999995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24"/>
        <v>55.756799999999998</v>
      </c>
      <c r="T55" s="92" t="s">
        <v>108</v>
      </c>
      <c r="U55" s="129" t="s">
        <v>718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24"/>
        <v>55.175999999999995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24"/>
        <v>54.595199999999998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24"/>
        <v>54.014400000000002</v>
      </c>
      <c r="T58" s="92" t="s">
        <v>109</v>
      </c>
      <c r="U58" s="129" t="s">
        <v>606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24"/>
        <v>53.433599999999998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24"/>
        <v>52.852800000000002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24"/>
        <v>52.271999999999998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7" priority="25">
      <formula>Q7&gt;0</formula>
    </cfRule>
    <cfRule type="expression" dxfId="366" priority="26">
      <formula>Q7&lt;0</formula>
    </cfRule>
  </conditionalFormatting>
  <conditionalFormatting sqref="Q8">
    <cfRule type="expression" dxfId="365" priority="23">
      <formula>Q8&gt;0</formula>
    </cfRule>
    <cfRule type="expression" dxfId="364" priority="24">
      <formula>Q8&lt;0</formula>
    </cfRule>
  </conditionalFormatting>
  <conditionalFormatting sqref="F24:F35">
    <cfRule type="expression" dxfId="363" priority="7">
      <formula>F24&gt;0</formula>
    </cfRule>
    <cfRule type="expression" dxfId="362" priority="8">
      <formula>F24&lt;0</formula>
    </cfRule>
  </conditionalFormatting>
  <conditionalFormatting sqref="H24:H37 H39 H41 H43 H45 H47">
    <cfRule type="expression" dxfId="361" priority="5">
      <formula>H24&gt;0</formula>
    </cfRule>
    <cfRule type="expression" dxfId="360" priority="6">
      <formula>H24&lt;0</formula>
    </cfRule>
  </conditionalFormatting>
  <conditionalFormatting sqref="J29">
    <cfRule type="expression" dxfId="359" priority="3">
      <formula>J29&gt;0</formula>
    </cfRule>
    <cfRule type="expression" dxfId="358" priority="4">
      <formula>J29&lt;0</formula>
    </cfRule>
  </conditionalFormatting>
  <conditionalFormatting sqref="J30:J35">
    <cfRule type="expression" dxfId="357" priority="1">
      <formula>J30&gt;0</formula>
    </cfRule>
    <cfRule type="expression" dxfId="35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52.88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52.88</v>
      </c>
      <c r="R4" s="498">
        <v>1.83E-2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213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176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58.168000000000006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57.63920000000001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57.110400000000006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56.581600000000009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56.052800000000005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55.524000000000008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54.995200000000004</v>
      </c>
      <c r="Q49" s="82"/>
      <c r="R49" s="34"/>
      <c r="T49" s="92" t="s">
        <v>104</v>
      </c>
      <c r="U49" s="87" t="s">
        <v>607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54.466400000000007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53.937600000000003</v>
      </c>
      <c r="Q51" s="82"/>
      <c r="R51" s="34"/>
      <c r="T51" s="92" t="s">
        <v>105</v>
      </c>
      <c r="U51" s="87" t="s">
        <v>719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53.408800000000006</v>
      </c>
      <c r="Q52" s="82"/>
      <c r="R52" s="34"/>
      <c r="T52" s="92" t="s">
        <v>106</v>
      </c>
      <c r="U52" s="87" t="s">
        <v>579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52.88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52.351199999999999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51.822400000000002</v>
      </c>
      <c r="Q55" s="82"/>
      <c r="T55" s="92" t="s">
        <v>108</v>
      </c>
      <c r="U55" s="87" t="s">
        <v>720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51.293599999999998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50.764800000000001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50.235999999999997</v>
      </c>
      <c r="Q58" s="82"/>
      <c r="T58" s="92" t="s">
        <v>109</v>
      </c>
      <c r="U58" s="87" t="s">
        <v>608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49.7072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49.178400000000003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48.649600000000007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48.120800000000003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47.592000000000006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121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38.65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38.65</v>
      </c>
      <c r="R4" s="498">
        <v>1.0699999999999999E-2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3" t="s">
        <v>65</v>
      </c>
      <c r="G21" s="227" t="s">
        <v>152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42.515000000000001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42.128500000000003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41.742000000000004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41.355499999999999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40.969000000000001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40.582500000000003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40.195999999999998</v>
      </c>
      <c r="Q49" s="34"/>
      <c r="R49" s="34"/>
      <c r="T49" s="92" t="s">
        <v>122</v>
      </c>
      <c r="U49" s="87" t="s">
        <v>506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39.8095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39.423000000000002</v>
      </c>
      <c r="Q51" s="82"/>
      <c r="R51" s="34"/>
      <c r="T51" s="92" t="s">
        <v>105</v>
      </c>
      <c r="U51" s="87" t="s">
        <v>721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39.036499999999997</v>
      </c>
      <c r="Q52" s="82"/>
      <c r="R52" s="34"/>
      <c r="T52" s="92" t="s">
        <v>106</v>
      </c>
      <c r="U52" s="87" t="s">
        <v>546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38.65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38.263500000000001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37.876999999999995</v>
      </c>
      <c r="Q55" s="82"/>
      <c r="R55" s="34"/>
      <c r="T55" s="92" t="s">
        <v>108</v>
      </c>
      <c r="U55" s="87" t="s">
        <v>722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37.490499999999997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37.103999999999999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114</v>
      </c>
      <c r="C58" s="189" t="s">
        <v>147</v>
      </c>
      <c r="D58" s="190" t="s">
        <v>146</v>
      </c>
      <c r="E58" s="192" t="s">
        <v>148</v>
      </c>
      <c r="F58" s="193" t="s">
        <v>65</v>
      </c>
      <c r="G58" s="227" t="s">
        <v>152</v>
      </c>
      <c r="H58" s="193" t="s">
        <v>88</v>
      </c>
      <c r="O58" s="82">
        <v>0.95</v>
      </c>
      <c r="P58" s="82">
        <f t="shared" si="4"/>
        <v>36.717499999999994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359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36.330999999999996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35.944499999999998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35.558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35.171500000000002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34.784999999999997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84.17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84.17</v>
      </c>
      <c r="R4" s="498">
        <v>-7.1000000000000004E-3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213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178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114</v>
      </c>
      <c r="C26" s="189" t="s">
        <v>147</v>
      </c>
      <c r="D26" s="190" t="s">
        <v>146</v>
      </c>
      <c r="E26" s="192" t="s">
        <v>148</v>
      </c>
      <c r="F26" s="193" t="s">
        <v>65</v>
      </c>
      <c r="G26" s="227" t="s">
        <v>152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481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92.587000000000003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91.745300000000015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90.903600000000012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90.061900000000009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89.220200000000006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88.378500000000003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87.536799999999999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86.695100000000011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85.853400000000008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85.011700000000005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84.17</v>
      </c>
      <c r="Q46" s="2"/>
      <c r="T46" s="112" t="s">
        <v>104</v>
      </c>
      <c r="U46" s="105" t="s">
        <v>419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83.328299999999999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82.486599999999996</v>
      </c>
      <c r="Q48" s="2"/>
      <c r="T48" s="112" t="s">
        <v>105</v>
      </c>
      <c r="U48" s="105" t="s">
        <v>723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81.644899999999993</v>
      </c>
      <c r="T49" s="112" t="s">
        <v>106</v>
      </c>
      <c r="U49" s="105" t="s">
        <v>559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80.803200000000004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79.961500000000001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79.119799999999998</v>
      </c>
      <c r="T52" s="112" t="s">
        <v>108</v>
      </c>
      <c r="U52" s="105" t="s">
        <v>724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78.278100000000009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77.436400000000006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76.594700000000003</v>
      </c>
      <c r="T55" s="112" t="s">
        <v>109</v>
      </c>
      <c r="U55" s="105" t="s">
        <v>609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75.753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116.67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116.67</v>
      </c>
      <c r="R4" s="498">
        <v>7.9000000000000008E-3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129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129</v>
      </c>
      <c r="E23" s="40">
        <v>95.56</v>
      </c>
      <c r="F23" s="40">
        <v>-168.62</v>
      </c>
      <c r="G23" s="40"/>
      <c r="H23" s="229"/>
      <c r="I23" s="40" t="s">
        <v>188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128.33700000000002</v>
      </c>
      <c r="Q43" s="2"/>
      <c r="R43" s="34"/>
      <c r="T43" s="10" t="s">
        <v>98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127.17030000000001</v>
      </c>
      <c r="Q44" s="2"/>
      <c r="R44" s="34"/>
      <c r="T44" s="10" t="s">
        <v>99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126.00360000000001</v>
      </c>
      <c r="Q45" s="2"/>
      <c r="R45" s="34"/>
      <c r="T45" s="10" t="s">
        <v>100</v>
      </c>
      <c r="U45" s="87" t="s">
        <v>129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124.83690000000001</v>
      </c>
      <c r="Q46" s="2"/>
      <c r="R46" s="34"/>
      <c r="T46" s="10" t="s">
        <v>101</v>
      </c>
      <c r="U46" s="87" t="s">
        <v>129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123.67020000000001</v>
      </c>
      <c r="Q47" s="2"/>
      <c r="R47" s="34"/>
      <c r="T47" s="10" t="s">
        <v>102</v>
      </c>
      <c r="U47" s="87">
        <v>119.17</v>
      </c>
      <c r="W47" s="155">
        <v>42767</v>
      </c>
      <c r="X47" s="40" t="s">
        <v>414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122.5035</v>
      </c>
      <c r="Q48" s="2"/>
      <c r="R48" s="34"/>
      <c r="T48" s="10" t="s">
        <v>103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121.33680000000001</v>
      </c>
      <c r="Q49" s="2"/>
      <c r="R49" s="34"/>
      <c r="T49" s="10" t="s">
        <v>104</v>
      </c>
      <c r="U49" s="87" t="s">
        <v>692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120.17010000000001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119.0034</v>
      </c>
      <c r="Q51" s="2"/>
      <c r="R51" s="34"/>
      <c r="T51" s="10" t="s">
        <v>105</v>
      </c>
      <c r="U51" s="87" t="s">
        <v>693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117.83670000000001</v>
      </c>
      <c r="Q52" s="2"/>
      <c r="R52" s="34"/>
      <c r="T52" s="10" t="s">
        <v>106</v>
      </c>
      <c r="U52" s="87" t="s">
        <v>548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116.67</v>
      </c>
      <c r="Q53" s="2"/>
      <c r="R53" s="34"/>
      <c r="T53" s="10" t="s">
        <v>107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115.5033</v>
      </c>
      <c r="Q54" s="2"/>
      <c r="R54" s="34"/>
      <c r="T54" s="10" t="s">
        <v>110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114.3366</v>
      </c>
      <c r="Q55" s="2"/>
      <c r="R55" s="34"/>
      <c r="T55" s="10" t="s">
        <v>108</v>
      </c>
      <c r="U55" s="87" t="s">
        <v>694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113.1699</v>
      </c>
      <c r="T56" s="10" t="s">
        <v>111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112.00319999999999</v>
      </c>
      <c r="T57" s="10" t="s">
        <v>112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110.8365</v>
      </c>
      <c r="T58" s="10" t="s">
        <v>109</v>
      </c>
      <c r="U58" s="87" t="s">
        <v>602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109.6698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108.5031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107.33640000000001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106.16970000000001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105.003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228.46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228.46</v>
      </c>
      <c r="R4" s="498">
        <v>1.4999999999999999E-2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336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251.30600000000004</v>
      </c>
      <c r="Q42" s="2"/>
      <c r="T42" s="133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249.02140000000003</v>
      </c>
      <c r="Q43" s="2"/>
      <c r="T43" s="134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246.73680000000002</v>
      </c>
      <c r="Q44" s="2"/>
      <c r="T44" s="134" t="s">
        <v>100</v>
      </c>
      <c r="U44" s="87" t="s">
        <v>725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244.45220000000003</v>
      </c>
      <c r="Q45" s="2"/>
      <c r="T45" s="134" t="s">
        <v>101</v>
      </c>
      <c r="U45" s="87" t="s">
        <v>726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242.16760000000002</v>
      </c>
      <c r="Q46" s="2"/>
      <c r="T46" s="134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239.88300000000001</v>
      </c>
      <c r="Q47" s="2"/>
      <c r="T47" s="134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237.59840000000003</v>
      </c>
      <c r="Q48" s="2"/>
      <c r="T48" s="134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235.31380000000001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233.0292</v>
      </c>
      <c r="Q50" s="2"/>
      <c r="T50" s="134" t="s">
        <v>105</v>
      </c>
      <c r="U50" s="87" t="s">
        <v>727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230.74460000000002</v>
      </c>
      <c r="Q51" s="2"/>
      <c r="T51" s="134" t="s">
        <v>106</v>
      </c>
      <c r="U51" s="87" t="s">
        <v>536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228.46</v>
      </c>
      <c r="Q52" s="2"/>
      <c r="T52" s="134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226.1754</v>
      </c>
      <c r="Q53" s="2"/>
      <c r="T53" s="134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223.89080000000001</v>
      </c>
      <c r="Q54" s="2"/>
      <c r="T54" s="134" t="s">
        <v>108</v>
      </c>
      <c r="U54" s="87" t="s">
        <v>728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221.6062</v>
      </c>
      <c r="T55" s="134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219.32159999999999</v>
      </c>
      <c r="T56" s="134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217.03700000000001</v>
      </c>
      <c r="T57" s="134" t="s">
        <v>109</v>
      </c>
      <c r="U57" s="87" t="s">
        <v>610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214.75239999999999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212.46780000000001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210.18320000000003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207.89860000000002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205.614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78.55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78.55</v>
      </c>
      <c r="R4" s="498">
        <v>4.7600000000000003E-2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86.405000000000001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85.619500000000002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84.834000000000003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84.048500000000004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83.263000000000005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82.477500000000006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81.691999999999993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80.906499999999994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80.120999999999995</v>
      </c>
      <c r="Q49" s="2"/>
      <c r="T49" s="92" t="s">
        <v>122</v>
      </c>
      <c r="U49" s="87" t="s">
        <v>362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79.335499999999996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78.55</v>
      </c>
      <c r="Q51" s="2"/>
      <c r="T51" s="92" t="s">
        <v>105</v>
      </c>
      <c r="U51" s="87" t="s">
        <v>763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77.764499999999998</v>
      </c>
      <c r="Q52" s="2"/>
      <c r="T52" s="92" t="s">
        <v>106</v>
      </c>
      <c r="U52" s="87" t="s">
        <v>338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76.978999999999999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76.1935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75.408000000000001</v>
      </c>
      <c r="T55" s="92" t="s">
        <v>108</v>
      </c>
      <c r="U55" s="87" t="s">
        <v>764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74.622499999999988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73.836999999999989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73.051500000000004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72.266000000000005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71.480500000000006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70.694999999999993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197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72.39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72.39</v>
      </c>
      <c r="R4" s="518">
        <v>5.3E-3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114</v>
      </c>
      <c r="C24" s="377" t="s">
        <v>147</v>
      </c>
      <c r="D24" s="378" t="s">
        <v>146</v>
      </c>
      <c r="E24" s="378" t="s">
        <v>148</v>
      </c>
      <c r="F24" s="378" t="s">
        <v>65</v>
      </c>
      <c r="G24" s="378" t="s">
        <v>152</v>
      </c>
      <c r="H24" s="379" t="s">
        <v>88</v>
      </c>
      <c r="I24" s="378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79.629000000000005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78.905100000000004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78.181200000000004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77.457300000000004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76.733400000000003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76.009500000000003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75.285600000000002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74.561700000000002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73.837800000000001</v>
      </c>
      <c r="Q49" s="2"/>
      <c r="T49" s="92" t="s">
        <v>104</v>
      </c>
      <c r="U49" s="87" t="s">
        <v>729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73.113900000000001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72.39</v>
      </c>
      <c r="Q51" s="2"/>
      <c r="T51" s="92" t="s">
        <v>105</v>
      </c>
      <c r="U51" s="87" t="s">
        <v>730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71.6661</v>
      </c>
      <c r="Q52" s="2"/>
      <c r="T52" s="92" t="s">
        <v>106</v>
      </c>
      <c r="U52" s="87" t="s">
        <v>344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70.9422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70.218299999999999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69.494399999999999</v>
      </c>
      <c r="T55" s="92" t="s">
        <v>108</v>
      </c>
      <c r="U55" s="87" t="s">
        <v>731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68.770499999999998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68.046599999999998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67.322699999999998</v>
      </c>
      <c r="T58" s="92" t="s">
        <v>109</v>
      </c>
      <c r="U58" s="87" t="s">
        <v>611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66.598799999999997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65.874899999999997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65.150999999999996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197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114</v>
      </c>
      <c r="C92" s="377" t="s">
        <v>147</v>
      </c>
      <c r="D92" s="378" t="s">
        <v>146</v>
      </c>
      <c r="E92" s="378" t="s">
        <v>148</v>
      </c>
      <c r="F92" s="378" t="s">
        <v>65</v>
      </c>
      <c r="G92" s="378" t="s">
        <v>152</v>
      </c>
      <c r="H92" s="379" t="s">
        <v>88</v>
      </c>
      <c r="I92" s="378" t="s">
        <v>155</v>
      </c>
    </row>
    <row r="93" spans="1:13" x14ac:dyDescent="0.25">
      <c r="A93" s="523" t="s">
        <v>353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386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424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429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466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49.56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49.56</v>
      </c>
      <c r="R4" s="520">
        <v>2.1399999999999999E-2</v>
      </c>
      <c r="T4" s="509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178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197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476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114</v>
      </c>
      <c r="C35" s="267" t="s">
        <v>147</v>
      </c>
      <c r="D35" s="268" t="s">
        <v>146</v>
      </c>
      <c r="E35" s="269" t="s">
        <v>148</v>
      </c>
      <c r="F35" s="269" t="s">
        <v>65</v>
      </c>
      <c r="G35" s="271" t="s">
        <v>152</v>
      </c>
      <c r="H35" s="271" t="s">
        <v>88</v>
      </c>
      <c r="I35" s="271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54.516000000000005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54.020400000000009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53.524800000000006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53.029200000000003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52.533600000000007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52.038000000000004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51.542400000000001</v>
      </c>
      <c r="Q49" s="2"/>
      <c r="T49" s="92" t="s">
        <v>122</v>
      </c>
      <c r="U49" s="87" t="s">
        <v>348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51.046800000000005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50.551200000000001</v>
      </c>
      <c r="Q51" s="2"/>
      <c r="T51" s="92" t="s">
        <v>105</v>
      </c>
      <c r="U51" s="87" t="s">
        <v>732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50.055600000000005</v>
      </c>
      <c r="Q52" s="2"/>
      <c r="T52" s="92" t="s">
        <v>106</v>
      </c>
      <c r="U52" s="87" t="s">
        <v>337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49.56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49.064399999999999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48.568800000000003</v>
      </c>
      <c r="T55" s="92" t="s">
        <v>108</v>
      </c>
      <c r="U55" s="87" t="s">
        <v>649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48.0732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47.577600000000004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47.082000000000001</v>
      </c>
      <c r="T58" s="92" t="s">
        <v>109</v>
      </c>
      <c r="U58" s="87" t="s">
        <v>612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46.586399999999998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46.090800000000002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45.595200000000006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45.099600000000002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44.604000000000006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270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212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197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347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31.15</v>
      </c>
      <c r="R4" s="498">
        <v>1.17E-2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2492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-40.889999999999418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-40.889999999999418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213</v>
      </c>
      <c r="Q9" s="136">
        <f>IF(Q2=0, 0, Q8/Q6)</f>
        <v>-1.6143614606240076E-2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383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347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34.265000000000001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33.953499999999998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33.642000000000003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33.330500000000001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33.018999999999998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32.707500000000003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32.396000000000001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32.084499999999998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31.773</v>
      </c>
      <c r="Q51" s="82"/>
      <c r="R51" s="34"/>
      <c r="T51" s="92" t="s">
        <v>105</v>
      </c>
      <c r="U51" s="87" t="s">
        <v>733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31.461499999999997</v>
      </c>
      <c r="Q52" s="82"/>
      <c r="R52" s="34"/>
      <c r="T52" s="92" t="s">
        <v>106</v>
      </c>
      <c r="U52" s="87" t="s">
        <v>549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31.15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30.8385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234</v>
      </c>
      <c r="B55" s="267" t="s">
        <v>114</v>
      </c>
      <c r="C55" s="267" t="s">
        <v>147</v>
      </c>
      <c r="D55" s="268" t="s">
        <v>146</v>
      </c>
      <c r="E55" s="269" t="s">
        <v>148</v>
      </c>
      <c r="F55" s="270" t="s">
        <v>65</v>
      </c>
      <c r="G55" s="271" t="s">
        <v>152</v>
      </c>
      <c r="H55" s="270" t="s">
        <v>88</v>
      </c>
      <c r="I55" s="270" t="s">
        <v>155</v>
      </c>
      <c r="O55" s="82">
        <v>0.98</v>
      </c>
      <c r="P55" s="82">
        <f t="shared" si="1"/>
        <v>30.526999999999997</v>
      </c>
      <c r="Q55" s="82"/>
      <c r="T55" s="92" t="s">
        <v>108</v>
      </c>
      <c r="U55" s="87" t="s">
        <v>734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30.215499999999999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29.903999999999996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29.592499999999998</v>
      </c>
      <c r="Q58" s="82"/>
      <c r="T58" s="92" t="s">
        <v>109</v>
      </c>
      <c r="U58" s="87" t="s">
        <v>613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29.280999999999995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28.9695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28.658000000000001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28.346499999999999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28.035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112.07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112.07</v>
      </c>
      <c r="R4" s="498">
        <v>5.7999999999999996E-3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123.277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122.1563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121.0356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188</v>
      </c>
      <c r="O44" s="82">
        <v>1.07</v>
      </c>
      <c r="P44" s="82">
        <f t="shared" si="8"/>
        <v>119.9149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118.7942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117.6735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116.55279999999999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115.43209999999999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114.31139999999999</v>
      </c>
      <c r="Q49" s="2"/>
      <c r="T49" s="92" t="s">
        <v>104</v>
      </c>
      <c r="U49" s="87" t="s">
        <v>564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113.19069999999999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112.07</v>
      </c>
      <c r="Q51" s="2"/>
      <c r="T51" s="92" t="s">
        <v>105</v>
      </c>
      <c r="U51" s="87" t="s">
        <v>735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110.94929999999999</v>
      </c>
      <c r="Q52" s="2"/>
      <c r="T52" s="92" t="s">
        <v>106</v>
      </c>
      <c r="U52" s="87" t="s">
        <v>736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109.82859999999999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108.7079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107.5872</v>
      </c>
      <c r="T55" s="92" t="s">
        <v>108</v>
      </c>
      <c r="U55" s="87" t="s">
        <v>737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106.46649999999998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105.34579999999998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104.2251</v>
      </c>
      <c r="T58" s="92" t="s">
        <v>109</v>
      </c>
      <c r="U58" s="87" t="s">
        <v>589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103.1044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101.9837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100.863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197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768</v>
      </c>
      <c r="O4" s="11" t="s">
        <v>66</v>
      </c>
      <c r="Q4" s="199">
        <v>1.43</v>
      </c>
      <c r="R4" s="498">
        <v>-6.54E-2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5720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-4669.4199999999983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-5104.3499999999985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6">
        <f>IF(Q2=0, 0, Q8/Q6)</f>
        <v>-0.47156180278723425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197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537</v>
      </c>
      <c r="K29" s="227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313</v>
      </c>
      <c r="J41" s="40"/>
      <c r="K41" s="40"/>
      <c r="O41" s="82">
        <v>1.1000000000000001</v>
      </c>
      <c r="P41" s="82">
        <f>O41*$Q$4</f>
        <v>1.573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1.5587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1.5444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1.5301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1.5158</v>
      </c>
      <c r="Q45" s="2"/>
      <c r="T45" s="92" t="s">
        <v>100</v>
      </c>
      <c r="U45" s="87" t="s">
        <v>738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1.5015000000000001</v>
      </c>
      <c r="Q46" s="2"/>
      <c r="T46" s="92" t="s">
        <v>101</v>
      </c>
      <c r="U46" s="87" t="s">
        <v>739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1.4872000000000001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1.4728999999999999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1.4585999999999999</v>
      </c>
      <c r="Q49" s="2"/>
      <c r="T49" s="92" t="s">
        <v>122</v>
      </c>
      <c r="U49" s="87" t="s">
        <v>450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1.4442999999999999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1.43</v>
      </c>
      <c r="Q51" s="2"/>
      <c r="T51" s="92" t="s">
        <v>105</v>
      </c>
      <c r="U51" s="87" t="s">
        <v>740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1.4157</v>
      </c>
      <c r="Q52" s="2"/>
      <c r="T52" s="92" t="s">
        <v>106</v>
      </c>
      <c r="U52" s="87" t="s">
        <v>570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1.4014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1.3871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369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1.3727999999999998</v>
      </c>
      <c r="T55" s="92" t="s">
        <v>108</v>
      </c>
      <c r="U55" s="87" t="s">
        <v>741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376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1.3584999999999998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377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1.3441999999999998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422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1.3299000000000001</v>
      </c>
      <c r="T58" s="92" t="s">
        <v>109</v>
      </c>
      <c r="U58" s="87" t="s">
        <v>614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426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1.3156000000000001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474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1.3012999999999999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478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1.2869999999999999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491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492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114</v>
      </c>
      <c r="C117" s="510" t="s">
        <v>147</v>
      </c>
      <c r="D117" s="511" t="s">
        <v>146</v>
      </c>
      <c r="E117" s="512" t="s">
        <v>148</v>
      </c>
      <c r="F117" s="513" t="s">
        <v>65</v>
      </c>
      <c r="G117" s="514" t="s">
        <v>152</v>
      </c>
      <c r="H117" s="513" t="s">
        <v>88</v>
      </c>
      <c r="I117" s="514" t="s">
        <v>155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67.61</v>
      </c>
      <c r="R4" s="498">
        <v>6.0000000000000001E-3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16902.5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-2638.4900000000052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-2638.4900000000052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213</v>
      </c>
      <c r="Q9" s="136">
        <f>IF(Q2=0, 0, Q8/Q6)</f>
        <v>-0.13502335347390301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215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547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197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114</v>
      </c>
      <c r="C39" s="189" t="s">
        <v>147</v>
      </c>
      <c r="D39" s="190" t="s">
        <v>146</v>
      </c>
      <c r="E39" s="192" t="s">
        <v>148</v>
      </c>
      <c r="F39" s="193" t="s">
        <v>65</v>
      </c>
      <c r="G39" s="227" t="s">
        <v>152</v>
      </c>
      <c r="H39" s="193" t="s">
        <v>88</v>
      </c>
      <c r="I39" s="193" t="s">
        <v>155</v>
      </c>
      <c r="J39" s="687" t="s">
        <v>537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74.371000000000009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73.694900000000004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73.018799999999999</v>
      </c>
      <c r="Q45" s="2"/>
      <c r="T45" s="92" t="s">
        <v>100</v>
      </c>
      <c r="U45" s="87" t="s">
        <v>742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72.342700000000008</v>
      </c>
      <c r="Q46" s="2"/>
      <c r="T46" s="92" t="s">
        <v>101</v>
      </c>
      <c r="U46" s="87" t="s">
        <v>743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71.666600000000003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70.990499999999997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70.314400000000006</v>
      </c>
      <c r="Q49" s="2"/>
      <c r="T49" s="92" t="s">
        <v>104</v>
      </c>
      <c r="U49" s="87" t="s">
        <v>615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69.638300000000001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68.962199999999996</v>
      </c>
      <c r="Q51" s="2"/>
      <c r="T51" s="92" t="s">
        <v>105</v>
      </c>
      <c r="U51" s="87" t="s">
        <v>744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68.286100000000005</v>
      </c>
      <c r="Q52" s="2"/>
      <c r="T52" s="92" t="s">
        <v>106</v>
      </c>
      <c r="U52" s="87" t="s">
        <v>440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188</v>
      </c>
      <c r="J53" s="10"/>
      <c r="K53" s="10"/>
      <c r="O53" s="82">
        <v>1</v>
      </c>
      <c r="P53" s="82">
        <f t="shared" si="7"/>
        <v>67.61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66.933899999999994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66.257800000000003</v>
      </c>
      <c r="Q55" s="2"/>
      <c r="T55" s="92" t="s">
        <v>108</v>
      </c>
      <c r="U55" s="87" t="s">
        <v>745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65.581699999999998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64.905599999999993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64.229500000000002</v>
      </c>
      <c r="T58" s="92" t="s">
        <v>109</v>
      </c>
      <c r="U58" s="87" t="s">
        <v>616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63.553399999999996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62.877300000000005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62.2012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61.525100000000002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60.849000000000004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254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188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315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328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188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360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381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397</v>
      </c>
      <c r="J117" s="10"/>
      <c r="K117" s="10"/>
    </row>
    <row r="118" spans="1:11" x14ac:dyDescent="0.25">
      <c r="A118" t="s">
        <v>381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421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360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435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454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457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472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421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188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67.260000000000005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67.260000000000005</v>
      </c>
      <c r="R4" s="498">
        <v>-4.3E-3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464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73.986000000000018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73.313400000000016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72.640800000000013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71.96820000000001</v>
      </c>
      <c r="Q46" s="82"/>
      <c r="T46" s="92" t="s">
        <v>101</v>
      </c>
      <c r="U46" s="87" t="s">
        <v>746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71.295600000000007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70.623000000000005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69.950400000000002</v>
      </c>
      <c r="Q49" s="82"/>
      <c r="T49" s="92" t="s">
        <v>122</v>
      </c>
      <c r="U49" s="87" t="s">
        <v>379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69.277800000000013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68.605200000000011</v>
      </c>
      <c r="Q51" s="82"/>
      <c r="T51" s="92" t="s">
        <v>105</v>
      </c>
      <c r="U51" s="87" t="s">
        <v>747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67.932600000000008</v>
      </c>
      <c r="Q52" s="82"/>
      <c r="T52" s="92" t="s">
        <v>106</v>
      </c>
      <c r="U52" s="87" t="s">
        <v>748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67.260000000000005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66.587400000000002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65.9148</v>
      </c>
      <c r="Q55" s="82"/>
      <c r="T55" s="92" t="s">
        <v>108</v>
      </c>
      <c r="U55" s="87" t="s">
        <v>749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65.242199999999997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64.569600000000008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63.896999999999998</v>
      </c>
      <c r="Q58" s="82"/>
      <c r="T58" s="92" t="s">
        <v>109</v>
      </c>
      <c r="U58" s="87" t="s">
        <v>580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63.224400000000003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62.551800000000007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61.879200000000004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61.206600000000009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60.534000000000006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G10" sqref="G10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2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6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56.37</v>
      </c>
      <c r="R4" s="498">
        <v>-1.7899999999999999E-2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6">
        <f t="shared" si="1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11274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6">
        <f t="shared" si="1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6">
        <f t="shared" si="1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>C7*D7+E7</f>
        <v>2845.5</v>
      </c>
      <c r="O7" s="11" t="s">
        <v>181</v>
      </c>
      <c r="Q7" s="2">
        <f>Q10+Q8</f>
        <v>-455.34000000000106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6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-505.29000000000087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6">
        <f t="shared" si="1"/>
        <v>3.7421330158189381E-3</v>
      </c>
    </row>
    <row r="9" spans="1:32" x14ac:dyDescent="0.25">
      <c r="O9" s="11" t="s">
        <v>213</v>
      </c>
      <c r="Q9" s="136">
        <f>IF(Q2=0, 0, Q8/Q6)</f>
        <v>-4.2896473386766165E-2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6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6">
        <f t="shared" si="1"/>
        <v>-3.5371399696816352E-3</v>
      </c>
    </row>
    <row r="11" spans="1:32" x14ac:dyDescent="0.25">
      <c r="O11" s="11" t="s">
        <v>178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6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6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6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6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6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6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6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6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6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6">
        <f t="shared" si="1"/>
        <v>-9.8960910440382133E-4</v>
      </c>
    </row>
    <row r="21" spans="1:32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J21" s="227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6">
        <f t="shared" si="1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29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6">
        <f t="shared" si="1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29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6">
        <f t="shared" si="1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29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6">
        <f t="shared" si="1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29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6">
        <f t="shared" si="1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29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6">
        <f t="shared" si="1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29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6">
        <f t="shared" si="1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29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6">
        <f t="shared" si="1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29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6">
        <f t="shared" si="1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29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6">
        <f t="shared" si="1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29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6">
        <f t="shared" si="1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29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6">
        <f t="shared" si="1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29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6">
        <f t="shared" si="1"/>
        <v>3.0221171703528782E-2</v>
      </c>
    </row>
    <row r="34" spans="1:32" x14ac:dyDescent="0.25">
      <c r="A34" t="s">
        <v>368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29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6">
        <f t="shared" si="1"/>
        <v>-3.7536561585960415E-2</v>
      </c>
    </row>
    <row r="35" spans="1:32" x14ac:dyDescent="0.25">
      <c r="A35" t="s">
        <v>461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29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6">
        <f t="shared" si="1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8">C36*(E36-D36)</f>
        <v>-56.497500000000223</v>
      </c>
      <c r="G36" s="40">
        <f t="shared" ref="G36:G41" si="9">D36*C36</f>
        <v>4643.4975000000004</v>
      </c>
      <c r="H36" s="229">
        <f t="shared" ref="H36:H41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6">
        <f t="shared" si="1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29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6">
        <f t="shared" si="1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29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6">
        <f t="shared" si="1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8"/>
        <v>-545.78999999999951</v>
      </c>
      <c r="G39" s="40">
        <f t="shared" si="9"/>
        <v>8933.7899999999991</v>
      </c>
      <c r="H39" s="229">
        <f t="shared" si="10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6">
        <f t="shared" si="1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8"/>
        <v>-339.0000000000008</v>
      </c>
      <c r="G40" s="40">
        <f t="shared" si="9"/>
        <v>8934</v>
      </c>
      <c r="H40" s="229">
        <f t="shared" si="10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6">
        <f t="shared" si="1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8"/>
        <v>-384.00000000000034</v>
      </c>
      <c r="G41" s="40">
        <f t="shared" si="9"/>
        <v>11780</v>
      </c>
      <c r="H41" s="229">
        <f t="shared" si="10"/>
        <v>-3.2597623089983055E-2</v>
      </c>
      <c r="I41" s="40"/>
      <c r="J41" s="40">
        <v>-333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6">
        <f t="shared" si="1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62.007000000000005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6">
        <f t="shared" si="1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1">O43*$Q$4</f>
        <v>61.443300000000001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6">
        <f t="shared" si="1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1"/>
        <v>60.879600000000003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6">
        <f t="shared" si="1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1"/>
        <v>60.315899999999999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6">
        <f t="shared" si="1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1"/>
        <v>59.752200000000002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6">
        <f t="shared" si="1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1"/>
        <v>59.188499999999998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6">
        <f t="shared" si="1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1"/>
        <v>58.6248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6">
        <f t="shared" si="1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1"/>
        <v>58.061099999999996</v>
      </c>
      <c r="Q49" s="2"/>
      <c r="T49" s="92" t="s">
        <v>122</v>
      </c>
      <c r="U49" s="129" t="s">
        <v>576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6">
        <f t="shared" si="1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1"/>
        <v>57.497399999999999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6">
        <f t="shared" si="1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1"/>
        <v>56.933699999999995</v>
      </c>
      <c r="Q51" s="2"/>
      <c r="T51" s="92" t="s">
        <v>105</v>
      </c>
      <c r="U51" s="129" t="s">
        <v>750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6">
        <f t="shared" si="1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1"/>
        <v>56.37</v>
      </c>
      <c r="Q52" s="2"/>
      <c r="T52" s="92" t="s">
        <v>106</v>
      </c>
      <c r="U52" s="129" t="s">
        <v>751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6">
        <f t="shared" si="1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1"/>
        <v>55.8063</v>
      </c>
      <c r="Q53" s="2"/>
      <c r="T53" s="505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6">
        <f t="shared" si="1"/>
        <v>-4.806151874399256E-3</v>
      </c>
    </row>
    <row r="54" spans="1:32" x14ac:dyDescent="0.25">
      <c r="O54" s="82">
        <v>0.98</v>
      </c>
      <c r="P54" s="82">
        <f t="shared" si="11"/>
        <v>55.242599999999996</v>
      </c>
      <c r="Q54" s="2"/>
      <c r="T54" s="505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6">
        <f t="shared" si="1"/>
        <v>1.2489862124898776E-2</v>
      </c>
    </row>
    <row r="55" spans="1:32" x14ac:dyDescent="0.25">
      <c r="O55" s="82">
        <v>0.97</v>
      </c>
      <c r="P55" s="82">
        <f t="shared" si="11"/>
        <v>54.678899999999999</v>
      </c>
      <c r="T55" s="92" t="s">
        <v>108</v>
      </c>
      <c r="U55" s="129" t="s">
        <v>752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6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54.115199999999994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6">
        <f t="shared" si="1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1"/>
        <v>53.551499999999997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6">
        <f t="shared" si="1"/>
        <v>1.4734774066797574E-2</v>
      </c>
    </row>
    <row r="58" spans="1:32" x14ac:dyDescent="0.25">
      <c r="A58" s="386" t="s">
        <v>173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1"/>
        <v>52.987799999999993</v>
      </c>
      <c r="T58" s="92" t="s">
        <v>109</v>
      </c>
      <c r="U58" s="129" t="s">
        <v>617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6">
        <f t="shared" si="1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1"/>
        <v>52.424100000000003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6">
        <f t="shared" si="1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1"/>
        <v>51.860399999999998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6">
        <f t="shared" si="1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1"/>
        <v>51.296700000000001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6">
        <f t="shared" si="1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1"/>
        <v>50.732999999999997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6">
        <f t="shared" si="1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6" t="e">
        <f t="shared" si="1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6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6">
        <f t="shared" si="1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6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1" priority="1">
      <formula>Q10&gt;0</formula>
    </cfRule>
    <cfRule type="expression" dxfId="0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34.26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34.26</v>
      </c>
      <c r="R4" s="498">
        <v>8.5000000000000006E-3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178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4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4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37.686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37.343400000000003</v>
      </c>
      <c r="Q43" s="2"/>
      <c r="T43" s="159" t="s">
        <v>98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37.000799999999998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36.658200000000001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36.315599999999996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35.972999999999999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35.630400000000002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35.287799999999997</v>
      </c>
      <c r="Q49" s="2"/>
      <c r="T49" s="10" t="s">
        <v>104</v>
      </c>
      <c r="U49" s="10" t="s">
        <v>581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34.9452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34.602599999999995</v>
      </c>
      <c r="Q51" s="2"/>
      <c r="T51" s="10" t="s">
        <v>105</v>
      </c>
      <c r="U51" s="10" t="s">
        <v>753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34.26</v>
      </c>
      <c r="Q52" s="2"/>
      <c r="T52" s="10" t="s">
        <v>106</v>
      </c>
      <c r="U52" s="10" t="s">
        <v>520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33.917400000000001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33.574799999999996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33.232199999999999</v>
      </c>
      <c r="T55" s="10" t="s">
        <v>108</v>
      </c>
      <c r="U55" s="10" t="s">
        <v>754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32.889599999999994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32.546999999999997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32.2044</v>
      </c>
      <c r="T58" s="10" t="s">
        <v>109</v>
      </c>
      <c r="U58" s="10" t="s">
        <v>618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31.861799999999999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31.519199999999998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31.176600000000001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30.834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172.12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172.12</v>
      </c>
      <c r="R4" s="498">
        <v>1.0200000000000001E-2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178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99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3" t="s">
        <v>78</v>
      </c>
      <c r="P45" s="703"/>
      <c r="T45" s="92" t="s">
        <v>100</v>
      </c>
      <c r="U45" s="431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189.33200000000002</v>
      </c>
      <c r="Q46" s="2"/>
      <c r="T46" s="92" t="s">
        <v>101</v>
      </c>
      <c r="U46" s="431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187.61080000000001</v>
      </c>
      <c r="Q47" s="2"/>
      <c r="T47" s="92" t="s">
        <v>102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185.88960000000003</v>
      </c>
      <c r="Q48" s="2"/>
      <c r="T48" s="92" t="s">
        <v>103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184.16840000000002</v>
      </c>
      <c r="Q49" s="2"/>
      <c r="T49" s="92" t="s">
        <v>104</v>
      </c>
      <c r="U49" s="431" t="s">
        <v>619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182.44720000000001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180.726</v>
      </c>
      <c r="Q51" s="2"/>
      <c r="T51" s="92" t="s">
        <v>105</v>
      </c>
      <c r="U51" s="431" t="s">
        <v>755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179.00480000000002</v>
      </c>
      <c r="Q52" s="2"/>
      <c r="T52" s="92" t="s">
        <v>106</v>
      </c>
      <c r="U52" s="431" t="s">
        <v>582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177.28360000000001</v>
      </c>
      <c r="Q53" s="2"/>
      <c r="T53" s="92" t="s">
        <v>107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175.5624</v>
      </c>
      <c r="Q54" s="2"/>
      <c r="T54" s="92" t="s">
        <v>110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173.84120000000001</v>
      </c>
      <c r="Q55" s="2"/>
      <c r="T55" s="92" t="s">
        <v>108</v>
      </c>
      <c r="U55" s="431" t="s">
        <v>756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172.12</v>
      </c>
      <c r="Q56" s="2"/>
      <c r="T56" s="92" t="s">
        <v>111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170.39879999999999</v>
      </c>
      <c r="Q57" s="2"/>
      <c r="T57" s="92" t="s">
        <v>112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168.67760000000001</v>
      </c>
      <c r="Q58" s="2"/>
      <c r="T58" s="92" t="s">
        <v>109</v>
      </c>
      <c r="U58" s="431" t="s">
        <v>571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166.9564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165.23519999999999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163.51400000000001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161.7928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160.07160000000002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158.35040000000001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156.6292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154.90800000000002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47.7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47.7</v>
      </c>
      <c r="R4" s="498">
        <v>0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52.470000000000006</v>
      </c>
      <c r="T43" s="92" t="s">
        <v>98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51.993000000000009</v>
      </c>
      <c r="T44" s="92" t="s">
        <v>99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51.516000000000005</v>
      </c>
      <c r="T45" s="92" t="s">
        <v>100</v>
      </c>
      <c r="U45" s="431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51.039000000000009</v>
      </c>
      <c r="Q46" s="2"/>
      <c r="T46" s="92" t="s">
        <v>101</v>
      </c>
      <c r="U46" s="431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50.562000000000005</v>
      </c>
      <c r="Q47" s="2"/>
      <c r="T47" s="92" t="s">
        <v>102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50.085000000000008</v>
      </c>
      <c r="Q48" s="2"/>
      <c r="T48" s="92" t="s">
        <v>103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49.608000000000004</v>
      </c>
      <c r="Q49" s="2"/>
      <c r="T49" s="92" t="s">
        <v>122</v>
      </c>
      <c r="U49" s="431" t="s">
        <v>396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49.131000000000007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48.654000000000003</v>
      </c>
      <c r="Q51" s="2"/>
      <c r="T51" s="92" t="s">
        <v>105</v>
      </c>
      <c r="U51" s="431" t="s">
        <v>757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48.177000000000007</v>
      </c>
      <c r="Q52" s="2"/>
      <c r="T52" s="92" t="s">
        <v>106</v>
      </c>
      <c r="U52" s="431" t="s">
        <v>477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47.7</v>
      </c>
      <c r="Q53" s="2"/>
      <c r="T53" s="92" t="s">
        <v>107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47.222999999999999</v>
      </c>
      <c r="Q54" s="2"/>
      <c r="T54" s="92" t="s">
        <v>110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46.746000000000002</v>
      </c>
      <c r="Q55" s="2"/>
      <c r="T55" s="92" t="s">
        <v>108</v>
      </c>
      <c r="U55" s="431" t="s">
        <v>758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46.268999999999998</v>
      </c>
      <c r="Q56" s="2"/>
      <c r="T56" s="92" t="s">
        <v>111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45.792000000000002</v>
      </c>
      <c r="Q57" s="2"/>
      <c r="T57" s="92" t="s">
        <v>112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45.314999999999998</v>
      </c>
      <c r="Q58" s="2"/>
      <c r="T58" s="92" t="s">
        <v>109</v>
      </c>
      <c r="U58" s="431" t="s">
        <v>620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44.838000000000001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44.361000000000004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43.884000000000007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43.407000000000004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42.930000000000007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121.46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121.46</v>
      </c>
      <c r="R4" s="498">
        <v>3.0999999999999999E-3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213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133.60599999999999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132.3914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131.17680000000001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129.9622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128.74760000000001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127.533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126.3184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125.10379999999999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123.8892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122.6746</v>
      </c>
      <c r="T49" s="92" t="s">
        <v>122</v>
      </c>
      <c r="U49" s="87" t="s">
        <v>396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121.46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120.24539999999999</v>
      </c>
      <c r="T51" s="92" t="s">
        <v>105</v>
      </c>
      <c r="U51" s="87" t="s">
        <v>759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119.03079999999999</v>
      </c>
      <c r="T52" s="92" t="s">
        <v>106</v>
      </c>
      <c r="U52" s="87" t="s">
        <v>550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117.81619999999999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116.60159999999999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115.38699999999999</v>
      </c>
      <c r="T55" s="92" t="s">
        <v>108</v>
      </c>
      <c r="U55" s="87" t="s">
        <v>760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114.17239999999998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112.95780000000001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111.7432</v>
      </c>
      <c r="T58" s="92" t="s">
        <v>109</v>
      </c>
      <c r="U58" s="87" t="s">
        <v>621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110.5286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109.31399999999999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173.24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173.24</v>
      </c>
      <c r="R4" s="498">
        <v>-6.8999999999999999E-3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2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166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213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178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129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590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190.56400000000002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188.83160000000004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187.09920000000002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185.36680000000001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183.63440000000003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181.90200000000002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180.1696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178.43720000000002</v>
      </c>
      <c r="Q49" s="82"/>
      <c r="T49" s="92" t="s">
        <v>104</v>
      </c>
      <c r="U49" s="87" t="s">
        <v>565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176.70480000000001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174.97240000000002</v>
      </c>
      <c r="Q51" s="82"/>
      <c r="T51" s="92" t="s">
        <v>105</v>
      </c>
      <c r="U51" s="87" t="s">
        <v>761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173.24</v>
      </c>
      <c r="Q52" s="82"/>
      <c r="T52" s="92" t="s">
        <v>106</v>
      </c>
      <c r="U52" s="87" t="s">
        <v>560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171.5076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169.77520000000001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168.0428</v>
      </c>
      <c r="Q55" s="82"/>
      <c r="T55" s="92" t="s">
        <v>108</v>
      </c>
      <c r="U55" s="87" t="s">
        <v>762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166.31040000000002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164.578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162.84559999999999</v>
      </c>
      <c r="Q58" s="82"/>
      <c r="T58" s="92" t="s">
        <v>109</v>
      </c>
      <c r="U58" s="87" t="s">
        <v>622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161.11320000000001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159.38080000000002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157.64840000000001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155.91600000000003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111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2017-05-10T01:39:32Z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