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3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state="hidden" r:id="rId53"/>
    <sheet name="TGT" sheetId="75" state="hidden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82" l="1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/>
  <c r="P561" i="38" s="1"/>
  <c r="Q561" i="38" s="1"/>
  <c r="M561" i="38"/>
  <c r="N561" i="38" s="1"/>
  <c r="S561" i="38"/>
  <c r="V561" i="38"/>
  <c r="W561" i="38"/>
  <c r="X561" i="38" l="1"/>
  <c r="O561" i="38"/>
  <c r="U561" i="38"/>
  <c r="F45" i="31"/>
  <c r="H45" i="31"/>
  <c r="G45" i="31"/>
  <c r="Q11" i="31"/>
  <c r="R11" i="31"/>
  <c r="AB8" i="31"/>
  <c r="AB9" i="31"/>
  <c r="AB10" i="31" s="1"/>
  <c r="AB11" i="31"/>
  <c r="AB22" i="31"/>
  <c r="AB23" i="31"/>
  <c r="AB24" i="31" s="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/>
  <c r="W560" i="38" s="1"/>
  <c r="M560" i="38"/>
  <c r="N560" i="38" s="1"/>
  <c r="O560" i="38" s="1"/>
  <c r="S560" i="38"/>
  <c r="V560" i="38"/>
  <c r="F18" i="58"/>
  <c r="C18" i="58"/>
  <c r="X560" i="38" l="1"/>
  <c r="U560" i="38"/>
  <c r="P560" i="38"/>
  <c r="Q560" i="38" s="1"/>
  <c r="F28" i="75"/>
  <c r="G28" i="75"/>
  <c r="H28" i="75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79" i="51"/>
  <c r="G79" i="51"/>
  <c r="H79" i="51"/>
  <c r="F30" i="81"/>
  <c r="H30" i="81"/>
  <c r="G30" i="81"/>
  <c r="F4" i="81"/>
  <c r="A559" i="38"/>
  <c r="D559" i="38"/>
  <c r="E559" i="38"/>
  <c r="G559" i="38"/>
  <c r="H559" i="38"/>
  <c r="K559" i="38"/>
  <c r="L559" i="38"/>
  <c r="P559" i="38" s="1"/>
  <c r="Q559" i="38" s="1"/>
  <c r="M559" i="38"/>
  <c r="N559" i="38" s="1"/>
  <c r="S559" i="38"/>
  <c r="V559" i="38"/>
  <c r="W559" i="38" l="1"/>
  <c r="X559" i="38"/>
  <c r="O559" i="38"/>
  <c r="U559" i="38"/>
  <c r="F26" i="89"/>
  <c r="G26" i="89"/>
  <c r="H26" i="89"/>
  <c r="F27" i="75"/>
  <c r="G27" i="75"/>
  <c r="H27" i="75"/>
  <c r="F26" i="87"/>
  <c r="G26" i="87"/>
  <c r="H26" i="87"/>
  <c r="F33" i="78"/>
  <c r="G33" i="78"/>
  <c r="H33" i="78"/>
  <c r="F29" i="81"/>
  <c r="J29" i="81" s="1"/>
  <c r="G29" i="81"/>
  <c r="H29" i="81"/>
  <c r="F27" i="86"/>
  <c r="G27" i="86"/>
  <c r="H27" i="86"/>
  <c r="F26" i="88"/>
  <c r="G26" i="88"/>
  <c r="H26" i="88"/>
  <c r="F43" i="74"/>
  <c r="G43" i="74"/>
  <c r="H43" i="74"/>
  <c r="F39" i="57"/>
  <c r="G39" i="57"/>
  <c r="H39" i="57"/>
  <c r="F46" i="77"/>
  <c r="G46" i="77"/>
  <c r="H46" i="77"/>
  <c r="F137" i="25"/>
  <c r="G137" i="25"/>
  <c r="H137" i="25"/>
  <c r="A558" i="38"/>
  <c r="D558" i="38"/>
  <c r="V558" i="38" s="1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K18" i="77"/>
  <c r="H18" i="77"/>
  <c r="F40" i="84"/>
  <c r="H40" i="84"/>
  <c r="G40" i="84"/>
  <c r="K6" i="84"/>
  <c r="Q11" i="90"/>
  <c r="R11" i="90"/>
  <c r="M84" i="90"/>
  <c r="M66" i="90" s="1"/>
  <c r="Q10" i="90" s="1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Q2" i="90" s="1"/>
  <c r="K18" i="90"/>
  <c r="F2" i="90"/>
  <c r="I31" i="82"/>
  <c r="F31" i="82"/>
  <c r="H31" i="82"/>
  <c r="G31" i="82"/>
  <c r="K3" i="82"/>
  <c r="F78" i="51"/>
  <c r="G78" i="51"/>
  <c r="H78" i="51"/>
  <c r="K14" i="51"/>
  <c r="M85" i="90"/>
  <c r="H19" i="90"/>
  <c r="K85" i="90"/>
  <c r="F19" i="90"/>
  <c r="C19" i="90"/>
  <c r="F85" i="90"/>
  <c r="C85" i="90"/>
  <c r="M19" i="90"/>
  <c r="H85" i="90"/>
  <c r="K19" i="90"/>
  <c r="O558" i="38" l="1"/>
  <c r="P558" i="38"/>
  <c r="Q558" i="38" s="1"/>
  <c r="W558" i="38"/>
  <c r="X558" i="38" s="1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O557" i="38" s="1"/>
  <c r="S557" i="38"/>
  <c r="V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77" i="51"/>
  <c r="G77" i="51"/>
  <c r="H77" i="51"/>
  <c r="F24" i="51"/>
  <c r="F76" i="51"/>
  <c r="G76" i="51"/>
  <c r="H76" i="51"/>
  <c r="F23" i="51"/>
  <c r="K19" i="77"/>
  <c r="F19" i="77"/>
  <c r="Q3" i="90" l="1"/>
  <c r="Q6" i="90" s="1"/>
  <c r="Q9" i="90" s="1"/>
  <c r="Q7" i="90"/>
  <c r="P557" i="38"/>
  <c r="Q557" i="38" s="1"/>
  <c r="W557" i="38"/>
  <c r="X557" i="38" s="1"/>
  <c r="F26" i="86"/>
  <c r="G26" i="86"/>
  <c r="H26" i="86"/>
  <c r="F37" i="46"/>
  <c r="G37" i="46"/>
  <c r="H37" i="46"/>
  <c r="F75" i="51"/>
  <c r="G75" i="51"/>
  <c r="H75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O556" i="38" s="1"/>
  <c r="S556" i="38"/>
  <c r="F28" i="81"/>
  <c r="G28" i="81"/>
  <c r="H28" i="81"/>
  <c r="K2" i="81"/>
  <c r="F39" i="70"/>
  <c r="H39" i="70"/>
  <c r="G39" i="70"/>
  <c r="F12" i="70"/>
  <c r="U556" i="38" l="1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H18" i="58"/>
  <c r="F74" i="51"/>
  <c r="G74" i="51"/>
  <c r="H74" i="51"/>
  <c r="K13" i="51"/>
  <c r="Q11" i="89"/>
  <c r="F2" i="89"/>
  <c r="F18" i="89" s="1"/>
  <c r="M84" i="89"/>
  <c r="K84" i="89"/>
  <c r="H84" i="89"/>
  <c r="F84" i="89"/>
  <c r="C84" i="89"/>
  <c r="P61" i="89"/>
  <c r="P60" i="89"/>
  <c r="P59" i="89"/>
  <c r="P58" i="89"/>
  <c r="P57" i="89"/>
  <c r="P56" i="89"/>
  <c r="P55" i="89"/>
  <c r="P54" i="89"/>
  <c r="P53" i="89"/>
  <c r="P52" i="89"/>
  <c r="P51" i="89"/>
  <c r="P50" i="89"/>
  <c r="P49" i="89"/>
  <c r="P48" i="89"/>
  <c r="P47" i="89"/>
  <c r="P46" i="89"/>
  <c r="P45" i="89"/>
  <c r="P44" i="89"/>
  <c r="P43" i="89"/>
  <c r="P42" i="89"/>
  <c r="P41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H85" i="89"/>
  <c r="M85" i="89"/>
  <c r="K85" i="89"/>
  <c r="C19" i="89"/>
  <c r="M19" i="89"/>
  <c r="F85" i="89"/>
  <c r="K19" i="89"/>
  <c r="C85" i="89"/>
  <c r="H19" i="89"/>
  <c r="F19" i="89"/>
  <c r="H29" i="51"/>
  <c r="Q2" i="89" l="1"/>
  <c r="Q5" i="89" s="1"/>
  <c r="M66" i="89"/>
  <c r="Q10" i="89" s="1"/>
  <c r="P555" i="38"/>
  <c r="Q3" i="89"/>
  <c r="Q6" i="89" s="1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61" i="87"/>
  <c r="P60" i="87"/>
  <c r="P59" i="87"/>
  <c r="P58" i="87"/>
  <c r="P57" i="87"/>
  <c r="P56" i="87"/>
  <c r="P55" i="87"/>
  <c r="P54" i="87"/>
  <c r="P53" i="87"/>
  <c r="P52" i="87"/>
  <c r="P51" i="87"/>
  <c r="P50" i="87"/>
  <c r="P49" i="87"/>
  <c r="P48" i="87"/>
  <c r="P47" i="87"/>
  <c r="P46" i="87"/>
  <c r="P45" i="87"/>
  <c r="P44" i="87"/>
  <c r="P43" i="87"/>
  <c r="P42" i="87"/>
  <c r="P41" i="87"/>
  <c r="H25" i="87"/>
  <c r="G25" i="87"/>
  <c r="F25" i="87"/>
  <c r="M18" i="87"/>
  <c r="H18" i="87"/>
  <c r="C18" i="87"/>
  <c r="Q2" i="87" s="1"/>
  <c r="Q5" i="87" s="1"/>
  <c r="K18" i="87"/>
  <c r="F2" i="87"/>
  <c r="F18" i="87" s="1"/>
  <c r="K19" i="87"/>
  <c r="C85" i="87"/>
  <c r="C19" i="88"/>
  <c r="H85" i="88"/>
  <c r="M85" i="87"/>
  <c r="K85" i="87"/>
  <c r="M19" i="88"/>
  <c r="C19" i="87"/>
  <c r="F85" i="87"/>
  <c r="H19" i="88"/>
  <c r="F85" i="88"/>
  <c r="M85" i="88"/>
  <c r="F19" i="87"/>
  <c r="C85" i="88"/>
  <c r="F19" i="88"/>
  <c r="H19" i="87"/>
  <c r="K19" i="88"/>
  <c r="K85" i="88"/>
  <c r="H85" i="87"/>
  <c r="M19" i="87"/>
  <c r="Q8" i="89" l="1"/>
  <c r="Q7" i="89" s="1"/>
  <c r="P554" i="38"/>
  <c r="Q9" i="89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8" i="88" l="1"/>
  <c r="Q7" i="88" s="1"/>
  <c r="Q9" i="87"/>
  <c r="Q7" i="87"/>
  <c r="Q3" i="88"/>
  <c r="Q6" i="88" s="1"/>
  <c r="Z9" i="31"/>
  <c r="AA9" i="31"/>
  <c r="Y9" i="31"/>
  <c r="AA8" i="31"/>
  <c r="AA11" i="31"/>
  <c r="AA23" i="31"/>
  <c r="Z23" i="31"/>
  <c r="Z25" i="31" s="1"/>
  <c r="AA25" i="31"/>
  <c r="Y23" i="31"/>
  <c r="Y25" i="31" s="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29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K85" i="86"/>
  <c r="H85" i="86"/>
  <c r="M85" i="86"/>
  <c r="F19" i="86"/>
  <c r="H19" i="86"/>
  <c r="C85" i="86"/>
  <c r="C19" i="86"/>
  <c r="M19" i="86"/>
  <c r="K19" i="86"/>
  <c r="F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M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41" i="74" l="1"/>
  <c r="H41" i="74"/>
  <c r="G41" i="74"/>
  <c r="F69" i="5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H17" i="74"/>
  <c r="F32" i="78"/>
  <c r="H32" i="78"/>
  <c r="G32" i="78"/>
  <c r="F68" i="51"/>
  <c r="G68" i="51"/>
  <c r="H68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F10" i="74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O495" i="38" s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33" i="74"/>
  <c r="G33" i="74"/>
  <c r="H33" i="74"/>
  <c r="K6" i="74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H19" i="85"/>
  <c r="C19" i="85"/>
  <c r="C85" i="85"/>
  <c r="M19" i="85"/>
  <c r="K19" i="85"/>
  <c r="F19" i="85"/>
  <c r="F85" i="85"/>
  <c r="H85" i="85"/>
  <c r="M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9" i="83"/>
  <c r="C19" i="83"/>
  <c r="F19" i="83"/>
  <c r="H19" i="84"/>
  <c r="M19" i="83"/>
  <c r="F19" i="84"/>
  <c r="F85" i="84"/>
  <c r="M85" i="84"/>
  <c r="H85" i="84"/>
  <c r="C85" i="84"/>
  <c r="K19" i="83"/>
  <c r="H85" i="83"/>
  <c r="K85" i="83"/>
  <c r="K85" i="84"/>
  <c r="C85" i="83"/>
  <c r="M85" i="83"/>
  <c r="M19" i="84"/>
  <c r="C19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85" i="82"/>
  <c r="C85" i="82"/>
  <c r="F19" i="82"/>
  <c r="H85" i="82"/>
  <c r="M19" i="82"/>
  <c r="C18" i="74"/>
  <c r="M18" i="74"/>
  <c r="C19" i="82"/>
  <c r="F85" i="82"/>
  <c r="K85" i="82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K96" i="31"/>
  <c r="M78" i="75"/>
  <c r="C96" i="31"/>
  <c r="F96" i="31"/>
  <c r="H78" i="75"/>
  <c r="F78" i="75"/>
  <c r="K78" i="75"/>
  <c r="C78" i="75"/>
  <c r="M96" i="31"/>
  <c r="P474" i="38" l="1"/>
  <c r="N474" i="38"/>
  <c r="O474" i="38" s="1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H19" i="64"/>
  <c r="K19" i="64"/>
  <c r="K85" i="64"/>
  <c r="M85" i="64"/>
  <c r="M19" i="64"/>
  <c r="H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H19" i="81"/>
  <c r="H85" i="81"/>
  <c r="C85" i="81"/>
  <c r="K85" i="81"/>
  <c r="M85" i="81"/>
  <c r="K19" i="81"/>
  <c r="F85" i="81"/>
  <c r="M19" i="81"/>
  <c r="F19" i="81"/>
  <c r="C19" i="81"/>
  <c r="M66" i="81" l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K19" i="80"/>
  <c r="K85" i="80"/>
  <c r="C85" i="80"/>
  <c r="H19" i="80"/>
  <c r="F85" i="80"/>
  <c r="F19" i="80"/>
  <c r="M19" i="80"/>
  <c r="M85" i="80"/>
  <c r="H85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C65" i="79"/>
  <c r="M65" i="79"/>
  <c r="C19" i="79"/>
  <c r="K65" i="79"/>
  <c r="H19" i="79"/>
  <c r="M19" i="79"/>
  <c r="K19" i="79"/>
  <c r="F19" i="79"/>
  <c r="F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M85" i="78"/>
  <c r="H19" i="78"/>
  <c r="C19" i="78"/>
  <c r="F19" i="78"/>
  <c r="K85" i="78"/>
  <c r="C85" i="78"/>
  <c r="M19" i="78"/>
  <c r="K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5" i="77"/>
  <c r="C85" i="77"/>
  <c r="C19" i="77"/>
  <c r="M85" i="77"/>
  <c r="H85" i="77"/>
  <c r="H19" i="77"/>
  <c r="F85" i="77"/>
  <c r="M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M19" i="76"/>
  <c r="F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H93" i="68"/>
  <c r="F93" i="68"/>
  <c r="M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685" i="25"/>
  <c r="M685" i="25"/>
  <c r="K685" i="25"/>
  <c r="H685" i="25"/>
  <c r="F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71" i="74"/>
  <c r="K71" i="74"/>
  <c r="H71" i="74"/>
  <c r="F71" i="74"/>
  <c r="C71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Q1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13" i="51"/>
  <c r="H213" i="51"/>
  <c r="C213" i="51"/>
  <c r="F207" i="51"/>
  <c r="F206" i="51"/>
  <c r="F205" i="51"/>
  <c r="K204" i="51"/>
  <c r="F204" i="51"/>
  <c r="K203" i="51"/>
  <c r="F203" i="51"/>
  <c r="K202" i="51"/>
  <c r="F202" i="51"/>
  <c r="K201" i="51"/>
  <c r="F201" i="51"/>
  <c r="K200" i="51"/>
  <c r="F200" i="51"/>
  <c r="K199" i="51"/>
  <c r="F199" i="51"/>
  <c r="K198" i="51"/>
  <c r="F198" i="51"/>
  <c r="K197" i="51"/>
  <c r="F197" i="51"/>
  <c r="K196" i="51"/>
  <c r="F196" i="51"/>
  <c r="K195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F188" i="51"/>
  <c r="K187" i="51"/>
  <c r="F187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P43" i="51"/>
  <c r="H108" i="51"/>
  <c r="G108" i="51"/>
  <c r="F108" i="51"/>
  <c r="P42" i="51"/>
  <c r="H107" i="51"/>
  <c r="G107" i="51"/>
  <c r="F107" i="51"/>
  <c r="P41" i="51"/>
  <c r="H106" i="51"/>
  <c r="G106" i="51"/>
  <c r="F106" i="51"/>
  <c r="P40" i="51"/>
  <c r="H105" i="51"/>
  <c r="G105" i="51"/>
  <c r="F105" i="51"/>
  <c r="P39" i="51"/>
  <c r="H104" i="51"/>
  <c r="G104" i="51"/>
  <c r="F104" i="51"/>
  <c r="P38" i="51"/>
  <c r="H103" i="51"/>
  <c r="G103" i="51"/>
  <c r="F103" i="51"/>
  <c r="P37" i="51"/>
  <c r="H102" i="51"/>
  <c r="G102" i="51"/>
  <c r="F102" i="51"/>
  <c r="P36" i="51"/>
  <c r="H101" i="51"/>
  <c r="G101" i="51"/>
  <c r="F101" i="51"/>
  <c r="P35" i="51"/>
  <c r="H100" i="51"/>
  <c r="G100" i="51"/>
  <c r="F100" i="51"/>
  <c r="P34" i="51"/>
  <c r="H99" i="51"/>
  <c r="G99" i="51"/>
  <c r="F99" i="51"/>
  <c r="P33" i="51"/>
  <c r="H98" i="51"/>
  <c r="G98" i="51"/>
  <c r="F98" i="51"/>
  <c r="P32" i="51"/>
  <c r="H97" i="51"/>
  <c r="G97" i="51"/>
  <c r="F97" i="51"/>
  <c r="P31" i="51"/>
  <c r="H96" i="51"/>
  <c r="G96" i="51"/>
  <c r="F96" i="51"/>
  <c r="P30" i="51"/>
  <c r="H95" i="51"/>
  <c r="G95" i="51"/>
  <c r="F95" i="51"/>
  <c r="P29" i="51"/>
  <c r="H94" i="51"/>
  <c r="G94" i="51"/>
  <c r="F94" i="51"/>
  <c r="P28" i="51"/>
  <c r="P27" i="51"/>
  <c r="P26" i="51"/>
  <c r="P25" i="51"/>
  <c r="P24" i="51"/>
  <c r="P23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V556" i="38" s="1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2"/>
  <c r="F94" i="52"/>
  <c r="C81" i="61"/>
  <c r="H19" i="45"/>
  <c r="M92" i="45"/>
  <c r="M451" i="17"/>
  <c r="K19" i="58"/>
  <c r="H86" i="53"/>
  <c r="M75" i="41"/>
  <c r="C19" i="73"/>
  <c r="H63" i="66"/>
  <c r="K451" i="17"/>
  <c r="F19" i="50"/>
  <c r="H19" i="72"/>
  <c r="C19" i="68"/>
  <c r="C19" i="69"/>
  <c r="F19" i="34"/>
  <c r="M55" i="50"/>
  <c r="H67" i="60"/>
  <c r="K156" i="49"/>
  <c r="M86" i="53"/>
  <c r="M94" i="52"/>
  <c r="C23" i="17"/>
  <c r="M72" i="59"/>
  <c r="K19" i="50"/>
  <c r="C19" i="55"/>
  <c r="F19" i="75"/>
  <c r="M19" i="70"/>
  <c r="H19" i="52"/>
  <c r="C19" i="59"/>
  <c r="H19" i="53"/>
  <c r="K90" i="72"/>
  <c r="H30" i="40"/>
  <c r="K94" i="52"/>
  <c r="F61" i="25"/>
  <c r="K19" i="52"/>
  <c r="M19" i="54"/>
  <c r="K19" i="41"/>
  <c r="M65" i="63"/>
  <c r="K19" i="73"/>
  <c r="C30" i="40"/>
  <c r="F19" i="73"/>
  <c r="C51" i="54"/>
  <c r="F19" i="69"/>
  <c r="M19" i="34"/>
  <c r="F72" i="59"/>
  <c r="H92" i="45"/>
  <c r="K19" i="3"/>
  <c r="H129" i="58"/>
  <c r="H19" i="3"/>
  <c r="H55" i="50"/>
  <c r="M119" i="7"/>
  <c r="F19" i="43"/>
  <c r="K19" i="63"/>
  <c r="F77" i="70"/>
  <c r="K65" i="63"/>
  <c r="K213" i="57"/>
  <c r="F19" i="59"/>
  <c r="M19" i="55"/>
  <c r="K19" i="60"/>
  <c r="F18" i="74"/>
  <c r="F90" i="72"/>
  <c r="K19" i="68"/>
  <c r="C19" i="60"/>
  <c r="H72" i="59"/>
  <c r="F19" i="71"/>
  <c r="C30" i="49"/>
  <c r="M30" i="40"/>
  <c r="M100" i="34"/>
  <c r="H94" i="52"/>
  <c r="H77" i="70"/>
  <c r="F23" i="17"/>
  <c r="K81" i="61"/>
  <c r="C92" i="45"/>
  <c r="C75" i="41"/>
  <c r="F51" i="54"/>
  <c r="C61" i="25"/>
  <c r="F213" i="57"/>
  <c r="M23" i="17"/>
  <c r="H19" i="50"/>
  <c r="F19" i="41"/>
  <c r="C55" i="50"/>
  <c r="K119" i="7"/>
  <c r="M23" i="57"/>
  <c r="M19" i="62"/>
  <c r="M19" i="73"/>
  <c r="M19" i="52"/>
  <c r="M19" i="71"/>
  <c r="C129" i="58"/>
  <c r="H19" i="61"/>
  <c r="H19" i="73"/>
  <c r="F19" i="53"/>
  <c r="M67" i="60"/>
  <c r="M19" i="45"/>
  <c r="H19" i="58"/>
  <c r="C19" i="71"/>
  <c r="H19" i="63"/>
  <c r="K19" i="53"/>
  <c r="K63" i="66"/>
  <c r="M19" i="68"/>
  <c r="H19" i="34"/>
  <c r="K23" i="17"/>
  <c r="K19" i="59"/>
  <c r="M30" i="49"/>
  <c r="F63" i="66"/>
  <c r="C19" i="64"/>
  <c r="H19" i="71"/>
  <c r="M19" i="75"/>
  <c r="H51" i="54"/>
  <c r="C85" i="64"/>
  <c r="C19" i="53"/>
  <c r="C19" i="54"/>
  <c r="C90" i="72"/>
  <c r="M19" i="60"/>
  <c r="H19" i="68"/>
  <c r="K30" i="49"/>
  <c r="F65" i="63"/>
  <c r="M90" i="72"/>
  <c r="K19" i="45"/>
  <c r="C86" i="53"/>
  <c r="F19" i="3"/>
  <c r="F19" i="45"/>
  <c r="K77" i="70"/>
  <c r="F100" i="34"/>
  <c r="K19" i="66"/>
  <c r="K19" i="72"/>
  <c r="K30" i="40"/>
  <c r="H81" i="61"/>
  <c r="F19" i="52"/>
  <c r="M25" i="31"/>
  <c r="C19" i="62"/>
  <c r="H90" i="72"/>
  <c r="K55" i="50"/>
  <c r="K19" i="62"/>
  <c r="M19" i="59"/>
  <c r="H156" i="49"/>
  <c r="M19" i="41"/>
  <c r="C19" i="41"/>
  <c r="H451" i="17"/>
  <c r="C19" i="34"/>
  <c r="F19" i="70"/>
  <c r="C19" i="66"/>
  <c r="M63" i="66"/>
  <c r="K65" i="71"/>
  <c r="M213" i="57"/>
  <c r="C119" i="7"/>
  <c r="H19" i="59"/>
  <c r="K23" i="57"/>
  <c r="K19" i="55"/>
  <c r="F86" i="53"/>
  <c r="F85" i="64"/>
  <c r="F19" i="63"/>
  <c r="F19" i="55"/>
  <c r="C19" i="52"/>
  <c r="C19" i="72"/>
  <c r="F92" i="45"/>
  <c r="F19" i="68"/>
  <c r="F19" i="72"/>
  <c r="M129" i="58"/>
  <c r="K72" i="59"/>
  <c r="C19" i="70"/>
  <c r="K92" i="45"/>
  <c r="M19" i="58"/>
  <c r="C19" i="3"/>
  <c r="K100" i="34"/>
  <c r="M77" i="70"/>
  <c r="H213" i="57"/>
  <c r="M65" i="71"/>
  <c r="F19" i="61"/>
  <c r="F129" i="58"/>
  <c r="F119" i="7"/>
  <c r="H65" i="71"/>
  <c r="K51" i="54"/>
  <c r="C65" i="63"/>
  <c r="F67" i="60"/>
  <c r="M81" i="61"/>
  <c r="F65" i="71"/>
  <c r="F30" i="40"/>
  <c r="C19" i="45"/>
  <c r="C19" i="61"/>
  <c r="M19" i="61"/>
  <c r="F30" i="49"/>
  <c r="C19" i="75"/>
  <c r="C451" i="17"/>
  <c r="F19" i="64"/>
  <c r="K19" i="69"/>
  <c r="F156" i="49"/>
  <c r="H30" i="49"/>
  <c r="M19" i="53"/>
  <c r="F19" i="54"/>
  <c r="C65" i="71"/>
  <c r="K19" i="54"/>
  <c r="H19" i="69"/>
  <c r="C156" i="49"/>
  <c r="K19" i="75"/>
  <c r="K75" i="41"/>
  <c r="C100" i="34"/>
  <c r="K67" i="60"/>
  <c r="F75" i="41"/>
  <c r="M19" i="63"/>
  <c r="C67" i="60"/>
  <c r="K18" i="74"/>
  <c r="F81" i="61"/>
  <c r="M19" i="3"/>
  <c r="F55" i="50"/>
  <c r="H19" i="55"/>
  <c r="F451" i="17"/>
  <c r="C94" i="52"/>
  <c r="K19" i="34"/>
  <c r="H119" i="7"/>
  <c r="H75" i="41"/>
  <c r="H100" i="34"/>
  <c r="K129" i="58"/>
  <c r="M19" i="69"/>
  <c r="H19" i="75"/>
  <c r="H19" i="66"/>
  <c r="M19" i="50"/>
  <c r="M19" i="66"/>
  <c r="M19" i="72"/>
  <c r="H19" i="60"/>
  <c r="M156" i="49"/>
  <c r="K19" i="61"/>
  <c r="K86" i="53"/>
  <c r="H19" i="41"/>
  <c r="C213" i="57"/>
  <c r="H23" i="17"/>
  <c r="H65" i="63"/>
  <c r="M51" i="54"/>
  <c r="C19" i="50"/>
  <c r="F19" i="62"/>
  <c r="K19" i="71"/>
  <c r="F19" i="66"/>
  <c r="C72" i="59"/>
  <c r="H19" i="54"/>
  <c r="C63" i="66"/>
  <c r="F19" i="60"/>
  <c r="C77" i="70"/>
  <c r="C19" i="63"/>
  <c r="K19" i="70"/>
  <c r="H19" i="70"/>
  <c r="K25" i="31"/>
  <c r="H25" i="31"/>
  <c r="F25" i="31"/>
  <c r="C25" i="31"/>
  <c r="H61" i="25"/>
  <c r="F29" i="51"/>
  <c r="M29" i="51"/>
  <c r="K29" i="51"/>
  <c r="F19" i="58"/>
  <c r="C19" i="58"/>
  <c r="F23" i="57"/>
  <c r="C23" i="57"/>
  <c r="V555" i="38" l="1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56" i="38" s="1"/>
  <c r="X556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13" i="51"/>
  <c r="K213" i="51"/>
  <c r="Q2" i="44"/>
  <c r="Q3" i="44" s="1"/>
  <c r="Q6" i="44" s="1"/>
  <c r="Q2" i="32"/>
  <c r="Q8" i="32" s="1"/>
  <c r="F44" i="26"/>
  <c r="K44" i="26"/>
  <c r="Q2" i="71"/>
  <c r="M104" i="49"/>
  <c r="Q2" i="25"/>
  <c r="W554" i="38" l="1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5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8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55" i="38" l="1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<sst xmlns="http://schemas.openxmlformats.org/spreadsheetml/2006/main" count="6543" uniqueCount="925">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</sst>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7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1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16"/>
      <tableStyleElement type="headerRow" dxfId="2015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59600"/>
        <c:axId val="141160384"/>
      </c:scatterChart>
      <c:valAx>
        <c:axId val="14115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60384"/>
        <c:crosses val="autoZero"/>
        <c:crossBetween val="midCat"/>
      </c:valAx>
      <c:valAx>
        <c:axId val="14116038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5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61168"/>
        <c:axId val="141161560"/>
      </c:scatterChart>
      <c:valAx>
        <c:axId val="14116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61560"/>
        <c:crosses val="autoZero"/>
        <c:crossBetween val="midCat"/>
      </c:valAx>
      <c:valAx>
        <c:axId val="14116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611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62344"/>
        <c:axId val="443164088"/>
      </c:scatterChart>
      <c:valAx>
        <c:axId val="141162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164088"/>
        <c:crosses val="autoZero"/>
        <c:crossBetween val="midCat"/>
      </c:valAx>
      <c:valAx>
        <c:axId val="4431640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62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64872"/>
        <c:axId val="443165264"/>
      </c:scatterChart>
      <c:valAx>
        <c:axId val="44316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165264"/>
        <c:crosses val="autoZero"/>
        <c:crossBetween val="midCat"/>
      </c:valAx>
      <c:valAx>
        <c:axId val="44316526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164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03264"/>
        <c:axId val="454003656"/>
      </c:scatterChart>
      <c:valAx>
        <c:axId val="45400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03656"/>
        <c:crosses val="autoZero"/>
        <c:crossBetween val="midCat"/>
      </c:valAx>
      <c:valAx>
        <c:axId val="45400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0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  <c:pt idx="550">
                  <c:v>0.57302533875728567</c:v>
                </c:pt>
                <c:pt idx="551">
                  <c:v>0.57511594908916031</c:v>
                </c:pt>
                <c:pt idx="552">
                  <c:v>0.56131571593171692</c:v>
                </c:pt>
                <c:pt idx="553">
                  <c:v>0.63517899976999148</c:v>
                </c:pt>
                <c:pt idx="554">
                  <c:v>0.6503997090864837</c:v>
                </c:pt>
                <c:pt idx="555">
                  <c:v>0.67184727017227752</c:v>
                </c:pt>
                <c:pt idx="556">
                  <c:v>0.67557043662071725</c:v>
                </c:pt>
                <c:pt idx="557">
                  <c:v>0.68620454302970824</c:v>
                </c:pt>
                <c:pt idx="558">
                  <c:v>0.68799289827666343</c:v>
                </c:pt>
                <c:pt idx="559">
                  <c:v>0.67800455506499013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04440"/>
        <c:axId val="454004832"/>
      </c:scatterChart>
      <c:valAx>
        <c:axId val="454004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04832"/>
        <c:crosses val="autoZero"/>
        <c:crossBetween val="midCat"/>
      </c:valAx>
      <c:valAx>
        <c:axId val="45400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04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05616"/>
        <c:axId val="454006008"/>
      </c:scatterChart>
      <c:valAx>
        <c:axId val="45400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06008"/>
        <c:crosses val="autoZero"/>
        <c:crossBetween val="midCat"/>
      </c:valAx>
      <c:valAx>
        <c:axId val="4540060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056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67224"/>
        <c:axId val="443166832"/>
      </c:lineChart>
      <c:dateAx>
        <c:axId val="443167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166832"/>
        <c:crosses val="autoZero"/>
        <c:auto val="1"/>
        <c:lblOffset val="100"/>
        <c:baseTimeUnit val="days"/>
      </c:dateAx>
      <c:valAx>
        <c:axId val="44316683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16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67616"/>
        <c:axId val="433247600"/>
      </c:lineChart>
      <c:dateAx>
        <c:axId val="44316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47600"/>
        <c:crosses val="autoZero"/>
        <c:auto val="1"/>
        <c:lblOffset val="100"/>
        <c:baseTimeUnit val="days"/>
      </c:dateAx>
      <c:valAx>
        <c:axId val="4332476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16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402272"/>
        <c:axId val="455402664"/>
      </c:lineChart>
      <c:dateAx>
        <c:axId val="455402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02664"/>
        <c:crosses val="autoZero"/>
        <c:auto val="1"/>
        <c:lblOffset val="100"/>
        <c:baseTimeUnit val="days"/>
      </c:dateAx>
      <c:valAx>
        <c:axId val="4554026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0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88152"/>
        <c:axId val="455888544"/>
      </c:lineChart>
      <c:dateAx>
        <c:axId val="45588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8544"/>
        <c:crosses val="autoZero"/>
        <c:auto val="1"/>
        <c:lblOffset val="100"/>
        <c:baseTimeUnit val="days"/>
      </c:dateAx>
      <c:valAx>
        <c:axId val="45588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90504"/>
        <c:axId val="455890896"/>
      </c:lineChart>
      <c:dateAx>
        <c:axId val="45589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90896"/>
        <c:crosses val="autoZero"/>
        <c:auto val="1"/>
        <c:lblOffset val="100"/>
        <c:baseTimeUnit val="days"/>
      </c:dateAx>
      <c:valAx>
        <c:axId val="455890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9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622392"/>
        <c:axId val="455622784"/>
      </c:lineChart>
      <c:dateAx>
        <c:axId val="45562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22784"/>
        <c:crosses val="autoZero"/>
        <c:auto val="1"/>
        <c:lblOffset val="100"/>
        <c:baseTimeUnit val="days"/>
      </c:dateAx>
      <c:valAx>
        <c:axId val="4556227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2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624744"/>
        <c:axId val="455625136"/>
      </c:lineChart>
      <c:dateAx>
        <c:axId val="455624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25136"/>
        <c:crosses val="autoZero"/>
        <c:auto val="1"/>
        <c:lblOffset val="100"/>
        <c:baseTimeUnit val="days"/>
      </c:dateAx>
      <c:valAx>
        <c:axId val="4556251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2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179808"/>
        <c:axId val="456180200"/>
      </c:lineChart>
      <c:dateAx>
        <c:axId val="45617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80200"/>
        <c:crosses val="autoZero"/>
        <c:auto val="1"/>
        <c:lblOffset val="100"/>
        <c:baseTimeUnit val="days"/>
      </c:dateAx>
      <c:valAx>
        <c:axId val="4561802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7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956432"/>
        <c:axId val="456956824"/>
      </c:lineChart>
      <c:catAx>
        <c:axId val="45695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824"/>
        <c:crosses val="autoZero"/>
        <c:auto val="1"/>
        <c:lblAlgn val="ctr"/>
        <c:lblOffset val="100"/>
        <c:noMultiLvlLbl val="0"/>
      </c:catAx>
      <c:valAx>
        <c:axId val="456956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959176"/>
        <c:axId val="456959568"/>
      </c:lineChart>
      <c:dateAx>
        <c:axId val="456959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9568"/>
        <c:crosses val="autoZero"/>
        <c:auto val="1"/>
        <c:lblOffset val="100"/>
        <c:baseTimeUnit val="days"/>
      </c:dateAx>
      <c:valAx>
        <c:axId val="456959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8552"/>
        <c:axId val="476628944"/>
      </c:lineChart>
      <c:dateAx>
        <c:axId val="47662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8944"/>
        <c:crosses val="autoZero"/>
        <c:auto val="1"/>
        <c:lblOffset val="100"/>
        <c:baseTimeUnit val="days"/>
      </c:dateAx>
      <c:valAx>
        <c:axId val="4766289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5496"/>
        <c:axId val="482325888"/>
      </c:lineChart>
      <c:dateAx>
        <c:axId val="48232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5888"/>
        <c:crosses val="autoZero"/>
        <c:auto val="1"/>
        <c:lblOffset val="100"/>
        <c:baseTimeUnit val="days"/>
      </c:dateAx>
      <c:valAx>
        <c:axId val="4823258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7848"/>
        <c:axId val="477238944"/>
      </c:lineChart>
      <c:catAx>
        <c:axId val="482327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38944"/>
        <c:crosses val="autoZero"/>
        <c:auto val="1"/>
        <c:lblAlgn val="ctr"/>
        <c:lblOffset val="100"/>
        <c:noMultiLvlLbl val="0"/>
      </c:catAx>
      <c:valAx>
        <c:axId val="477238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242472"/>
        <c:axId val="496304792"/>
      </c:lineChart>
      <c:catAx>
        <c:axId val="477242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04792"/>
        <c:crosses val="autoZero"/>
        <c:auto val="1"/>
        <c:lblAlgn val="ctr"/>
        <c:lblOffset val="100"/>
        <c:noMultiLvlLbl val="0"/>
      </c:catAx>
      <c:valAx>
        <c:axId val="496304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4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06752"/>
        <c:axId val="496307144"/>
      </c:lineChart>
      <c:dateAx>
        <c:axId val="49630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07144"/>
        <c:crosses val="autoZero"/>
        <c:auto val="1"/>
        <c:lblOffset val="100"/>
        <c:baseTimeUnit val="days"/>
      </c:dateAx>
      <c:valAx>
        <c:axId val="4963071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0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35784"/>
        <c:axId val="497336176"/>
      </c:lineChart>
      <c:catAx>
        <c:axId val="497335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36176"/>
        <c:crosses val="autoZero"/>
        <c:auto val="1"/>
        <c:lblAlgn val="ctr"/>
        <c:lblOffset val="100"/>
        <c:noMultiLvlLbl val="0"/>
      </c:catAx>
      <c:valAx>
        <c:axId val="497336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3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38136"/>
        <c:axId val="497338528"/>
      </c:lineChart>
      <c:dateAx>
        <c:axId val="49733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38528"/>
        <c:crosses val="autoZero"/>
        <c:auto val="1"/>
        <c:lblOffset val="100"/>
        <c:baseTimeUnit val="days"/>
      </c:dateAx>
      <c:valAx>
        <c:axId val="497338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3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69552"/>
        <c:axId val="534369944"/>
      </c:lineChart>
      <c:dateAx>
        <c:axId val="534369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69944"/>
        <c:crosses val="autoZero"/>
        <c:auto val="1"/>
        <c:lblOffset val="100"/>
        <c:baseTimeUnit val="days"/>
      </c:dateAx>
      <c:valAx>
        <c:axId val="5343699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6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71904"/>
        <c:axId val="535244184"/>
      </c:lineChart>
      <c:dateAx>
        <c:axId val="534371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44184"/>
        <c:crosses val="autoZero"/>
        <c:auto val="1"/>
        <c:lblOffset val="100"/>
        <c:baseTimeUnit val="days"/>
      </c:dateAx>
      <c:valAx>
        <c:axId val="5352441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7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46144"/>
        <c:axId val="535246536"/>
      </c:lineChart>
      <c:dateAx>
        <c:axId val="535246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46536"/>
        <c:crosses val="autoZero"/>
        <c:auto val="1"/>
        <c:lblOffset val="100"/>
        <c:baseTimeUnit val="days"/>
      </c:dateAx>
      <c:valAx>
        <c:axId val="5352465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4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49672"/>
        <c:axId val="535250064"/>
      </c:lineChart>
      <c:dateAx>
        <c:axId val="5352496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50064"/>
        <c:crosses val="autoZero"/>
        <c:auto val="0"/>
        <c:lblOffset val="100"/>
        <c:baseTimeUnit val="days"/>
      </c:dateAx>
      <c:valAx>
        <c:axId val="5352500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49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31288"/>
        <c:axId val="532131680"/>
      </c:lineChart>
      <c:dateAx>
        <c:axId val="532131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1680"/>
        <c:crosses val="autoZero"/>
        <c:auto val="1"/>
        <c:lblOffset val="100"/>
        <c:baseTimeUnit val="days"/>
      </c:dateAx>
      <c:valAx>
        <c:axId val="5321316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33640"/>
        <c:axId val="532134032"/>
      </c:lineChart>
      <c:catAx>
        <c:axId val="532133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4032"/>
        <c:crosses val="autoZero"/>
        <c:auto val="1"/>
        <c:lblAlgn val="ctr"/>
        <c:lblOffset val="100"/>
        <c:noMultiLvlLbl val="0"/>
      </c:catAx>
      <c:valAx>
        <c:axId val="532134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35992"/>
        <c:axId val="532136384"/>
      </c:lineChart>
      <c:catAx>
        <c:axId val="532135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6384"/>
        <c:crosses val="autoZero"/>
        <c:auto val="1"/>
        <c:lblAlgn val="ctr"/>
        <c:lblOffset val="100"/>
        <c:noMultiLvlLbl val="0"/>
      </c:catAx>
      <c:valAx>
        <c:axId val="5321363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36752"/>
        <c:axId val="544237144"/>
      </c:lineChart>
      <c:catAx>
        <c:axId val="544236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7144"/>
        <c:crosses val="autoZero"/>
        <c:auto val="1"/>
        <c:lblAlgn val="ctr"/>
        <c:lblOffset val="100"/>
        <c:noMultiLvlLbl val="0"/>
      </c:catAx>
      <c:valAx>
        <c:axId val="544237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42632"/>
        <c:axId val="544243024"/>
      </c:lineChart>
      <c:dateAx>
        <c:axId val="54424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3024"/>
        <c:crosses val="autoZero"/>
        <c:auto val="1"/>
        <c:lblOffset val="100"/>
        <c:baseTimeUnit val="days"/>
      </c:dateAx>
      <c:valAx>
        <c:axId val="5442430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72672"/>
        <c:axId val="546673064"/>
      </c:lineChart>
      <c:dateAx>
        <c:axId val="546672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3064"/>
        <c:crosses val="autoZero"/>
        <c:auto val="1"/>
        <c:lblOffset val="100"/>
        <c:baseTimeUnit val="days"/>
      </c:dateAx>
      <c:valAx>
        <c:axId val="5466730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76200"/>
        <c:axId val="546676592"/>
      </c:lineChart>
      <c:catAx>
        <c:axId val="546676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6592"/>
        <c:crosses val="autoZero"/>
        <c:auto val="1"/>
        <c:lblAlgn val="ctr"/>
        <c:lblOffset val="100"/>
        <c:noMultiLvlLbl val="0"/>
      </c:catAx>
      <c:valAx>
        <c:axId val="5466765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78552"/>
        <c:axId val="546565464"/>
      </c:lineChart>
      <c:catAx>
        <c:axId val="546678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65464"/>
        <c:crosses val="autoZero"/>
        <c:auto val="1"/>
        <c:lblAlgn val="ctr"/>
        <c:lblOffset val="100"/>
        <c:noMultiLvlLbl val="0"/>
      </c:catAx>
      <c:valAx>
        <c:axId val="546565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69776"/>
        <c:axId val="546570168"/>
      </c:lineChart>
      <c:dateAx>
        <c:axId val="546569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70168"/>
        <c:crosses val="autoZero"/>
        <c:auto val="1"/>
        <c:lblOffset val="100"/>
        <c:baseTimeUnit val="days"/>
      </c:dateAx>
      <c:valAx>
        <c:axId val="5465701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6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756" dataDxfId="1755">
  <autoFilter ref="O15:W26"/>
  <tableColumns count="9">
    <tableColumn id="1" name="Date" dataDxfId="1754"/>
    <tableColumn id="2" name="Quarter" dataDxfId="1753"/>
    <tableColumn id="3" name="Time" dataDxfId="1752"/>
    <tableColumn id="4" name="EPS estimate" dataDxfId="1751"/>
    <tableColumn id="5" name="EPS Actual" dataDxfId="1750"/>
    <tableColumn id="6" name="Sales Estiamte (B)" dataDxfId="1749"/>
    <tableColumn id="7" name="Sales Actual (B)" dataDxfId="1748"/>
    <tableColumn id="8" name="Guidance" dataDxfId="1747"/>
    <tableColumn id="9" name="Reaction" dataDxfId="1746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343" dataDxfId="1342">
  <autoFilter ref="O14:W25"/>
  <tableColumns count="9">
    <tableColumn id="1" name="Date" dataDxfId="1341"/>
    <tableColumn id="2" name="Quarter" dataDxfId="1340"/>
    <tableColumn id="3" name="Time" dataDxfId="1339"/>
    <tableColumn id="4" name="EPS estimate" dataDxfId="1338"/>
    <tableColumn id="5" name="EPS Actual" dataDxfId="1337"/>
    <tableColumn id="6" name="Sales Estiamte (B)" dataDxfId="1336"/>
    <tableColumn id="7" name="Sales Actual (B)" dataDxfId="1335"/>
    <tableColumn id="8" name="Guidance" dataDxfId="1334"/>
    <tableColumn id="9" name="Reaction" dataDxfId="1333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Table27" displayName="Table27" ref="O16:W27" totalsRowShown="0" headerRowDxfId="1108" dataDxfId="1107">
  <autoFilter ref="O16:W27"/>
  <tableColumns count="9">
    <tableColumn id="1" name="Date" dataDxfId="1106"/>
    <tableColumn id="2" name="Quarter" dataDxfId="1105"/>
    <tableColumn id="3" name="Time" dataDxfId="1104"/>
    <tableColumn id="4" name="EPS estimate" dataDxfId="1103"/>
    <tableColumn id="5" name="EPS Actual" dataDxfId="1102"/>
    <tableColumn id="6" name="Sales Estiamte (B)" dataDxfId="1101"/>
    <tableColumn id="7" name="Sales Actual (B)" dataDxfId="1100"/>
    <tableColumn id="8" name="Guidance" dataDxfId="1099"/>
    <tableColumn id="9" name="Reaction" dataDxfId="1098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867" dataDxfId="866">
  <autoFilter ref="T80:AB91"/>
  <tableColumns count="9">
    <tableColumn id="1" name="Date" dataDxfId="865"/>
    <tableColumn id="2" name="Quarter" dataDxfId="864"/>
    <tableColumn id="3" name="Time" dataDxfId="863"/>
    <tableColumn id="4" name="EPS estimate" dataDxfId="862"/>
    <tableColumn id="5" name="EPS Actual" dataDxfId="861"/>
    <tableColumn id="6" name="Sales Estiamte (B)" dataDxfId="860"/>
    <tableColumn id="7" name="Sales Actual (B)" dataDxfId="859"/>
    <tableColumn id="8" name="Guidance" dataDxfId="858"/>
    <tableColumn id="9" name="Reaction" dataDxfId="857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418" dataDxfId="417">
  <autoFilter ref="O15:W26"/>
  <tableColumns count="9">
    <tableColumn id="1" name="Date" dataDxfId="416"/>
    <tableColumn id="2" name="Quarter" dataDxfId="415"/>
    <tableColumn id="3" name="Time" dataDxfId="414"/>
    <tableColumn id="4" name="EPS estimate" dataDxfId="413"/>
    <tableColumn id="5" name="EPS Actual" dataDxfId="412"/>
    <tableColumn id="6" name="Sales Estiamte (B)" dataDxfId="411"/>
    <tableColumn id="7" name="Sales Actual (B)" dataDxfId="410"/>
    <tableColumn id="8" name="Guidance" dataDxfId="409"/>
    <tableColumn id="9" name="Reaction" dataDxfId="40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836</v>
      </c>
      <c r="O1" s="352" t="s">
        <v>207</v>
      </c>
      <c r="P1" s="352" t="s">
        <v>283</v>
      </c>
    </row>
    <row r="2" spans="1:21" ht="21.95" customHeight="1" x14ac:dyDescent="0.25">
      <c r="A2" s="50"/>
      <c r="B2" s="50"/>
      <c r="C2" s="51"/>
      <c r="E2" s="22" t="s">
        <v>50</v>
      </c>
      <c r="F2" s="2">
        <v>17.899999999999999</v>
      </c>
      <c r="G2" s="2">
        <v>15.800978260869552</v>
      </c>
      <c r="H2" s="329">
        <v>4600</v>
      </c>
      <c r="I2" s="48">
        <v>72684.499999999942</v>
      </c>
      <c r="J2" s="366">
        <v>9655.5000000000582</v>
      </c>
      <c r="K2" s="353">
        <v>0.13284125226148713</v>
      </c>
      <c r="L2" s="366">
        <v>24271.071000001684</v>
      </c>
      <c r="M2">
        <v>4600</v>
      </c>
      <c r="N2" s="363"/>
      <c r="O2" s="134">
        <v>1.34E-2</v>
      </c>
      <c r="P2" s="753">
        <v>0</v>
      </c>
      <c r="R2" s="48"/>
      <c r="S2" s="48"/>
      <c r="T2" s="48"/>
      <c r="U2" s="48"/>
    </row>
    <row r="3" spans="1:21" ht="21.95" customHeight="1" x14ac:dyDescent="0.25">
      <c r="A3" s="51"/>
      <c r="B3" s="155"/>
      <c r="C3" s="330"/>
      <c r="E3" s="22" t="s">
        <v>196</v>
      </c>
      <c r="F3" s="2">
        <v>27.99</v>
      </c>
      <c r="G3" s="2">
        <v>30.924853846153837</v>
      </c>
      <c r="H3" s="49">
        <v>1300</v>
      </c>
      <c r="I3" s="48">
        <v>40202.30999999999</v>
      </c>
      <c r="J3" s="366">
        <v>-3815.3099999999977</v>
      </c>
      <c r="K3" s="353">
        <v>-9.4902755587924964E-2</v>
      </c>
      <c r="L3" s="48">
        <v>-2067.3400000000038</v>
      </c>
      <c r="M3">
        <v>800</v>
      </c>
      <c r="N3" s="363"/>
      <c r="O3" s="134">
        <v>1.6299999999999999E-2</v>
      </c>
      <c r="P3" s="134">
        <v>0</v>
      </c>
      <c r="Q3" s="148"/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31.15</v>
      </c>
      <c r="G4" s="2">
        <v>36.551874999999981</v>
      </c>
      <c r="H4" s="49">
        <v>320</v>
      </c>
      <c r="I4" s="48">
        <v>11696.599999999995</v>
      </c>
      <c r="J4" s="366">
        <v>-1728.5999999999949</v>
      </c>
      <c r="K4" s="353">
        <v>-0.14778653625839946</v>
      </c>
      <c r="L4" s="48">
        <v>-1653.5799999999949</v>
      </c>
      <c r="M4">
        <v>260</v>
      </c>
      <c r="N4" s="363"/>
      <c r="O4" s="134">
        <v>1.61E-2</v>
      </c>
      <c r="P4" s="134">
        <v>0</v>
      </c>
      <c r="R4" s="48"/>
      <c r="S4" s="48"/>
      <c r="T4" s="48"/>
    </row>
    <row r="5" spans="1:21" ht="21.95" customHeight="1" x14ac:dyDescent="0.25">
      <c r="A5" s="50"/>
      <c r="B5" s="50"/>
      <c r="C5" s="50"/>
      <c r="E5" s="22" t="s">
        <v>227</v>
      </c>
      <c r="F5" s="2">
        <v>25.91</v>
      </c>
      <c r="G5" s="2">
        <v>22.850749999999991</v>
      </c>
      <c r="H5" s="49">
        <v>400</v>
      </c>
      <c r="I5" s="48">
        <v>9140.2999999999956</v>
      </c>
      <c r="J5" s="366">
        <v>1223.7000000000044</v>
      </c>
      <c r="K5" s="353">
        <v>0.13387963195956415</v>
      </c>
      <c r="L5" s="48">
        <v>2675.9600000000028</v>
      </c>
      <c r="M5">
        <v>400</v>
      </c>
      <c r="N5" s="363"/>
      <c r="O5" s="134">
        <v>3.8595137012736396E-3</v>
      </c>
      <c r="P5" s="753">
        <v>0</v>
      </c>
      <c r="Q5" s="48"/>
      <c r="S5" s="48"/>
    </row>
    <row r="6" spans="1:21" ht="21.95" customHeight="1" x14ac:dyDescent="0.25">
      <c r="A6" s="50"/>
      <c r="B6" s="50"/>
      <c r="C6" s="51"/>
      <c r="E6" s="22" t="s">
        <v>728</v>
      </c>
      <c r="F6" s="2">
        <v>110.59</v>
      </c>
      <c r="G6" s="2">
        <v>96.393444444444469</v>
      </c>
      <c r="H6" s="329">
        <v>90</v>
      </c>
      <c r="I6" s="48">
        <v>8675.4100000000017</v>
      </c>
      <c r="J6" s="366">
        <v>1277.6899999999987</v>
      </c>
      <c r="K6" s="353">
        <v>0.14727718920489033</v>
      </c>
      <c r="L6" s="366">
        <v>1277.6899999999987</v>
      </c>
      <c r="M6">
        <v>90</v>
      </c>
      <c r="N6" s="2"/>
      <c r="O6" s="134">
        <v>2.8E-3</v>
      </c>
      <c r="P6" s="753">
        <v>0</v>
      </c>
      <c r="Q6" s="148"/>
      <c r="R6" s="48"/>
      <c r="S6" s="48"/>
      <c r="T6" s="48"/>
    </row>
    <row r="7" spans="1:21" ht="21.95" customHeight="1" x14ac:dyDescent="0.25">
      <c r="A7" s="51"/>
      <c r="B7" s="51"/>
      <c r="C7" s="51"/>
      <c r="E7" s="22" t="s">
        <v>334</v>
      </c>
      <c r="F7" s="2">
        <v>11.9</v>
      </c>
      <c r="G7" s="2">
        <v>13.392899999999999</v>
      </c>
      <c r="H7" s="329">
        <v>600</v>
      </c>
      <c r="I7" s="48">
        <v>8035.74</v>
      </c>
      <c r="J7" s="366">
        <v>-895.73999999999978</v>
      </c>
      <c r="K7" s="353">
        <v>-0.1114695099642347</v>
      </c>
      <c r="L7" s="366">
        <v>387.67999999999483</v>
      </c>
      <c r="M7" s="29">
        <v>43122</v>
      </c>
      <c r="N7" s="363"/>
      <c r="O7" s="134">
        <v>0</v>
      </c>
      <c r="P7" s="753">
        <v>0</v>
      </c>
      <c r="Q7" s="48"/>
      <c r="S7" s="48"/>
      <c r="T7" s="48"/>
    </row>
    <row r="8" spans="1:21" ht="21.95" customHeight="1" x14ac:dyDescent="0.25">
      <c r="A8" s="51"/>
      <c r="B8" s="50"/>
      <c r="C8" s="51"/>
      <c r="E8" s="22" t="s">
        <v>55</v>
      </c>
      <c r="F8" s="2">
        <v>78.709999999999994</v>
      </c>
      <c r="G8" s="2">
        <v>76.294399999999982</v>
      </c>
      <c r="H8" s="49">
        <v>100</v>
      </c>
      <c r="I8" s="48">
        <v>7629.4399999999978</v>
      </c>
      <c r="J8" s="366">
        <v>241.5600000000004</v>
      </c>
      <c r="K8" s="353">
        <v>3.1661563627212647E-2</v>
      </c>
      <c r="L8" s="366">
        <v>900.22999999999865</v>
      </c>
      <c r="M8" s="29">
        <v>43122</v>
      </c>
      <c r="N8" s="2"/>
      <c r="O8" s="134">
        <v>2.6426121204421296E-2</v>
      </c>
      <c r="P8" s="753">
        <v>0</v>
      </c>
      <c r="Q8" s="437"/>
      <c r="R8" s="48"/>
      <c r="S8" s="48"/>
    </row>
    <row r="9" spans="1:21" ht="21.95" customHeight="1" x14ac:dyDescent="0.25">
      <c r="A9" s="50"/>
      <c r="B9" s="50"/>
      <c r="C9" s="51"/>
      <c r="E9" s="22" t="s">
        <v>792</v>
      </c>
      <c r="F9" s="2">
        <v>72.790000000000006</v>
      </c>
      <c r="G9" s="2">
        <v>75.641599999999997</v>
      </c>
      <c r="H9" s="329">
        <v>100</v>
      </c>
      <c r="I9" s="48">
        <v>7564.16</v>
      </c>
      <c r="J9" s="366">
        <v>-285.15999999999894</v>
      </c>
      <c r="K9" s="353">
        <v>-3.7698832388526823E-2</v>
      </c>
      <c r="L9" s="366">
        <v>-285.15999999999894</v>
      </c>
      <c r="M9">
        <v>100</v>
      </c>
      <c r="N9" s="363"/>
      <c r="O9" s="134">
        <v>0</v>
      </c>
      <c r="P9" s="134">
        <v>0</v>
      </c>
      <c r="R9" s="48"/>
    </row>
    <row r="10" spans="1:21" ht="21.95" customHeight="1" x14ac:dyDescent="0.25">
      <c r="A10" s="51"/>
      <c r="B10" s="51"/>
      <c r="C10" s="51"/>
      <c r="E10" s="22" t="s">
        <v>749</v>
      </c>
      <c r="F10" s="2">
        <v>230.45</v>
      </c>
      <c r="G10" s="2">
        <v>193.78142857142862</v>
      </c>
      <c r="H10" s="329">
        <v>35</v>
      </c>
      <c r="I10" s="48">
        <v>6782.3500000000013</v>
      </c>
      <c r="J10" s="366">
        <v>1283.3999999999987</v>
      </c>
      <c r="K10" s="353">
        <v>0.18922644806003783</v>
      </c>
      <c r="L10" s="366">
        <v>1508.1699999999992</v>
      </c>
      <c r="M10">
        <v>20</v>
      </c>
      <c r="N10" s="363"/>
      <c r="O10" s="134">
        <v>2.8E-3</v>
      </c>
      <c r="P10" s="753">
        <v>0</v>
      </c>
      <c r="R10" s="48"/>
      <c r="S10" s="48"/>
    </row>
    <row r="11" spans="1:21" ht="21.95" customHeight="1" x14ac:dyDescent="0.25">
      <c r="A11" s="50"/>
      <c r="B11" s="51"/>
      <c r="C11" s="51"/>
      <c r="E11" s="22" t="s">
        <v>215</v>
      </c>
      <c r="F11" s="2">
        <v>52.69</v>
      </c>
      <c r="G11" s="2">
        <v>62.38219999999999</v>
      </c>
      <c r="H11" s="329">
        <v>100</v>
      </c>
      <c r="I11" s="48">
        <v>6238.2199999999993</v>
      </c>
      <c r="J11" s="366">
        <v>-969.21999999999935</v>
      </c>
      <c r="K11" s="353">
        <v>-0.15536803767741431</v>
      </c>
      <c r="L11" s="366">
        <v>188.649999999996</v>
      </c>
      <c r="M11">
        <v>100</v>
      </c>
      <c r="N11" s="363"/>
      <c r="O11" s="134">
        <v>2.1899999999999999E-2</v>
      </c>
      <c r="P11" s="134">
        <v>0</v>
      </c>
      <c r="R11" s="48"/>
      <c r="S11" s="48"/>
      <c r="T11" s="48"/>
    </row>
    <row r="12" spans="1:21" ht="21.95" customHeight="1" x14ac:dyDescent="0.25">
      <c r="A12" s="50"/>
      <c r="B12" s="50"/>
      <c r="C12" s="51"/>
      <c r="E12" s="22" t="s">
        <v>338</v>
      </c>
      <c r="F12" s="2">
        <v>20.04</v>
      </c>
      <c r="G12" s="2">
        <v>20.52014999999999</v>
      </c>
      <c r="H12" s="329">
        <v>200</v>
      </c>
      <c r="I12" s="48">
        <v>4104.0299999999979</v>
      </c>
      <c r="J12" s="366">
        <v>-96.029999999998836</v>
      </c>
      <c r="K12" s="353">
        <v>-2.3398951762048106E-2</v>
      </c>
      <c r="L12" s="366">
        <v>-96.029999999998836</v>
      </c>
      <c r="M12">
        <v>200</v>
      </c>
      <c r="N12" s="363"/>
      <c r="O12" s="134">
        <v>1.437125748502994E-2</v>
      </c>
      <c r="P12" s="753">
        <v>0</v>
      </c>
      <c r="R12" s="48"/>
      <c r="S12" s="48"/>
      <c r="T12" s="48"/>
    </row>
    <row r="13" spans="1:21" ht="21.95" customHeight="1" x14ac:dyDescent="0.25">
      <c r="A13" s="51"/>
      <c r="B13" s="51"/>
      <c r="C13" s="51"/>
      <c r="E13" s="22" t="s">
        <v>173</v>
      </c>
      <c r="F13" s="2">
        <v>63.12</v>
      </c>
      <c r="G13" s="2">
        <v>50.675625000000004</v>
      </c>
      <c r="H13" s="329">
        <v>80</v>
      </c>
      <c r="I13" s="48">
        <v>4054.05</v>
      </c>
      <c r="J13" s="366">
        <v>995.54999999999927</v>
      </c>
      <c r="K13" s="353">
        <v>0.24556924556924542</v>
      </c>
      <c r="L13" s="366">
        <v>2600.130000000001</v>
      </c>
      <c r="M13">
        <v>80</v>
      </c>
      <c r="N13" s="363"/>
      <c r="O13" s="134">
        <v>2.7300000000000001E-2</v>
      </c>
      <c r="P13" s="753">
        <v>0</v>
      </c>
      <c r="Q13" s="437"/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890</v>
      </c>
      <c r="F14" s="2">
        <v>36.58</v>
      </c>
      <c r="G14" s="2">
        <v>36.25</v>
      </c>
      <c r="H14" s="49">
        <v>100</v>
      </c>
      <c r="I14" s="48">
        <v>3625</v>
      </c>
      <c r="J14" s="366">
        <v>33</v>
      </c>
      <c r="K14" s="353">
        <v>9.1034482758620226E-3</v>
      </c>
      <c r="L14" s="366">
        <v>33</v>
      </c>
      <c r="M14" s="29">
        <v>43129</v>
      </c>
      <c r="N14" s="363"/>
      <c r="O14" s="134">
        <v>4.0599999999999997E-2</v>
      </c>
      <c r="P14" s="753">
        <v>0</v>
      </c>
      <c r="R14" s="48"/>
    </row>
    <row r="15" spans="1:21" ht="21.95" customHeight="1" x14ac:dyDescent="0.25">
      <c r="A15" s="51"/>
      <c r="B15" s="51"/>
      <c r="C15" s="51"/>
      <c r="E15" s="22" t="s">
        <v>917</v>
      </c>
      <c r="F15" s="2">
        <v>92.31</v>
      </c>
      <c r="G15" s="2">
        <v>90.08</v>
      </c>
      <c r="H15" s="329">
        <v>40</v>
      </c>
      <c r="I15" s="48">
        <v>3603.2</v>
      </c>
      <c r="J15" s="366">
        <v>89.200000000000273</v>
      </c>
      <c r="K15" s="353">
        <v>2.4755772646536455E-2</v>
      </c>
      <c r="L15" s="366">
        <v>89.200000000000273</v>
      </c>
      <c r="M15" s="29">
        <v>43136</v>
      </c>
      <c r="N15" s="363"/>
      <c r="O15" s="134">
        <v>2.4699382515437112E-2</v>
      </c>
      <c r="P15" s="134">
        <v>0</v>
      </c>
      <c r="R15" s="48"/>
      <c r="S15" s="48"/>
    </row>
    <row r="16" spans="1:21" ht="21.95" customHeight="1" x14ac:dyDescent="0.25">
      <c r="A16" s="50"/>
      <c r="B16" s="50"/>
      <c r="C16" s="51"/>
      <c r="E16" s="22" t="s">
        <v>794</v>
      </c>
      <c r="F16" s="2">
        <v>74.08</v>
      </c>
      <c r="G16" s="2">
        <v>71.481399999999994</v>
      </c>
      <c r="H16" s="329">
        <v>50</v>
      </c>
      <c r="I16" s="48">
        <v>3574.0699999999997</v>
      </c>
      <c r="J16" s="366">
        <v>129.93000000000029</v>
      </c>
      <c r="K16" s="353">
        <v>3.6353512941828293E-2</v>
      </c>
      <c r="L16" s="366">
        <v>129.93000000000029</v>
      </c>
      <c r="M16" s="29">
        <v>43136</v>
      </c>
      <c r="N16" s="2"/>
      <c r="O16" s="134">
        <v>0</v>
      </c>
      <c r="P16" s="134">
        <v>0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845</v>
      </c>
      <c r="F17" s="2">
        <v>18.928999999999998</v>
      </c>
      <c r="G17" s="2">
        <v>17.45</v>
      </c>
      <c r="H17" s="49">
        <v>200</v>
      </c>
      <c r="I17" s="48">
        <v>3490</v>
      </c>
      <c r="J17" s="366">
        <v>295.79999999999973</v>
      </c>
      <c r="K17" s="353">
        <v>8.4756446991403972E-2</v>
      </c>
      <c r="L17" s="48">
        <v>295.79999999999973</v>
      </c>
      <c r="M17" s="29">
        <v>43126</v>
      </c>
      <c r="N17" s="363"/>
      <c r="O17" s="134">
        <v>4.0599999999999997E-2</v>
      </c>
      <c r="P17" s="753">
        <v>0</v>
      </c>
      <c r="Q17" s="148"/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171</v>
      </c>
      <c r="F18" s="2">
        <v>58.63</v>
      </c>
      <c r="G18" s="2">
        <v>52.806000000000012</v>
      </c>
      <c r="H18" s="49">
        <v>60</v>
      </c>
      <c r="I18" s="48">
        <v>3168.3600000000006</v>
      </c>
      <c r="J18" s="366">
        <v>349.4399999999996</v>
      </c>
      <c r="K18" s="353">
        <v>0.1102904972919742</v>
      </c>
      <c r="L18" s="366">
        <v>399.38999999999942</v>
      </c>
      <c r="M18">
        <v>60</v>
      </c>
      <c r="N18" s="363"/>
      <c r="O18" s="134">
        <v>3.2500000000000001E-2</v>
      </c>
      <c r="P18" s="753">
        <v>0</v>
      </c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731</v>
      </c>
      <c r="F19" s="2">
        <v>185.42</v>
      </c>
      <c r="G19" s="2">
        <v>149.05549999999999</v>
      </c>
      <c r="H19" s="329">
        <v>20</v>
      </c>
      <c r="I19" s="48">
        <v>2981.1099999999997</v>
      </c>
      <c r="J19" s="366">
        <v>727.29</v>
      </c>
      <c r="K19" s="353">
        <v>0.24396617367356449</v>
      </c>
      <c r="L19" s="366">
        <v>870.32000000000016</v>
      </c>
      <c r="M19">
        <v>20</v>
      </c>
      <c r="N19" s="2"/>
      <c r="O19" s="134">
        <v>2.696580735627225E-3</v>
      </c>
      <c r="P19" s="753">
        <v>0</v>
      </c>
      <c r="S19" s="48"/>
      <c r="U19" s="48"/>
    </row>
    <row r="20" spans="1:22" ht="21.95" customHeight="1" x14ac:dyDescent="0.25">
      <c r="A20" s="50"/>
      <c r="B20" s="50"/>
      <c r="C20" s="51"/>
      <c r="E20" s="22" t="s">
        <v>889</v>
      </c>
      <c r="F20" s="2">
        <v>321.8</v>
      </c>
      <c r="G20" s="2">
        <v>288.97800000000001</v>
      </c>
      <c r="H20" s="329">
        <v>10</v>
      </c>
      <c r="I20" s="48">
        <v>2889.78</v>
      </c>
      <c r="J20" s="366">
        <v>328.2199999999998</v>
      </c>
      <c r="K20" s="353">
        <v>0.1135795804524912</v>
      </c>
      <c r="L20" s="366">
        <v>328.2199999999998</v>
      </c>
      <c r="M20" s="29">
        <v>43129</v>
      </c>
      <c r="N20" s="363"/>
      <c r="O20" s="134">
        <v>4.0599999999999997E-2</v>
      </c>
      <c r="P20" s="753">
        <v>0</v>
      </c>
      <c r="Q20" s="148"/>
      <c r="R20" s="48"/>
      <c r="S20" s="48"/>
    </row>
    <row r="21" spans="1:22" ht="21.95" customHeight="1" x14ac:dyDescent="0.25">
      <c r="A21" s="50"/>
      <c r="B21" s="50"/>
      <c r="C21" s="51"/>
      <c r="E21" s="22" t="s">
        <v>351</v>
      </c>
      <c r="F21" s="2">
        <v>70.73</v>
      </c>
      <c r="G21" s="2">
        <v>56.26</v>
      </c>
      <c r="H21" s="329">
        <v>50</v>
      </c>
      <c r="I21" s="48">
        <v>2813</v>
      </c>
      <c r="J21" s="366">
        <v>723.5</v>
      </c>
      <c r="K21" s="353">
        <v>0.25719872022751522</v>
      </c>
      <c r="L21" s="366">
        <v>1947.0099999999984</v>
      </c>
      <c r="M21">
        <v>50</v>
      </c>
      <c r="N21" s="363"/>
      <c r="O21" s="134">
        <v>4.3499999999999997E-2</v>
      </c>
      <c r="P21" s="134">
        <v>0</v>
      </c>
      <c r="Q21" s="148"/>
      <c r="S21" s="48"/>
      <c r="T21" s="48"/>
    </row>
    <row r="22" spans="1:22" ht="21.95" customHeight="1" x14ac:dyDescent="0.25">
      <c r="A22" s="155"/>
      <c r="B22" s="50"/>
      <c r="C22" s="51"/>
      <c r="E22" s="22" t="s">
        <v>894</v>
      </c>
      <c r="F22" s="2">
        <v>89.99</v>
      </c>
      <c r="G22" s="2">
        <v>85.18</v>
      </c>
      <c r="H22" s="49">
        <v>30</v>
      </c>
      <c r="I22" s="48">
        <v>2555.4</v>
      </c>
      <c r="J22" s="366">
        <v>144.29999999999973</v>
      </c>
      <c r="K22" s="353">
        <v>5.6468654613758953E-2</v>
      </c>
      <c r="L22" s="366">
        <v>144.29999999999973</v>
      </c>
      <c r="M22" s="29">
        <v>43133</v>
      </c>
      <c r="N22" s="363"/>
      <c r="O22" s="134">
        <v>7.5563951550172252E-3</v>
      </c>
      <c r="P22" s="753">
        <v>0</v>
      </c>
      <c r="Q22" s="148"/>
      <c r="R22" s="48"/>
      <c r="S22" s="48"/>
      <c r="T22" s="48"/>
    </row>
    <row r="23" spans="1:22" ht="21.95" customHeight="1" x14ac:dyDescent="0.25">
      <c r="A23" s="50"/>
      <c r="B23" s="51"/>
      <c r="C23" s="51"/>
      <c r="E23" s="22" t="s">
        <v>62</v>
      </c>
      <c r="F23" s="2">
        <v>336.72</v>
      </c>
      <c r="G23" s="2">
        <v>336.72</v>
      </c>
      <c r="H23" s="329">
        <v>0</v>
      </c>
      <c r="I23" s="48">
        <v>0</v>
      </c>
      <c r="J23" s="366">
        <v>0</v>
      </c>
      <c r="K23" s="353">
        <v>0</v>
      </c>
      <c r="L23" s="366">
        <v>1659.3600000000079</v>
      </c>
      <c r="M23">
        <v>0</v>
      </c>
      <c r="N23" s="363"/>
      <c r="O23" s="134">
        <v>0</v>
      </c>
      <c r="P23" s="134">
        <v>0</v>
      </c>
      <c r="R23" s="48"/>
      <c r="S23" s="48"/>
    </row>
    <row r="24" spans="1:22" ht="21.95" customHeight="1" x14ac:dyDescent="0.25">
      <c r="A24" s="50"/>
      <c r="B24" s="50"/>
      <c r="C24" s="51"/>
      <c r="E24" s="22" t="s">
        <v>204</v>
      </c>
      <c r="F24" s="2">
        <v>44.39</v>
      </c>
      <c r="G24" s="2">
        <v>44.39</v>
      </c>
      <c r="H24" s="329">
        <v>0</v>
      </c>
      <c r="I24" s="48">
        <v>0</v>
      </c>
      <c r="J24" s="366">
        <v>0</v>
      </c>
      <c r="K24" s="353">
        <v>0</v>
      </c>
      <c r="L24" s="366">
        <v>555.54</v>
      </c>
      <c r="M24">
        <v>0</v>
      </c>
      <c r="N24" s="363"/>
      <c r="O24" s="134">
        <v>0</v>
      </c>
      <c r="P24" s="134">
        <v>0</v>
      </c>
    </row>
    <row r="25" spans="1:22" ht="21.95" customHeight="1" x14ac:dyDescent="0.25">
      <c r="A25" s="51"/>
      <c r="B25" s="51"/>
      <c r="C25" s="51"/>
      <c r="E25" s="22" t="s">
        <v>203</v>
      </c>
      <c r="F25" s="2">
        <v>174.29</v>
      </c>
      <c r="G25" s="2">
        <v>174.29</v>
      </c>
      <c r="H25" s="329">
        <v>0</v>
      </c>
      <c r="I25" s="48">
        <v>0</v>
      </c>
      <c r="J25" s="366">
        <v>0</v>
      </c>
      <c r="K25" s="353">
        <v>0</v>
      </c>
      <c r="L25" s="366">
        <v>363.09999999999945</v>
      </c>
      <c r="M25">
        <v>0</v>
      </c>
      <c r="N25" s="363"/>
      <c r="O25" s="134">
        <v>1.5900000000000001E-2</v>
      </c>
      <c r="P25" s="753">
        <v>0</v>
      </c>
      <c r="Q25" s="437"/>
      <c r="R25" s="48"/>
      <c r="S25" s="48"/>
      <c r="T25" s="48"/>
      <c r="V25" s="48"/>
    </row>
    <row r="26" spans="1:22" ht="21.95" customHeight="1" x14ac:dyDescent="0.25">
      <c r="A26" s="50"/>
      <c r="B26" s="51"/>
      <c r="C26" s="51"/>
      <c r="E26" s="22" t="s">
        <v>226</v>
      </c>
      <c r="F26" s="2">
        <v>101.22</v>
      </c>
      <c r="G26" s="2">
        <v>101.22</v>
      </c>
      <c r="H26" s="49">
        <v>0</v>
      </c>
      <c r="I26" s="48">
        <v>0</v>
      </c>
      <c r="J26" s="366">
        <v>0</v>
      </c>
      <c r="K26" s="353">
        <v>0</v>
      </c>
      <c r="L26" s="366">
        <v>231.53999999999996</v>
      </c>
      <c r="M26">
        <v>0</v>
      </c>
      <c r="N26" s="2"/>
      <c r="O26" s="134">
        <v>1.6199999999999999E-2</v>
      </c>
      <c r="P26" s="753">
        <v>0</v>
      </c>
      <c r="S26" s="48"/>
    </row>
    <row r="27" spans="1:22" ht="21.95" customHeight="1" x14ac:dyDescent="0.25">
      <c r="A27" s="50"/>
      <c r="B27" s="50"/>
      <c r="C27" s="51"/>
      <c r="E27" s="22" t="s">
        <v>269</v>
      </c>
      <c r="F27" s="2">
        <v>94.78</v>
      </c>
      <c r="G27" s="2">
        <v>94.78</v>
      </c>
      <c r="H27" s="329">
        <v>0</v>
      </c>
      <c r="I27" s="48">
        <v>0</v>
      </c>
      <c r="J27" s="366">
        <v>0</v>
      </c>
      <c r="K27" s="353">
        <v>0</v>
      </c>
      <c r="L27" s="366">
        <v>1857.7799999999988</v>
      </c>
      <c r="M27">
        <v>0</v>
      </c>
      <c r="N27" s="2"/>
      <c r="O27" s="134">
        <v>1.49E-2</v>
      </c>
      <c r="P27" s="753">
        <v>0</v>
      </c>
      <c r="R27" s="48"/>
    </row>
    <row r="28" spans="1:22" ht="21.95" customHeight="1" x14ac:dyDescent="0.25">
      <c r="A28" s="50"/>
      <c r="B28" s="50"/>
      <c r="C28" s="51"/>
      <c r="E28" s="22" t="s">
        <v>23</v>
      </c>
      <c r="F28" s="2">
        <v>30.6</v>
      </c>
      <c r="G28" s="2">
        <v>30.6</v>
      </c>
      <c r="H28" s="49">
        <v>0</v>
      </c>
      <c r="I28" s="48">
        <v>0</v>
      </c>
      <c r="J28" s="366">
        <v>0</v>
      </c>
      <c r="K28" s="353">
        <v>0</v>
      </c>
      <c r="L28" s="48">
        <v>171.89999999999964</v>
      </c>
      <c r="M28">
        <v>0</v>
      </c>
      <c r="N28" s="2"/>
      <c r="O28" s="134">
        <v>0</v>
      </c>
      <c r="P28" s="134">
        <v>0</v>
      </c>
      <c r="Q28" s="148"/>
      <c r="R28" s="48"/>
      <c r="S28" s="48"/>
      <c r="T28" s="48"/>
    </row>
    <row r="29" spans="1:22" ht="21.95" customHeight="1" x14ac:dyDescent="0.25">
      <c r="A29" s="50"/>
      <c r="B29" s="50"/>
      <c r="C29" s="51"/>
      <c r="E29" s="22" t="s">
        <v>270</v>
      </c>
      <c r="F29" s="2">
        <v>35.6</v>
      </c>
      <c r="G29" s="2">
        <v>35.6</v>
      </c>
      <c r="H29" s="49">
        <v>0</v>
      </c>
      <c r="I29" s="48">
        <v>0</v>
      </c>
      <c r="J29" s="366">
        <v>0</v>
      </c>
      <c r="K29" s="353">
        <v>0</v>
      </c>
      <c r="L29" s="366">
        <v>98.449999999999818</v>
      </c>
      <c r="M29">
        <v>0</v>
      </c>
      <c r="N29" s="2"/>
      <c r="O29" s="134">
        <v>1.11E-2</v>
      </c>
      <c r="P29" s="753">
        <v>0</v>
      </c>
      <c r="Q29" s="148"/>
      <c r="R29" s="48"/>
      <c r="S29" s="48"/>
      <c r="T29" s="48"/>
    </row>
    <row r="30" spans="1:22" ht="21.95" customHeight="1" x14ac:dyDescent="0.25">
      <c r="A30" s="155"/>
      <c r="B30" s="50"/>
      <c r="C30" s="51"/>
      <c r="E30" s="22" t="s">
        <v>36</v>
      </c>
      <c r="F30" s="2">
        <v>62.96</v>
      </c>
      <c r="G30" s="2">
        <v>62.96</v>
      </c>
      <c r="H30" s="49">
        <v>0</v>
      </c>
      <c r="I30" s="48">
        <v>0</v>
      </c>
      <c r="J30" s="366">
        <v>0</v>
      </c>
      <c r="K30" s="353">
        <v>0</v>
      </c>
      <c r="L30" s="366">
        <v>117.73999999999978</v>
      </c>
      <c r="M30">
        <v>0</v>
      </c>
      <c r="N30" s="2"/>
      <c r="O30" s="134">
        <v>7.4000000000000003E-3</v>
      </c>
      <c r="P30" s="753">
        <v>0</v>
      </c>
      <c r="Q30" s="148"/>
      <c r="R30" s="48"/>
      <c r="S30" s="48"/>
      <c r="T30" s="48"/>
    </row>
    <row r="31" spans="1:22" ht="21.95" customHeight="1" x14ac:dyDescent="0.25">
      <c r="A31" s="50"/>
      <c r="B31" s="50"/>
      <c r="C31" s="51"/>
      <c r="E31" s="22" t="s">
        <v>321</v>
      </c>
      <c r="F31" s="2">
        <v>38.799999999999997</v>
      </c>
      <c r="G31" s="2">
        <v>38.799999999999997</v>
      </c>
      <c r="H31" s="329">
        <v>0</v>
      </c>
      <c r="I31" s="48">
        <v>0</v>
      </c>
      <c r="J31" s="366">
        <v>0</v>
      </c>
      <c r="K31" s="353">
        <v>0</v>
      </c>
      <c r="L31" s="366">
        <v>264.92000000000007</v>
      </c>
      <c r="M31">
        <v>0</v>
      </c>
      <c r="N31" s="363"/>
      <c r="O31" s="134">
        <v>3.4200000000000001E-2</v>
      </c>
      <c r="P31" s="753">
        <v>0</v>
      </c>
      <c r="Q31" s="148"/>
      <c r="S31" s="48"/>
    </row>
    <row r="32" spans="1:22" ht="21.95" customHeight="1" x14ac:dyDescent="0.25">
      <c r="A32" s="50"/>
      <c r="B32" s="51"/>
      <c r="C32" s="51"/>
      <c r="E32" s="22" t="s">
        <v>304</v>
      </c>
      <c r="F32" s="48">
        <v>62.01</v>
      </c>
      <c r="G32" s="2">
        <v>62.01</v>
      </c>
      <c r="H32" s="329">
        <v>0</v>
      </c>
      <c r="I32" s="48">
        <v>0</v>
      </c>
      <c r="J32" s="366">
        <v>0</v>
      </c>
      <c r="K32" s="353">
        <v>0</v>
      </c>
      <c r="L32" s="366">
        <v>910.79999999999927</v>
      </c>
      <c r="M32">
        <v>0</v>
      </c>
      <c r="N32" s="2"/>
      <c r="O32" s="134">
        <v>2.87E-2</v>
      </c>
      <c r="P32" s="753">
        <v>0</v>
      </c>
      <c r="R32" s="48"/>
      <c r="S32" s="48"/>
      <c r="T32" s="48"/>
    </row>
    <row r="33" spans="1:22" ht="21.95" customHeight="1" x14ac:dyDescent="0.25">
      <c r="A33" s="50"/>
      <c r="B33" s="51"/>
      <c r="C33" s="51"/>
      <c r="E33" s="22" t="s">
        <v>747</v>
      </c>
      <c r="F33" s="2">
        <v>32.03</v>
      </c>
      <c r="G33" s="2">
        <v>32.03</v>
      </c>
      <c r="H33" s="49">
        <v>0</v>
      </c>
      <c r="I33" s="48">
        <v>0</v>
      </c>
      <c r="J33" s="366">
        <v>0</v>
      </c>
      <c r="K33" s="353">
        <v>0</v>
      </c>
      <c r="L33" s="48">
        <v>557.94000000000005</v>
      </c>
      <c r="M33">
        <v>0</v>
      </c>
      <c r="N33" s="363"/>
      <c r="O33" s="134">
        <v>4.0599999999999997E-2</v>
      </c>
      <c r="P33" s="134">
        <v>0</v>
      </c>
      <c r="Q33" s="148"/>
      <c r="S33" s="48"/>
    </row>
    <row r="34" spans="1:22" ht="21.95" customHeight="1" x14ac:dyDescent="0.25">
      <c r="A34" s="51"/>
      <c r="B34" s="51"/>
      <c r="C34" s="51"/>
      <c r="E34" s="22" t="s">
        <v>250</v>
      </c>
      <c r="F34" s="2">
        <v>66.34</v>
      </c>
      <c r="G34" s="2">
        <v>66.34</v>
      </c>
      <c r="H34" s="329">
        <v>0</v>
      </c>
      <c r="I34" s="429">
        <v>0</v>
      </c>
      <c r="J34" s="366">
        <v>0</v>
      </c>
      <c r="K34" s="353">
        <v>0</v>
      </c>
      <c r="L34" s="366">
        <v>329.74000000000069</v>
      </c>
      <c r="M34">
        <v>0</v>
      </c>
      <c r="N34" s="363"/>
      <c r="O34" s="134">
        <v>0</v>
      </c>
      <c r="P34" s="134">
        <v>0</v>
      </c>
      <c r="R34" s="48"/>
      <c r="S34" s="48"/>
      <c r="T34" s="48"/>
    </row>
    <row r="35" spans="1:22" ht="21.95" customHeight="1" x14ac:dyDescent="0.25">
      <c r="A35" s="50"/>
      <c r="B35" s="50"/>
      <c r="C35" s="51"/>
      <c r="E35" s="22" t="s">
        <v>721</v>
      </c>
      <c r="F35" s="2">
        <v>29.79</v>
      </c>
      <c r="G35" s="2">
        <v>29.79</v>
      </c>
      <c r="H35" s="49">
        <v>0</v>
      </c>
      <c r="I35" s="48">
        <v>0</v>
      </c>
      <c r="J35" s="366">
        <v>0</v>
      </c>
      <c r="K35" s="353">
        <v>0</v>
      </c>
      <c r="L35" s="48">
        <v>309.26000000000022</v>
      </c>
      <c r="M35">
        <v>0</v>
      </c>
      <c r="N35" s="363"/>
      <c r="O35" s="134">
        <v>8.8000000000000005E-3</v>
      </c>
      <c r="P35" s="753">
        <v>0</v>
      </c>
      <c r="Q35" s="148"/>
      <c r="S35" s="48"/>
    </row>
    <row r="36" spans="1:22" ht="21.95" customHeight="1" x14ac:dyDescent="0.25">
      <c r="A36" s="50"/>
      <c r="B36" s="50"/>
      <c r="C36" s="51"/>
      <c r="E36" s="22" t="s">
        <v>279</v>
      </c>
      <c r="F36" s="2">
        <v>77.44</v>
      </c>
      <c r="G36" s="2">
        <v>77.44</v>
      </c>
      <c r="H36" s="49">
        <v>0</v>
      </c>
      <c r="I36" s="48">
        <v>0</v>
      </c>
      <c r="J36" s="366">
        <v>0</v>
      </c>
      <c r="K36" s="353">
        <v>0</v>
      </c>
      <c r="L36" s="48">
        <v>197.20999999999549</v>
      </c>
      <c r="M36">
        <v>0</v>
      </c>
      <c r="N36" s="2"/>
      <c r="O36" s="134">
        <v>2.5499999999999998E-2</v>
      </c>
      <c r="P36" s="753">
        <v>0</v>
      </c>
      <c r="Q36" s="48"/>
      <c r="R36" s="48"/>
      <c r="S36" s="48"/>
      <c r="T36" s="48"/>
    </row>
    <row r="37" spans="1:22" ht="21.95" customHeight="1" x14ac:dyDescent="0.25">
      <c r="A37" s="50"/>
      <c r="B37" s="50"/>
      <c r="C37" s="51"/>
      <c r="E37" s="22" t="s">
        <v>795</v>
      </c>
      <c r="F37" s="2">
        <v>187.11</v>
      </c>
      <c r="G37" s="2">
        <v>187.11</v>
      </c>
      <c r="H37" s="329">
        <v>0</v>
      </c>
      <c r="I37" s="48">
        <v>0</v>
      </c>
      <c r="J37" s="366">
        <v>0</v>
      </c>
      <c r="K37" s="353">
        <v>0</v>
      </c>
      <c r="L37" s="366">
        <v>843.18000000000029</v>
      </c>
      <c r="M37">
        <v>0</v>
      </c>
      <c r="N37" s="363"/>
      <c r="O37" s="134">
        <v>2.8E-3</v>
      </c>
      <c r="P37" s="134">
        <v>0</v>
      </c>
      <c r="R37" s="48"/>
      <c r="S37" s="48"/>
    </row>
    <row r="38" spans="1:22" ht="21.95" customHeight="1" x14ac:dyDescent="0.25">
      <c r="A38" s="50"/>
      <c r="B38" s="51"/>
      <c r="C38" s="51"/>
      <c r="E38" s="22" t="s">
        <v>197</v>
      </c>
      <c r="F38" s="2">
        <v>13.03</v>
      </c>
      <c r="G38" s="2">
        <v>13.03</v>
      </c>
      <c r="H38" s="49">
        <v>0</v>
      </c>
      <c r="I38" s="48">
        <v>0</v>
      </c>
      <c r="J38" s="366">
        <v>0</v>
      </c>
      <c r="K38" s="353">
        <v>0</v>
      </c>
      <c r="L38" s="366">
        <v>495.20999999999913</v>
      </c>
      <c r="M38">
        <v>0</v>
      </c>
      <c r="N38" s="2"/>
      <c r="O38" s="134">
        <v>5.1499999999999997E-2</v>
      </c>
      <c r="P38" s="753">
        <v>0</v>
      </c>
      <c r="R38" s="48"/>
      <c r="S38" s="48"/>
    </row>
    <row r="39" spans="1:22" ht="21.95" customHeight="1" x14ac:dyDescent="0.25">
      <c r="A39" s="51"/>
      <c r="B39" s="51"/>
      <c r="C39" s="51"/>
      <c r="E39" s="22" t="s">
        <v>273</v>
      </c>
      <c r="F39" s="2">
        <v>143.97</v>
      </c>
      <c r="G39" s="2">
        <v>143.97</v>
      </c>
      <c r="H39" s="329">
        <v>0</v>
      </c>
      <c r="I39" s="48">
        <v>0</v>
      </c>
      <c r="J39" s="366">
        <v>0</v>
      </c>
      <c r="K39" s="353">
        <v>0</v>
      </c>
      <c r="L39" s="366">
        <v>154.77999999999975</v>
      </c>
      <c r="M39">
        <v>0</v>
      </c>
      <c r="N39" s="363"/>
      <c r="O39" s="134">
        <v>2.5700000000000001E-2</v>
      </c>
      <c r="P39" s="753">
        <v>0</v>
      </c>
      <c r="Q39" s="48"/>
      <c r="R39" s="48"/>
      <c r="S39" s="48"/>
      <c r="T39" s="48"/>
      <c r="V39" s="48"/>
    </row>
    <row r="40" spans="1:22" ht="21.95" customHeight="1" x14ac:dyDescent="0.25">
      <c r="A40" s="50"/>
      <c r="B40" s="50"/>
      <c r="C40" s="51"/>
      <c r="E40" s="22" t="s">
        <v>17</v>
      </c>
      <c r="F40" s="2">
        <v>15.09</v>
      </c>
      <c r="G40" s="2">
        <v>15.09</v>
      </c>
      <c r="H40" s="49">
        <v>0</v>
      </c>
      <c r="I40" s="48">
        <v>0</v>
      </c>
      <c r="J40" s="366">
        <v>-20818.210000000079</v>
      </c>
      <c r="K40" s="353">
        <v>0</v>
      </c>
      <c r="L40" s="366">
        <v>-20818.210000000079</v>
      </c>
      <c r="M40">
        <v>0</v>
      </c>
      <c r="N40" s="363"/>
      <c r="O40" s="134">
        <v>0</v>
      </c>
      <c r="P40" s="134">
        <v>0</v>
      </c>
      <c r="R40" s="48"/>
      <c r="S40" s="48"/>
      <c r="T40" s="48"/>
    </row>
    <row r="41" spans="1:22" ht="21.95" customHeight="1" x14ac:dyDescent="0.25">
      <c r="A41" s="60"/>
      <c r="B41" s="61"/>
      <c r="C41" s="60"/>
      <c r="E41" s="22" t="s">
        <v>313</v>
      </c>
      <c r="F41" s="2">
        <v>118.5</v>
      </c>
      <c r="G41" s="2">
        <v>118.5</v>
      </c>
      <c r="H41" s="49">
        <v>0</v>
      </c>
      <c r="I41" s="48">
        <v>0</v>
      </c>
      <c r="J41" s="366">
        <v>0</v>
      </c>
      <c r="K41" s="353">
        <v>0</v>
      </c>
      <c r="L41" s="48">
        <v>720.56000000000131</v>
      </c>
      <c r="M41">
        <v>0</v>
      </c>
      <c r="N41" s="2"/>
      <c r="O41" s="134">
        <v>0</v>
      </c>
      <c r="P41" s="753">
        <v>0</v>
      </c>
      <c r="R41" s="48"/>
      <c r="S41" s="48"/>
    </row>
    <row r="42" spans="1:22" ht="21.95" customHeight="1" x14ac:dyDescent="0.25">
      <c r="A42" s="51"/>
      <c r="B42" s="51"/>
      <c r="C42" s="51"/>
      <c r="E42" s="22" t="s">
        <v>745</v>
      </c>
      <c r="F42" s="2">
        <v>76.27</v>
      </c>
      <c r="G42" s="2">
        <v>76.27</v>
      </c>
      <c r="H42" s="329">
        <v>0</v>
      </c>
      <c r="I42" s="48">
        <v>0</v>
      </c>
      <c r="J42" s="366">
        <v>0</v>
      </c>
      <c r="K42" s="353">
        <v>0</v>
      </c>
      <c r="L42" s="366">
        <v>329.55999999999949</v>
      </c>
      <c r="M42">
        <v>0</v>
      </c>
      <c r="N42" s="363"/>
      <c r="O42" s="134">
        <v>1.78E-2</v>
      </c>
      <c r="P42" s="134">
        <v>0</v>
      </c>
      <c r="R42" s="48"/>
      <c r="S42" s="48"/>
      <c r="T42" s="48"/>
    </row>
    <row r="43" spans="1:22" ht="21.95" customHeight="1" x14ac:dyDescent="0.25">
      <c r="A43" s="50"/>
      <c r="B43" s="51"/>
      <c r="C43" s="51"/>
      <c r="E43" s="22" t="s">
        <v>793</v>
      </c>
      <c r="F43" s="2">
        <v>767.78</v>
      </c>
      <c r="G43" s="2">
        <v>767.78</v>
      </c>
      <c r="H43" s="329">
        <v>0</v>
      </c>
      <c r="I43" s="48">
        <v>0</v>
      </c>
      <c r="J43" s="366">
        <v>0</v>
      </c>
      <c r="K43" s="353">
        <v>0</v>
      </c>
      <c r="L43" s="366">
        <v>559.89000000000033</v>
      </c>
      <c r="M43">
        <v>0</v>
      </c>
      <c r="N43" s="363"/>
      <c r="O43" s="134">
        <v>0</v>
      </c>
      <c r="P43" s="134">
        <v>0</v>
      </c>
      <c r="S43" s="48"/>
    </row>
    <row r="44" spans="1:22" ht="21.95" customHeight="1" x14ac:dyDescent="0.25">
      <c r="A44" s="50"/>
      <c r="B44" s="50"/>
      <c r="C44" s="51"/>
      <c r="E44" s="22" t="s">
        <v>195</v>
      </c>
      <c r="F44" s="2">
        <v>64.22</v>
      </c>
      <c r="G44" s="2">
        <v>64.22</v>
      </c>
      <c r="H44" s="329">
        <v>0</v>
      </c>
      <c r="I44" s="48">
        <v>0</v>
      </c>
      <c r="J44" s="366">
        <v>0</v>
      </c>
      <c r="K44" s="353">
        <v>0</v>
      </c>
      <c r="L44" s="366">
        <v>785.90999999999985</v>
      </c>
      <c r="M44">
        <v>0</v>
      </c>
      <c r="N44" s="363"/>
      <c r="O44" s="134">
        <v>1.29E-2</v>
      </c>
      <c r="P44" s="134">
        <v>0</v>
      </c>
      <c r="Q44" s="148"/>
      <c r="R44" s="48"/>
      <c r="S44" s="48"/>
    </row>
    <row r="45" spans="1:22" ht="21.95" customHeight="1" x14ac:dyDescent="0.25">
      <c r="A45" s="50"/>
      <c r="B45" s="50"/>
      <c r="C45" s="51"/>
      <c r="E45" s="22" t="s">
        <v>225</v>
      </c>
      <c r="F45" s="2">
        <v>60.56</v>
      </c>
      <c r="G45" s="2">
        <v>60.56</v>
      </c>
      <c r="H45" s="329">
        <v>0</v>
      </c>
      <c r="I45" s="48">
        <v>0</v>
      </c>
      <c r="J45" s="366">
        <v>0</v>
      </c>
      <c r="K45" s="353">
        <v>0</v>
      </c>
      <c r="L45" s="366">
        <v>257.64999999999964</v>
      </c>
      <c r="M45">
        <v>0</v>
      </c>
      <c r="N45" s="363"/>
      <c r="O45" s="134">
        <v>0</v>
      </c>
      <c r="P45" s="753">
        <v>0</v>
      </c>
      <c r="Q45" s="148"/>
      <c r="T45" s="48"/>
    </row>
    <row r="46" spans="1:22" ht="21.95" customHeight="1" x14ac:dyDescent="0.25">
      <c r="A46" s="50"/>
      <c r="B46" s="50"/>
      <c r="C46" s="51"/>
      <c r="E46" s="22" t="s">
        <v>34</v>
      </c>
      <c r="F46" s="2">
        <v>43.29</v>
      </c>
      <c r="G46" s="2">
        <v>43.29</v>
      </c>
      <c r="H46" s="329">
        <v>0</v>
      </c>
      <c r="I46" s="48">
        <v>0</v>
      </c>
      <c r="J46" s="366">
        <v>0</v>
      </c>
      <c r="K46" s="353">
        <v>0</v>
      </c>
      <c r="L46" s="366">
        <v>21137.586999999941</v>
      </c>
      <c r="M46">
        <v>0</v>
      </c>
      <c r="N46" s="363"/>
      <c r="O46" s="134">
        <v>0</v>
      </c>
      <c r="P46" s="753">
        <v>0</v>
      </c>
      <c r="R46" s="48"/>
      <c r="S46" s="48"/>
      <c r="T46" s="48"/>
    </row>
    <row r="47" spans="1:22" ht="21.95" customHeight="1" x14ac:dyDescent="0.25">
      <c r="A47" s="50"/>
      <c r="B47" s="50"/>
      <c r="C47" s="51"/>
      <c r="E47" s="22" t="s">
        <v>172</v>
      </c>
      <c r="F47" s="2">
        <v>61.62</v>
      </c>
      <c r="G47" s="2">
        <v>61.62</v>
      </c>
      <c r="H47" s="329">
        <v>0</v>
      </c>
      <c r="I47" s="48">
        <v>0</v>
      </c>
      <c r="J47" s="366">
        <v>0</v>
      </c>
      <c r="K47" s="353">
        <v>0</v>
      </c>
      <c r="L47" s="366">
        <v>119.92000000000053</v>
      </c>
      <c r="M47">
        <v>0</v>
      </c>
      <c r="N47" s="363"/>
      <c r="O47" s="134">
        <v>3.6400000000000002E-2</v>
      </c>
      <c r="P47" s="753">
        <v>0</v>
      </c>
      <c r="R47" s="48"/>
      <c r="S47" s="48"/>
    </row>
    <row r="48" spans="1:22" ht="21.95" customHeight="1" x14ac:dyDescent="0.25">
      <c r="A48" s="51"/>
      <c r="B48" s="51"/>
      <c r="C48" s="51"/>
      <c r="E48" s="22" t="s">
        <v>27</v>
      </c>
      <c r="F48" s="2">
        <v>42.5</v>
      </c>
      <c r="G48" s="2">
        <v>42.5</v>
      </c>
      <c r="H48" s="329">
        <v>0</v>
      </c>
      <c r="I48" s="48">
        <v>0</v>
      </c>
      <c r="J48" s="366">
        <v>0</v>
      </c>
      <c r="K48" s="353">
        <v>0</v>
      </c>
      <c r="L48" s="366">
        <v>1407.5400000000009</v>
      </c>
      <c r="M48">
        <v>0</v>
      </c>
      <c r="N48" s="363"/>
      <c r="O48" s="134">
        <v>3.0200000000000001E-2</v>
      </c>
      <c r="P48" s="753">
        <v>0</v>
      </c>
      <c r="S48" s="48"/>
    </row>
    <row r="49" spans="1:21" ht="21.95" customHeight="1" x14ac:dyDescent="0.25">
      <c r="A49" s="50"/>
      <c r="B49" s="50"/>
      <c r="C49" s="50"/>
      <c r="E49" s="22" t="s">
        <v>22</v>
      </c>
      <c r="F49" s="2">
        <v>53</v>
      </c>
      <c r="G49" s="2">
        <v>53</v>
      </c>
      <c r="H49" s="329">
        <v>0</v>
      </c>
      <c r="I49" s="48">
        <v>0</v>
      </c>
      <c r="J49" s="366">
        <v>0</v>
      </c>
      <c r="K49" s="353">
        <v>0</v>
      </c>
      <c r="L49" s="366">
        <v>3178.8000000000466</v>
      </c>
      <c r="M49">
        <v>0</v>
      </c>
      <c r="N49" s="363"/>
      <c r="O49" s="134">
        <v>2.07E-2</v>
      </c>
      <c r="P49" s="753">
        <v>0</v>
      </c>
      <c r="S49" s="48"/>
    </row>
    <row r="50" spans="1:21" ht="21.95" customHeight="1" x14ac:dyDescent="0.25">
      <c r="A50" s="50"/>
      <c r="B50" s="50"/>
      <c r="C50" s="51"/>
      <c r="E50" s="22" t="s">
        <v>42</v>
      </c>
      <c r="F50" s="2">
        <v>139.69999999999999</v>
      </c>
      <c r="G50" s="2">
        <v>139.69999999999999</v>
      </c>
      <c r="H50" s="329">
        <v>0</v>
      </c>
      <c r="I50" s="48">
        <v>0</v>
      </c>
      <c r="J50" s="366">
        <v>0</v>
      </c>
      <c r="K50" s="353">
        <v>0</v>
      </c>
      <c r="L50" s="366">
        <v>128.08999999999833</v>
      </c>
      <c r="M50">
        <v>0</v>
      </c>
      <c r="N50" s="2"/>
      <c r="O50" s="134">
        <v>2.18E-2</v>
      </c>
      <c r="P50" s="753">
        <v>0</v>
      </c>
      <c r="Q50" s="437"/>
      <c r="R50" s="48"/>
      <c r="S50" s="48"/>
    </row>
    <row r="51" spans="1:21" ht="21.95" customHeight="1" x14ac:dyDescent="0.25">
      <c r="A51" s="50"/>
      <c r="B51" s="50"/>
      <c r="C51" s="51"/>
      <c r="E51" s="22" t="s">
        <v>271</v>
      </c>
      <c r="F51" s="2">
        <v>55.6</v>
      </c>
      <c r="G51" s="2">
        <v>55.6</v>
      </c>
      <c r="H51" s="329">
        <v>0</v>
      </c>
      <c r="I51" s="48">
        <v>0</v>
      </c>
      <c r="J51" s="366">
        <v>0</v>
      </c>
      <c r="K51" s="353">
        <v>0</v>
      </c>
      <c r="L51" s="366">
        <v>427.92000000000007</v>
      </c>
      <c r="M51">
        <v>0</v>
      </c>
      <c r="N51" s="363"/>
      <c r="O51" s="134">
        <v>0</v>
      </c>
      <c r="P51" s="753">
        <v>0</v>
      </c>
      <c r="Q51" s="148"/>
      <c r="R51" s="48"/>
      <c r="S51" s="48"/>
    </row>
    <row r="52" spans="1:21" ht="21.95" customHeight="1" x14ac:dyDescent="0.25">
      <c r="A52" s="50"/>
      <c r="B52" s="50"/>
      <c r="C52" s="51"/>
      <c r="E52" s="22" t="s">
        <v>175</v>
      </c>
      <c r="F52" s="2">
        <v>274.12</v>
      </c>
      <c r="G52" s="2">
        <v>274.12</v>
      </c>
      <c r="H52" s="329">
        <v>0</v>
      </c>
      <c r="I52" s="48">
        <v>0</v>
      </c>
      <c r="J52" s="366">
        <v>0</v>
      </c>
      <c r="K52" s="353">
        <v>0</v>
      </c>
      <c r="L52" s="366">
        <v>160.82999999999993</v>
      </c>
      <c r="M52">
        <v>0</v>
      </c>
      <c r="N52" s="2"/>
      <c r="O52" s="134">
        <v>0</v>
      </c>
      <c r="P52" s="134">
        <v>0</v>
      </c>
      <c r="R52" s="48"/>
      <c r="S52" s="48"/>
      <c r="T52" s="351"/>
      <c r="U52" s="351"/>
    </row>
    <row r="53" spans="1:21" ht="21.95" customHeight="1" x14ac:dyDescent="0.25">
      <c r="A53" s="50"/>
      <c r="B53" s="50"/>
      <c r="C53" s="51"/>
      <c r="E53" s="22" t="s">
        <v>170</v>
      </c>
      <c r="F53" s="2">
        <v>98.6</v>
      </c>
      <c r="G53" s="2">
        <v>98.6</v>
      </c>
      <c r="H53" s="49">
        <v>0</v>
      </c>
      <c r="I53" s="48">
        <v>0</v>
      </c>
      <c r="J53" s="366">
        <v>0</v>
      </c>
      <c r="K53" s="353">
        <v>0</v>
      </c>
      <c r="L53" s="366">
        <v>1368.9000000000015</v>
      </c>
      <c r="M53">
        <v>0</v>
      </c>
      <c r="N53" s="2"/>
      <c r="O53" s="134">
        <v>1.14E-2</v>
      </c>
      <c r="P53" s="753">
        <v>0</v>
      </c>
      <c r="Q53" s="437"/>
      <c r="R53" s="48"/>
      <c r="S53" s="48"/>
      <c r="U53" s="48"/>
    </row>
    <row r="54" spans="1:21" ht="21.95" customHeight="1" x14ac:dyDescent="0.25">
      <c r="A54" s="50"/>
      <c r="B54" s="50"/>
      <c r="C54" s="51"/>
      <c r="E54" s="22" t="s">
        <v>8</v>
      </c>
      <c r="F54" s="2">
        <v>81.17</v>
      </c>
      <c r="G54" s="2">
        <v>81.17</v>
      </c>
      <c r="H54" s="329">
        <v>0</v>
      </c>
      <c r="I54" s="48">
        <v>0</v>
      </c>
      <c r="J54" s="366">
        <v>0</v>
      </c>
      <c r="K54" s="353">
        <v>0</v>
      </c>
      <c r="L54" s="366">
        <v>121.94999999999982</v>
      </c>
      <c r="M54">
        <v>0</v>
      </c>
      <c r="N54" s="363"/>
      <c r="O54" s="134">
        <v>1.67E-2</v>
      </c>
      <c r="P54" s="753">
        <v>0</v>
      </c>
      <c r="Q54" s="437"/>
      <c r="R54" s="48"/>
      <c r="S54" s="48"/>
    </row>
    <row r="55" spans="1:21" ht="21.95" customHeight="1" x14ac:dyDescent="0.25">
      <c r="A55" s="51"/>
      <c r="B55" s="50"/>
      <c r="C55" s="51"/>
      <c r="E55" s="22" t="s">
        <v>10</v>
      </c>
      <c r="F55" s="2">
        <v>56.17</v>
      </c>
      <c r="G55" s="2">
        <v>56.17</v>
      </c>
      <c r="H55" s="329">
        <v>0</v>
      </c>
      <c r="I55" s="48">
        <v>0</v>
      </c>
      <c r="J55" s="366">
        <v>0</v>
      </c>
      <c r="K55" s="353">
        <v>0</v>
      </c>
      <c r="L55" s="366">
        <v>1128.3800000000047</v>
      </c>
      <c r="M55">
        <v>0</v>
      </c>
      <c r="N55" s="363"/>
      <c r="O55" s="134">
        <v>1.2500000000000001E-2</v>
      </c>
      <c r="P55" s="753">
        <v>0</v>
      </c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224</v>
      </c>
      <c r="F56" s="2">
        <v>42.42</v>
      </c>
      <c r="G56" s="2">
        <v>42.42</v>
      </c>
      <c r="H56" s="49">
        <v>0</v>
      </c>
      <c r="I56" s="48">
        <v>0</v>
      </c>
      <c r="J56" s="366">
        <v>0</v>
      </c>
      <c r="K56" s="353">
        <v>0</v>
      </c>
      <c r="L56" s="366">
        <v>4376.9599999999991</v>
      </c>
      <c r="M56">
        <v>0</v>
      </c>
      <c r="N56" s="363"/>
      <c r="O56" s="134">
        <v>4.0899999999999999E-2</v>
      </c>
      <c r="P56" s="753">
        <v>0</v>
      </c>
      <c r="Q56" s="148"/>
      <c r="R56" s="48"/>
      <c r="S56" s="48"/>
      <c r="U56" s="48"/>
    </row>
    <row r="57" spans="1:21" ht="21.95" customHeight="1" x14ac:dyDescent="0.25">
      <c r="A57" s="51"/>
      <c r="B57" s="51"/>
      <c r="C57" s="51"/>
      <c r="E57" s="22" t="s">
        <v>24</v>
      </c>
      <c r="F57" s="2">
        <v>63.92</v>
      </c>
      <c r="G57" s="2">
        <v>63.92</v>
      </c>
      <c r="H57" s="49">
        <v>0</v>
      </c>
      <c r="I57" s="48">
        <v>0</v>
      </c>
      <c r="J57" s="366">
        <v>0</v>
      </c>
      <c r="K57" s="353">
        <v>0</v>
      </c>
      <c r="L57" s="48">
        <v>937.36999999999534</v>
      </c>
      <c r="M57">
        <v>0</v>
      </c>
      <c r="N57" s="363"/>
      <c r="O57" s="134">
        <v>0</v>
      </c>
      <c r="P57" s="753">
        <v>0</v>
      </c>
      <c r="Q57" s="48"/>
      <c r="S57" s="48"/>
    </row>
    <row r="58" spans="1:21" ht="21.95" customHeight="1" x14ac:dyDescent="0.25">
      <c r="A58" s="50"/>
      <c r="B58" s="50"/>
      <c r="C58" s="51"/>
      <c r="E58" s="22" t="s">
        <v>45</v>
      </c>
      <c r="F58" s="2">
        <v>100.43</v>
      </c>
      <c r="G58" s="2">
        <v>100.43</v>
      </c>
      <c r="H58" s="49">
        <v>0</v>
      </c>
      <c r="I58" s="48">
        <v>0</v>
      </c>
      <c r="J58" s="366">
        <v>0</v>
      </c>
      <c r="K58" s="353">
        <v>0</v>
      </c>
      <c r="L58" s="366">
        <v>523.61999999999898</v>
      </c>
      <c r="M58">
        <v>0</v>
      </c>
      <c r="N58" s="363"/>
      <c r="O58" s="134">
        <v>1.67E-2</v>
      </c>
      <c r="P58" s="753">
        <v>0</v>
      </c>
    </row>
    <row r="59" spans="1:21" ht="21.95" customHeight="1" x14ac:dyDescent="0.25">
      <c r="A59" s="50"/>
      <c r="B59" s="51"/>
      <c r="C59" s="51"/>
      <c r="E59" s="22" t="s">
        <v>47</v>
      </c>
      <c r="F59" s="2">
        <v>151.61000000000001</v>
      </c>
      <c r="G59" s="2">
        <v>151.61000000000001</v>
      </c>
      <c r="H59" s="32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363"/>
      <c r="O59" s="134">
        <v>2.18E-2</v>
      </c>
      <c r="P59" s="753">
        <v>0</v>
      </c>
      <c r="Q59" s="148"/>
      <c r="R59" s="48"/>
      <c r="S59" s="48"/>
    </row>
    <row r="60" spans="1:21" ht="21.95" customHeight="1" x14ac:dyDescent="0.25">
      <c r="A60" s="50"/>
      <c r="B60" s="50"/>
      <c r="C60" s="51"/>
      <c r="E60" s="22" t="s">
        <v>33</v>
      </c>
      <c r="F60" s="2">
        <v>262.83</v>
      </c>
      <c r="G60" s="2">
        <v>262.83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2"/>
      <c r="O60" s="134">
        <v>1.8599999999999998E-2</v>
      </c>
      <c r="P60" s="753">
        <v>0</v>
      </c>
      <c r="Q60" s="48"/>
      <c r="R60" s="48"/>
      <c r="S60" s="48"/>
      <c r="U60" s="48"/>
    </row>
    <row r="61" spans="1:21" ht="21.95" customHeight="1" x14ac:dyDescent="0.25">
      <c r="A61" s="51"/>
      <c r="B61" s="51"/>
      <c r="C61" s="51"/>
      <c r="E61" s="22" t="s">
        <v>13</v>
      </c>
      <c r="F61" s="2">
        <v>73.08</v>
      </c>
      <c r="G61" s="2">
        <v>73.08</v>
      </c>
      <c r="H61" s="32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363"/>
      <c r="O61" s="134">
        <v>0</v>
      </c>
      <c r="P61" s="753">
        <v>0</v>
      </c>
      <c r="R61" s="48"/>
      <c r="S61" s="48"/>
    </row>
    <row r="62" spans="1:21" ht="21.95" customHeight="1" x14ac:dyDescent="0.25">
      <c r="A62" s="51"/>
      <c r="B62" s="155"/>
      <c r="C62" s="330"/>
      <c r="E62" s="22" t="s">
        <v>52</v>
      </c>
      <c r="F62" s="2">
        <v>68.06</v>
      </c>
      <c r="G62" s="2">
        <v>68.06</v>
      </c>
      <c r="H62" s="4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363"/>
      <c r="O62" s="134">
        <v>2.1999999999999999E-2</v>
      </c>
      <c r="P62" s="134">
        <v>0</v>
      </c>
      <c r="Q62" s="148"/>
      <c r="R62" s="48"/>
    </row>
    <row r="63" spans="1:21" ht="21.95" customHeight="1" x14ac:dyDescent="0.25">
      <c r="A63" s="50"/>
      <c r="B63" s="50"/>
      <c r="C63" s="51"/>
      <c r="E63" s="22" t="s">
        <v>32</v>
      </c>
      <c r="F63" s="2">
        <v>55.86</v>
      </c>
      <c r="G63" s="2">
        <v>55.86</v>
      </c>
      <c r="H63" s="329">
        <v>0</v>
      </c>
      <c r="I63" s="48">
        <v>0</v>
      </c>
      <c r="J63" s="366">
        <v>0</v>
      </c>
      <c r="K63" s="353">
        <v>0</v>
      </c>
      <c r="L63" s="366">
        <v>1198.4699999999971</v>
      </c>
      <c r="M63">
        <v>0</v>
      </c>
      <c r="N63" s="363"/>
      <c r="O63" s="134">
        <v>1.7600000000000001E-2</v>
      </c>
      <c r="P63" s="753">
        <v>0</v>
      </c>
      <c r="R63" s="48"/>
      <c r="S63" s="48"/>
    </row>
    <row r="64" spans="1:21" ht="21.95" customHeight="1" x14ac:dyDescent="0.25">
      <c r="A64" s="50"/>
      <c r="B64" s="50"/>
      <c r="C64" s="51"/>
      <c r="E64" s="22" t="s">
        <v>63</v>
      </c>
      <c r="F64" s="2">
        <v>109.47</v>
      </c>
      <c r="G64" s="2">
        <v>109.47</v>
      </c>
      <c r="H64" s="32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363"/>
      <c r="O64" s="134">
        <v>1.38E-2</v>
      </c>
      <c r="P64" s="753">
        <v>0</v>
      </c>
      <c r="Q64" s="48"/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9</v>
      </c>
      <c r="F65" s="2">
        <v>7.43</v>
      </c>
      <c r="G65" s="2">
        <v>7.43</v>
      </c>
      <c r="H65" s="32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134">
        <v>0.04</v>
      </c>
      <c r="P65" s="753">
        <v>0</v>
      </c>
      <c r="Q65" s="148"/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53</v>
      </c>
      <c r="F66" s="2">
        <v>79.989999999999995</v>
      </c>
      <c r="G66" s="2">
        <v>79.989999999999995</v>
      </c>
      <c r="H66" s="32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363"/>
      <c r="O66" s="134">
        <v>7.4000000000000003E-3</v>
      </c>
      <c r="P66" s="753">
        <v>0</v>
      </c>
      <c r="S66" s="48"/>
      <c r="T66" s="48"/>
    </row>
    <row r="67" spans="1:20" ht="21.95" customHeight="1" x14ac:dyDescent="0.25">
      <c r="A67" s="50"/>
      <c r="B67" s="50"/>
      <c r="C67" s="51"/>
      <c r="E67" s="22" t="s">
        <v>56</v>
      </c>
      <c r="F67" s="2">
        <v>43</v>
      </c>
      <c r="G67" s="2">
        <v>43</v>
      </c>
      <c r="H67" s="49">
        <v>0</v>
      </c>
      <c r="I67" s="48">
        <v>0</v>
      </c>
      <c r="J67" s="366">
        <v>0</v>
      </c>
      <c r="K67" s="353">
        <v>0</v>
      </c>
      <c r="L67" s="48">
        <v>36.819999999999709</v>
      </c>
      <c r="M67">
        <v>0</v>
      </c>
      <c r="N67" s="363"/>
      <c r="O67" s="134">
        <v>4.2999999999999997E-2</v>
      </c>
      <c r="P67" s="134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206.29</v>
      </c>
      <c r="G68" s="2">
        <v>206.29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134">
        <v>3.8999999999999998E-3</v>
      </c>
      <c r="P68" s="134">
        <v>0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50.7</v>
      </c>
      <c r="G69" s="2">
        <v>50.7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134">
        <v>2.3E-2</v>
      </c>
      <c r="P69" s="753">
        <v>0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134.9</v>
      </c>
      <c r="G70" s="2">
        <v>134.9</v>
      </c>
      <c r="H70" s="32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363"/>
      <c r="O70" s="134">
        <v>2.35E-2</v>
      </c>
      <c r="P70" s="753">
        <v>0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224.2</v>
      </c>
      <c r="G71" s="2">
        <v>224.2</v>
      </c>
      <c r="H71" s="32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363"/>
      <c r="O71" s="134">
        <v>1.52E-2</v>
      </c>
      <c r="P71" s="134">
        <v>0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2014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13" priority="235">
      <formula>$H2=0</formula>
    </cfRule>
  </conditionalFormatting>
  <conditionalFormatting sqref="J2:K4 J70:K200 J6:K6 J21:K58 J12:K19">
    <cfRule type="expression" dxfId="2012" priority="236">
      <formula>$J2=0</formula>
    </cfRule>
  </conditionalFormatting>
  <conditionalFormatting sqref="L70:L1048576 L1:L58">
    <cfRule type="expression" dxfId="2011" priority="234">
      <formula>$L2=0</formula>
    </cfRule>
  </conditionalFormatting>
  <conditionalFormatting sqref="M1">
    <cfRule type="expression" dxfId="2010" priority="230">
      <formula>$L2=0</formula>
    </cfRule>
  </conditionalFormatting>
  <conditionalFormatting sqref="J2:K4 J6:K6 J21:K58 J12:K19">
    <cfRule type="expression" dxfId="2009" priority="278">
      <formula>$J2&gt;0</formula>
    </cfRule>
  </conditionalFormatting>
  <conditionalFormatting sqref="L2:L58">
    <cfRule type="expression" dxfId="2008" priority="232">
      <formula>$L2&lt;0</formula>
    </cfRule>
    <cfRule type="expression" dxfId="2007" priority="233">
      <formula>$L2&gt;0</formula>
    </cfRule>
  </conditionalFormatting>
  <conditionalFormatting sqref="J2:K4 J70:K458 J6:K6 J21:K58 J12:K19">
    <cfRule type="expression" dxfId="2006" priority="277">
      <formula>$J2&lt;0</formula>
    </cfRule>
  </conditionalFormatting>
  <conditionalFormatting sqref="P70:P1048576 P1">
    <cfRule type="expression" dxfId="2005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2004" priority="206">
      <formula>$H59=0</formula>
    </cfRule>
  </conditionalFormatting>
  <conditionalFormatting sqref="J59:K59">
    <cfRule type="expression" dxfId="2003" priority="207">
      <formula>$J59=0</formula>
    </cfRule>
  </conditionalFormatting>
  <conditionalFormatting sqref="L59">
    <cfRule type="expression" dxfId="2002" priority="205">
      <formula>$L60=0</formula>
    </cfRule>
  </conditionalFormatting>
  <conditionalFormatting sqref="J59:K59">
    <cfRule type="expression" dxfId="2001" priority="209">
      <formula>$J59&gt;0</formula>
    </cfRule>
  </conditionalFormatting>
  <conditionalFormatting sqref="L59">
    <cfRule type="expression" dxfId="2000" priority="203">
      <formula>$L59&lt;0</formula>
    </cfRule>
    <cfRule type="expression" dxfId="1999" priority="204">
      <formula>$L59&gt;0</formula>
    </cfRule>
  </conditionalFormatting>
  <conditionalFormatting sqref="J59:K59">
    <cfRule type="expression" dxfId="1998" priority="208">
      <formula>$J59&lt;0</formula>
    </cfRule>
  </conditionalFormatting>
  <conditionalFormatting sqref="E5 H5:I5">
    <cfRule type="expression" dxfId="1997" priority="184">
      <formula>$H5=0</formula>
    </cfRule>
  </conditionalFormatting>
  <conditionalFormatting sqref="J5:K5">
    <cfRule type="expression" dxfId="1996" priority="185">
      <formula>$J5=0</formula>
    </cfRule>
  </conditionalFormatting>
  <conditionalFormatting sqref="J5:K5">
    <cfRule type="expression" dxfId="1995" priority="187">
      <formula>$J5&gt;0</formula>
    </cfRule>
  </conditionalFormatting>
  <conditionalFormatting sqref="J5:K5">
    <cfRule type="expression" dxfId="1994" priority="186">
      <formula>$J5&lt;0</formula>
    </cfRule>
  </conditionalFormatting>
  <conditionalFormatting sqref="E7 H7:I7">
    <cfRule type="expression" dxfId="1993" priority="173">
      <formula>$H7=0</formula>
    </cfRule>
  </conditionalFormatting>
  <conditionalFormatting sqref="J7:K7">
    <cfRule type="expression" dxfId="1992" priority="174">
      <formula>$J7=0</formula>
    </cfRule>
  </conditionalFormatting>
  <conditionalFormatting sqref="J7:K7">
    <cfRule type="expression" dxfId="1991" priority="176">
      <formula>$J7&gt;0</formula>
    </cfRule>
  </conditionalFormatting>
  <conditionalFormatting sqref="J7:K7">
    <cfRule type="expression" dxfId="1990" priority="175">
      <formula>$J7&lt;0</formula>
    </cfRule>
  </conditionalFormatting>
  <conditionalFormatting sqref="E60 H60:I60">
    <cfRule type="expression" dxfId="1989" priority="162">
      <formula>$H60=0</formula>
    </cfRule>
  </conditionalFormatting>
  <conditionalFormatting sqref="J60:K60">
    <cfRule type="expression" dxfId="1988" priority="163">
      <formula>$J60=0</formula>
    </cfRule>
  </conditionalFormatting>
  <conditionalFormatting sqref="L60">
    <cfRule type="expression" dxfId="1987" priority="161">
      <formula>$L61=0</formula>
    </cfRule>
  </conditionalFormatting>
  <conditionalFormatting sqref="J60:K60">
    <cfRule type="expression" dxfId="1986" priority="165">
      <formula>$J60&gt;0</formula>
    </cfRule>
  </conditionalFormatting>
  <conditionalFormatting sqref="L60">
    <cfRule type="expression" dxfId="1985" priority="159">
      <formula>$L60&lt;0</formula>
    </cfRule>
    <cfRule type="expression" dxfId="1984" priority="160">
      <formula>$L60&gt;0</formula>
    </cfRule>
  </conditionalFormatting>
  <conditionalFormatting sqref="J60:K60">
    <cfRule type="expression" dxfId="1983" priority="164">
      <formula>$J60&lt;0</formula>
    </cfRule>
  </conditionalFormatting>
  <conditionalFormatting sqref="E62 H62:I62">
    <cfRule type="expression" dxfId="1982" priority="151">
      <formula>$H62=0</formula>
    </cfRule>
  </conditionalFormatting>
  <conditionalFormatting sqref="J62:K62">
    <cfRule type="expression" dxfId="1981" priority="152">
      <formula>$J62=0</formula>
    </cfRule>
  </conditionalFormatting>
  <conditionalFormatting sqref="L62">
    <cfRule type="expression" dxfId="1980" priority="150">
      <formula>$L63=0</formula>
    </cfRule>
  </conditionalFormatting>
  <conditionalFormatting sqref="J62:K62">
    <cfRule type="expression" dxfId="1979" priority="154">
      <formula>$J62&gt;0</formula>
    </cfRule>
  </conditionalFormatting>
  <conditionalFormatting sqref="L62">
    <cfRule type="expression" dxfId="1978" priority="148">
      <formula>$L62&lt;0</formula>
    </cfRule>
    <cfRule type="expression" dxfId="1977" priority="149">
      <formula>$L62&gt;0</formula>
    </cfRule>
  </conditionalFormatting>
  <conditionalFormatting sqref="J62:K62">
    <cfRule type="expression" dxfId="1976" priority="153">
      <formula>$J62&lt;0</formula>
    </cfRule>
  </conditionalFormatting>
  <conditionalFormatting sqref="E61 H61:I61">
    <cfRule type="expression" dxfId="1975" priority="140">
      <formula>$H61=0</formula>
    </cfRule>
  </conditionalFormatting>
  <conditionalFormatting sqref="J61:K61">
    <cfRule type="expression" dxfId="1974" priority="141">
      <formula>$J61=0</formula>
    </cfRule>
  </conditionalFormatting>
  <conditionalFormatting sqref="L61">
    <cfRule type="expression" dxfId="1973" priority="139">
      <formula>$L62=0</formula>
    </cfRule>
  </conditionalFormatting>
  <conditionalFormatting sqref="J61:K61">
    <cfRule type="expression" dxfId="1972" priority="143">
      <formula>$J61&gt;0</formula>
    </cfRule>
  </conditionalFormatting>
  <conditionalFormatting sqref="L61">
    <cfRule type="expression" dxfId="1971" priority="137">
      <formula>$L61&lt;0</formula>
    </cfRule>
    <cfRule type="expression" dxfId="1970" priority="138">
      <formula>$L61&gt;0</formula>
    </cfRule>
  </conditionalFormatting>
  <conditionalFormatting sqref="J61:K61">
    <cfRule type="expression" dxfId="1969" priority="142">
      <formula>$J61&lt;0</formula>
    </cfRule>
  </conditionalFormatting>
  <conditionalFormatting sqref="E8 H8:I8">
    <cfRule type="expression" dxfId="1968" priority="125">
      <formula>$H8=0</formula>
    </cfRule>
  </conditionalFormatting>
  <conditionalFormatting sqref="J8:K8">
    <cfRule type="expression" dxfId="1967" priority="126">
      <formula>$J8=0</formula>
    </cfRule>
  </conditionalFormatting>
  <conditionalFormatting sqref="J8:K8">
    <cfRule type="expression" dxfId="1966" priority="128">
      <formula>$J8&gt;0</formula>
    </cfRule>
  </conditionalFormatting>
  <conditionalFormatting sqref="J8:K8">
    <cfRule type="expression" dxfId="1965" priority="127">
      <formula>$J8&lt;0</formula>
    </cfRule>
  </conditionalFormatting>
  <conditionalFormatting sqref="E63 H63:I63">
    <cfRule type="expression" dxfId="1964" priority="115">
      <formula>$H63=0</formula>
    </cfRule>
  </conditionalFormatting>
  <conditionalFormatting sqref="J63:K63">
    <cfRule type="expression" dxfId="1963" priority="116">
      <formula>$J63=0</formula>
    </cfRule>
  </conditionalFormatting>
  <conditionalFormatting sqref="L63">
    <cfRule type="expression" dxfId="1962" priority="114">
      <formula>$L64=0</formula>
    </cfRule>
  </conditionalFormatting>
  <conditionalFormatting sqref="J63:K63">
    <cfRule type="expression" dxfId="1961" priority="118">
      <formula>$J63&gt;0</formula>
    </cfRule>
  </conditionalFormatting>
  <conditionalFormatting sqref="L63">
    <cfRule type="expression" dxfId="1960" priority="112">
      <formula>$L63&lt;0</formula>
    </cfRule>
    <cfRule type="expression" dxfId="1959" priority="113">
      <formula>$L63&gt;0</formula>
    </cfRule>
  </conditionalFormatting>
  <conditionalFormatting sqref="J63:K63">
    <cfRule type="expression" dxfId="1958" priority="117">
      <formula>$J63&lt;0</formula>
    </cfRule>
  </conditionalFormatting>
  <conditionalFormatting sqref="E20 H20:I20">
    <cfRule type="expression" dxfId="1957" priority="105">
      <formula>$H20=0</formula>
    </cfRule>
  </conditionalFormatting>
  <conditionalFormatting sqref="J20:K20">
    <cfRule type="expression" dxfId="1956" priority="106">
      <formula>$J20=0</formula>
    </cfRule>
  </conditionalFormatting>
  <conditionalFormatting sqref="J20:K20">
    <cfRule type="expression" dxfId="1955" priority="108">
      <formula>$J20&gt;0</formula>
    </cfRule>
  </conditionalFormatting>
  <conditionalFormatting sqref="J20:K20">
    <cfRule type="expression" dxfId="1954" priority="107">
      <formula>$J20&lt;0</formula>
    </cfRule>
  </conditionalFormatting>
  <conditionalFormatting sqref="E64 H64:I64">
    <cfRule type="expression" dxfId="1953" priority="96">
      <formula>$H64=0</formula>
    </cfRule>
  </conditionalFormatting>
  <conditionalFormatting sqref="J64:K64">
    <cfRule type="expression" dxfId="1952" priority="97">
      <formula>$J64=0</formula>
    </cfRule>
  </conditionalFormatting>
  <conditionalFormatting sqref="L64">
    <cfRule type="expression" dxfId="1951" priority="95">
      <formula>$L65=0</formula>
    </cfRule>
  </conditionalFormatting>
  <conditionalFormatting sqref="J64:K64">
    <cfRule type="expression" dxfId="1950" priority="99">
      <formula>$J64&gt;0</formula>
    </cfRule>
  </conditionalFormatting>
  <conditionalFormatting sqref="L64">
    <cfRule type="expression" dxfId="1949" priority="93">
      <formula>$L64&lt;0</formula>
    </cfRule>
    <cfRule type="expression" dxfId="1948" priority="94">
      <formula>$L64&gt;0</formula>
    </cfRule>
  </conditionalFormatting>
  <conditionalFormatting sqref="J64:K64">
    <cfRule type="expression" dxfId="1947" priority="98">
      <formula>$J64&lt;0</formula>
    </cfRule>
  </conditionalFormatting>
  <conditionalFormatting sqref="E65 H65:I65">
    <cfRule type="expression" dxfId="1946" priority="89">
      <formula>$H65=0</formula>
    </cfRule>
  </conditionalFormatting>
  <conditionalFormatting sqref="J65:K65">
    <cfRule type="expression" dxfId="1945" priority="90">
      <formula>$J65=0</formula>
    </cfRule>
  </conditionalFormatting>
  <conditionalFormatting sqref="L65">
    <cfRule type="expression" dxfId="1944" priority="88">
      <formula>$L66=0</formula>
    </cfRule>
  </conditionalFormatting>
  <conditionalFormatting sqref="J65:K65">
    <cfRule type="expression" dxfId="1943" priority="92">
      <formula>$J65&gt;0</formula>
    </cfRule>
  </conditionalFormatting>
  <conditionalFormatting sqref="L65">
    <cfRule type="expression" dxfId="1942" priority="86">
      <formula>$L65&lt;0</formula>
    </cfRule>
    <cfRule type="expression" dxfId="1941" priority="87">
      <formula>$L65&gt;0</formula>
    </cfRule>
  </conditionalFormatting>
  <conditionalFormatting sqref="J65:K65">
    <cfRule type="expression" dxfId="1940" priority="91">
      <formula>$J65&lt;0</formula>
    </cfRule>
  </conditionalFormatting>
  <conditionalFormatting sqref="E11 H11:I11">
    <cfRule type="expression" dxfId="1939" priority="80">
      <formula>$H11=0</formula>
    </cfRule>
  </conditionalFormatting>
  <conditionalFormatting sqref="J11:K11">
    <cfRule type="expression" dxfId="1938" priority="81">
      <formula>$J11=0</formula>
    </cfRule>
  </conditionalFormatting>
  <conditionalFormatting sqref="J11:K11">
    <cfRule type="expression" dxfId="1937" priority="83">
      <formula>$J11&gt;0</formula>
    </cfRule>
  </conditionalFormatting>
  <conditionalFormatting sqref="J11:K11">
    <cfRule type="expression" dxfId="1936" priority="82">
      <formula>$J11&lt;0</formula>
    </cfRule>
  </conditionalFormatting>
  <conditionalFormatting sqref="E9 H9:I9">
    <cfRule type="expression" dxfId="1935" priority="73">
      <formula>$H9=0</formula>
    </cfRule>
  </conditionalFormatting>
  <conditionalFormatting sqref="J9:K9">
    <cfRule type="expression" dxfId="1934" priority="74">
      <formula>$J9=0</formula>
    </cfRule>
  </conditionalFormatting>
  <conditionalFormatting sqref="J9:K9">
    <cfRule type="expression" dxfId="1933" priority="76">
      <formula>$J9&gt;0</formula>
    </cfRule>
  </conditionalFormatting>
  <conditionalFormatting sqref="J9:K9">
    <cfRule type="expression" dxfId="1932" priority="75">
      <formula>$J9&lt;0</formula>
    </cfRule>
  </conditionalFormatting>
  <conditionalFormatting sqref="E66 H66:I66">
    <cfRule type="expression" dxfId="1931" priority="64">
      <formula>$H66=0</formula>
    </cfRule>
  </conditionalFormatting>
  <conditionalFormatting sqref="J66:K66">
    <cfRule type="expression" dxfId="1930" priority="65">
      <formula>$J66=0</formula>
    </cfRule>
  </conditionalFormatting>
  <conditionalFormatting sqref="L66">
    <cfRule type="expression" dxfId="1929" priority="63">
      <formula>$L67=0</formula>
    </cfRule>
  </conditionalFormatting>
  <conditionalFormatting sqref="J66:K66">
    <cfRule type="expression" dxfId="1928" priority="67">
      <formula>$J66&gt;0</formula>
    </cfRule>
  </conditionalFormatting>
  <conditionalFormatting sqref="L66">
    <cfRule type="expression" dxfId="1927" priority="61">
      <formula>$L66&lt;0</formula>
    </cfRule>
    <cfRule type="expression" dxfId="1926" priority="62">
      <formula>$L66&gt;0</formula>
    </cfRule>
  </conditionalFormatting>
  <conditionalFormatting sqref="J66:K66">
    <cfRule type="expression" dxfId="1925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24" priority="55">
      <formula>$H10=0</formula>
    </cfRule>
  </conditionalFormatting>
  <conditionalFormatting sqref="J10:K10">
    <cfRule type="expression" dxfId="1923" priority="56">
      <formula>$J10=0</formula>
    </cfRule>
  </conditionalFormatting>
  <conditionalFormatting sqref="J10:K10">
    <cfRule type="expression" dxfId="1922" priority="58">
      <formula>$J10&gt;0</formula>
    </cfRule>
  </conditionalFormatting>
  <conditionalFormatting sqref="J10:K10">
    <cfRule type="expression" dxfId="1921" priority="57">
      <formula>$J10&lt;0</formula>
    </cfRule>
  </conditionalFormatting>
  <conditionalFormatting sqref="E26:E28 E30 E45:E49 E36:E43">
    <cfRule type="expression" dxfId="1920" priority="51">
      <formula>$H26=0</formula>
    </cfRule>
  </conditionalFormatting>
  <conditionalFormatting sqref="E29">
    <cfRule type="expression" dxfId="1919" priority="50">
      <formula>$H29=0</formula>
    </cfRule>
  </conditionalFormatting>
  <conditionalFormatting sqref="E31">
    <cfRule type="expression" dxfId="1918" priority="49">
      <formula>$H31=0</formula>
    </cfRule>
  </conditionalFormatting>
  <conditionalFormatting sqref="E32">
    <cfRule type="expression" dxfId="1917" priority="48">
      <formula>$H32=0</formula>
    </cfRule>
  </conditionalFormatting>
  <conditionalFormatting sqref="E44">
    <cfRule type="expression" dxfId="1916" priority="47">
      <formula>$H44=0</formula>
    </cfRule>
  </conditionalFormatting>
  <conditionalFormatting sqref="E35">
    <cfRule type="expression" dxfId="1915" priority="46">
      <formula>$H35=0</formula>
    </cfRule>
  </conditionalFormatting>
  <conditionalFormatting sqref="E33">
    <cfRule type="expression" dxfId="1914" priority="45">
      <formula>$H33=0</formula>
    </cfRule>
  </conditionalFormatting>
  <conditionalFormatting sqref="E34">
    <cfRule type="expression" dxfId="1913" priority="44">
      <formula>$H34=0</formula>
    </cfRule>
  </conditionalFormatting>
  <conditionalFormatting sqref="E67 H67:I67">
    <cfRule type="expression" dxfId="1912" priority="40">
      <formula>$H67=0</formula>
    </cfRule>
  </conditionalFormatting>
  <conditionalFormatting sqref="J67:K67">
    <cfRule type="expression" dxfId="1911" priority="41">
      <formula>$J67=0</formula>
    </cfRule>
  </conditionalFormatting>
  <conditionalFormatting sqref="L67">
    <cfRule type="expression" dxfId="1910" priority="39">
      <formula>$L68=0</formula>
    </cfRule>
  </conditionalFormatting>
  <conditionalFormatting sqref="J67:K67">
    <cfRule type="expression" dxfId="1909" priority="43">
      <formula>$J67&gt;0</formula>
    </cfRule>
  </conditionalFormatting>
  <conditionalFormatting sqref="L67">
    <cfRule type="expression" dxfId="1908" priority="37">
      <formula>$L67&lt;0</formula>
    </cfRule>
    <cfRule type="expression" dxfId="1907" priority="38">
      <formula>$L67&gt;0</formula>
    </cfRule>
  </conditionalFormatting>
  <conditionalFormatting sqref="J67:K67">
    <cfRule type="expression" dxfId="1906" priority="42">
      <formula>$J67&lt;0</formula>
    </cfRule>
  </conditionalFormatting>
  <conditionalFormatting sqref="E69 H69:I69">
    <cfRule type="expression" dxfId="1905" priority="33">
      <formula>$H69=0</formula>
    </cfRule>
  </conditionalFormatting>
  <conditionalFormatting sqref="J69:K69">
    <cfRule type="expression" dxfId="1904" priority="34">
      <formula>$J69=0</formula>
    </cfRule>
  </conditionalFormatting>
  <conditionalFormatting sqref="L69">
    <cfRule type="expression" dxfId="1903" priority="32">
      <formula>$L70=0</formula>
    </cfRule>
  </conditionalFormatting>
  <conditionalFormatting sqref="J69:K69">
    <cfRule type="expression" dxfId="1902" priority="36">
      <formula>$J69&gt;0</formula>
    </cfRule>
  </conditionalFormatting>
  <conditionalFormatting sqref="L69">
    <cfRule type="expression" dxfId="1901" priority="30">
      <formula>$L69&lt;0</formula>
    </cfRule>
    <cfRule type="expression" dxfId="1900" priority="31">
      <formula>$L69&gt;0</formula>
    </cfRule>
  </conditionalFormatting>
  <conditionalFormatting sqref="J69:K69">
    <cfRule type="expression" dxfId="1899" priority="35">
      <formula>$J69&lt;0</formula>
    </cfRule>
  </conditionalFormatting>
  <conditionalFormatting sqref="E68 H68:I68">
    <cfRule type="expression" dxfId="1898" priority="26">
      <formula>$H68=0</formula>
    </cfRule>
  </conditionalFormatting>
  <conditionalFormatting sqref="J68:K68">
    <cfRule type="expression" dxfId="1897" priority="27">
      <formula>$J68=0</formula>
    </cfRule>
  </conditionalFormatting>
  <conditionalFormatting sqref="L68">
    <cfRule type="expression" dxfId="1896" priority="25">
      <formula>$L69=0</formula>
    </cfRule>
  </conditionalFormatting>
  <conditionalFormatting sqref="J68:K68">
    <cfRule type="expression" dxfId="1895" priority="29">
      <formula>$J68&gt;0</formula>
    </cfRule>
  </conditionalFormatting>
  <conditionalFormatting sqref="L68">
    <cfRule type="expression" dxfId="1894" priority="23">
      <formula>$L68&lt;0</formula>
    </cfRule>
    <cfRule type="expression" dxfId="1893" priority="24">
      <formula>$L68&gt;0</formula>
    </cfRule>
  </conditionalFormatting>
  <conditionalFormatting sqref="J68:K68">
    <cfRule type="expression" dxfId="1892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91" priority="18">
      <formula>$H69=0</formula>
    </cfRule>
  </conditionalFormatting>
  <conditionalFormatting sqref="J69:K69">
    <cfRule type="expression" dxfId="1890" priority="19">
      <formula>$J69=0</formula>
    </cfRule>
  </conditionalFormatting>
  <conditionalFormatting sqref="L69">
    <cfRule type="expression" dxfId="1889" priority="17">
      <formula>$L70=0</formula>
    </cfRule>
  </conditionalFormatting>
  <conditionalFormatting sqref="J69:K69">
    <cfRule type="expression" dxfId="1888" priority="21">
      <formula>$J69&gt;0</formula>
    </cfRule>
  </conditionalFormatting>
  <conditionalFormatting sqref="L69">
    <cfRule type="expression" dxfId="1887" priority="15">
      <formula>$L69&lt;0</formula>
    </cfRule>
    <cfRule type="expression" dxfId="1886" priority="16">
      <formula>$L69&gt;0</formula>
    </cfRule>
  </conditionalFormatting>
  <conditionalFormatting sqref="J69:K69">
    <cfRule type="expression" dxfId="1885" priority="20">
      <formula>$J69&lt;0</formula>
    </cfRule>
  </conditionalFormatting>
  <conditionalFormatting sqref="E71 H71:I71">
    <cfRule type="expression" dxfId="1884" priority="11">
      <formula>$H71=0</formula>
    </cfRule>
  </conditionalFormatting>
  <conditionalFormatting sqref="J71:K71">
    <cfRule type="expression" dxfId="1883" priority="12">
      <formula>$J71=0</formula>
    </cfRule>
  </conditionalFormatting>
  <conditionalFormatting sqref="L71">
    <cfRule type="expression" dxfId="1882" priority="10">
      <formula>$L72=0</formula>
    </cfRule>
  </conditionalFormatting>
  <conditionalFormatting sqref="J71:K71">
    <cfRule type="expression" dxfId="1881" priority="14">
      <formula>$J71&gt;0</formula>
    </cfRule>
  </conditionalFormatting>
  <conditionalFormatting sqref="L71">
    <cfRule type="expression" dxfId="1880" priority="8">
      <formula>$L71&lt;0</formula>
    </cfRule>
    <cfRule type="expression" dxfId="1879" priority="9">
      <formula>$L71&gt;0</formula>
    </cfRule>
  </conditionalFormatting>
  <conditionalFormatting sqref="J71:K71">
    <cfRule type="expression" dxfId="1878" priority="13">
      <formula>$J71&lt;0</formula>
    </cfRule>
  </conditionalFormatting>
  <conditionalFormatting sqref="E70 H70:I70">
    <cfRule type="expression" dxfId="1877" priority="4">
      <formula>$H70=0</formula>
    </cfRule>
  </conditionalFormatting>
  <conditionalFormatting sqref="J70:K70">
    <cfRule type="expression" dxfId="1876" priority="5">
      <formula>$J70=0</formula>
    </cfRule>
  </conditionalFormatting>
  <conditionalFormatting sqref="L70">
    <cfRule type="expression" dxfId="1875" priority="3">
      <formula>$L71=0</formula>
    </cfRule>
  </conditionalFormatting>
  <conditionalFormatting sqref="J70:K70">
    <cfRule type="expression" dxfId="1874" priority="7">
      <formula>$J70&gt;0</formula>
    </cfRule>
  </conditionalFormatting>
  <conditionalFormatting sqref="L70">
    <cfRule type="expression" dxfId="1873" priority="1">
      <formula>$L70&lt;0</formula>
    </cfRule>
    <cfRule type="expression" dxfId="1872" priority="2">
      <formula>$L70&gt;0</formula>
    </cfRule>
  </conditionalFormatting>
  <conditionalFormatting sqref="J70:K70">
    <cfRule type="expression" dxfId="1871" priority="6">
      <formula>$J70&lt;0</formula>
    </cfRule>
  </conditionalFormatting>
  <hyperlinks>
    <hyperlink ref="E23" location="BIIB!A1" display="BIIB"/>
    <hyperlink ref="E24" location="MYL!A1" display="MYL"/>
    <hyperlink ref="E11" location="SIG!A1" display="SIG"/>
    <hyperlink ref="E25" location="AAPL!A1" display="AAPL"/>
    <hyperlink ref="E26" location="AXP!A1" display="AXP"/>
    <hyperlink ref="E27" location="DG!A1" display="DG"/>
    <hyperlink ref="E28" location="PINC!A1" display="PINC"/>
    <hyperlink ref="E29" location="FOXA!A1" display="FOXA"/>
    <hyperlink ref="E7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34" location="AKAM!A1" display="AKAM"/>
    <hyperlink ref="E35" location="ARNC!A1" display="ARNC"/>
    <hyperlink ref="E36" location="CVS!A1" display="CVS"/>
    <hyperlink ref="E37" location="ADBE!A1" display="ADBE"/>
    <hyperlink ref="E2" location="MRO!A1" display="MRO"/>
    <hyperlink ref="E17" location="GE!A1" display="GE"/>
    <hyperlink ref="E3" location="KR!A1" display="KR"/>
    <hyperlink ref="E38" location="F!A1" display="F"/>
    <hyperlink ref="E39" location="JNJ!A1" display="JNJ"/>
    <hyperlink ref="E10" location="ULTA!A1" display="ULTA"/>
    <hyperlink ref="E22" location="FRC!A1" display="FRC"/>
    <hyperlink ref="E6" location="AAP!A1" display="AAP"/>
    <hyperlink ref="E19" location="COST!A1" display="COST"/>
    <hyperlink ref="E40" location="CPN!A1" display="CPN"/>
    <hyperlink ref="E41" location="EW!A1" display="EW"/>
    <hyperlink ref="E42" location="TJX!A1" display="TJX"/>
    <hyperlink ref="E16" location="WBA!A1" display="WBA"/>
    <hyperlink ref="E43" location="AZO!A1" display="AZO"/>
    <hyperlink ref="E44" location="NKE!A1" display="NKE"/>
    <hyperlink ref="E5" location="MOS!A1" display="MOS"/>
    <hyperlink ref="E45" location="VGK!A1" display="VGK"/>
    <hyperlink ref="E20" location="CMG!A1" display="CMG"/>
    <hyperlink ref="E15" location="HAS!A1" display="HAS"/>
    <hyperlink ref="E9" location="HSIC!A1" display="HSIC"/>
    <hyperlink ref="E14" location="PDCO!A1" display="PDCO"/>
    <hyperlink ref="E46" location="MU!A1" display="MU"/>
    <hyperlink ref="E47" location="IP!A1" display="IP"/>
    <hyperlink ref="E48" location="INTC!A1" display="INTC"/>
    <hyperlink ref="E49" location="HES!A1" display="HES"/>
    <hyperlink ref="E50" location="UNP!A1" display="UNP"/>
    <hyperlink ref="E51" location="NCLH!A1" display="NCLH"/>
    <hyperlink ref="E52" location="SPY!A1" display="SPY"/>
    <hyperlink ref="E53" location="SWKS!A1" display="SWKS"/>
    <hyperlink ref="E54" location="CNI!A1" display="CNI"/>
    <hyperlink ref="E13" location="WFC!A1" display="WFC"/>
    <hyperlink ref="E55" location="AA!A1" display="AA"/>
    <hyperlink ref="E56" location="CF!A1" display="CF"/>
    <hyperlink ref="E21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12" location="TEVA!A1" display="TEVA"/>
    <hyperlink ref="E64" location="DIS!A1" display="DIS"/>
    <hyperlink ref="E65" location="FTR!A1" display="FTR"/>
    <hyperlink ref="E8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V302" sqref="V30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6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6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6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6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6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6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57963.104666668223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56714.364666668291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56712.840000000026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4.6666682683280669E-3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70" priority="7">
      <formula>#REF!&gt;0</formula>
    </cfRule>
    <cfRule type="expression" dxfId="186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61"/>
  <sheetViews>
    <sheetView zoomScaleNormal="100" workbookViewId="0">
      <pane ySplit="1" topLeftCell="A542" activePane="bottomLeft" state="frozen"/>
      <selection pane="bottomLeft" activeCell="P566" sqref="P56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839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56712.840000000026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2111">I551-R551</f>
        <v>117391.53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  <row r="552" spans="1:24" ht="20.100000000000001" customHeight="1" x14ac:dyDescent="0.25">
      <c r="A552" s="163">
        <f t="shared" ref="A552" si="2114">B552-$B$2</f>
        <v>863</v>
      </c>
      <c r="B552" s="172">
        <v>43096</v>
      </c>
      <c r="C552" s="215">
        <v>2682.62</v>
      </c>
      <c r="D552" s="171">
        <f t="shared" ref="D552" si="2115">(C552-C551)/C551</f>
        <v>7.9089722066774519E-4</v>
      </c>
      <c r="E552" s="209">
        <f t="shared" ref="E552" si="2116">(C552-$C$2)/$C$2</f>
        <v>0.27595555640113384</v>
      </c>
      <c r="F552" s="219">
        <v>6939.33</v>
      </c>
      <c r="G552" s="171">
        <f t="shared" ref="G552" si="2117">(F552-F551)/F551</f>
        <v>3.0127255219657178E-4</v>
      </c>
      <c r="H552" s="203">
        <f t="shared" ref="H552" si="2118">(F552-F$2)/F$2</f>
        <v>0.36287094683504528</v>
      </c>
      <c r="I552" s="221">
        <v>338273.53</v>
      </c>
      <c r="J552" s="173">
        <v>290000</v>
      </c>
      <c r="K552" s="173">
        <f t="shared" ref="K552" si="2119">I552-I551-J552+J551</f>
        <v>-1915.5999999999767</v>
      </c>
      <c r="L552" s="171">
        <f t="shared" ref="L552:L557" si="2120">K552/I551</f>
        <v>-5.6309853286610791E-3</v>
      </c>
      <c r="M552" s="182">
        <f t="shared" ref="M552" si="2121">I552-J552</f>
        <v>48273.530000000028</v>
      </c>
      <c r="N552" s="184">
        <f t="shared" ref="N552" si="2122">M552/J552</f>
        <v>0.16646044827586218</v>
      </c>
      <c r="O552" s="183">
        <f t="shared" ref="O552" si="2123">N552/(A552/365.25)</f>
        <v>7.0451539667159516E-2</v>
      </c>
      <c r="P552" s="182" t="b">
        <f t="shared" ref="P552" si="2124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2125">I552-R552</f>
        <v>117391.53000000003</v>
      </c>
      <c r="T552" s="173">
        <v>-31384</v>
      </c>
      <c r="U552" s="173">
        <f t="shared" ref="U552" si="2126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82">
        <f t="shared" ref="X552" si="2127">N552/W552</f>
        <v>0.57302533875728567</v>
      </c>
    </row>
    <row r="553" spans="1:24" ht="20.100000000000001" customHeight="1" x14ac:dyDescent="0.25">
      <c r="A553" s="163">
        <f t="shared" ref="A553" si="2128">B553-$B$2</f>
        <v>864</v>
      </c>
      <c r="B553" s="172">
        <v>43097</v>
      </c>
      <c r="C553" s="215">
        <v>2687.54</v>
      </c>
      <c r="D553" s="171">
        <f t="shared" ref="D553" si="2129">(C553-C552)/C552</f>
        <v>1.8340279279212386E-3</v>
      </c>
      <c r="E553" s="209">
        <f t="shared" ref="E553" si="2130">(C553-$C$2)/$C$2</f>
        <v>0.27829569452635977</v>
      </c>
      <c r="F553" s="219">
        <v>6950.16</v>
      </c>
      <c r="G553" s="171">
        <f t="shared" ref="G553" si="2131">(F553-F552)/F552</f>
        <v>1.560669401801028E-3</v>
      </c>
      <c r="H553" s="203">
        <f t="shared" ref="H553" si="2132">(F553-F$2)/F$2</f>
        <v>0.36499793782037437</v>
      </c>
      <c r="I553" s="221">
        <v>338405.59</v>
      </c>
      <c r="J553" s="173">
        <v>290000</v>
      </c>
      <c r="K553" s="173">
        <f t="shared" ref="K553" si="2133">I553-I552-J553+J552</f>
        <v>132.05999999999767</v>
      </c>
      <c r="L553" s="171">
        <f t="shared" si="2120"/>
        <v>3.9039412868041335E-4</v>
      </c>
      <c r="M553" s="182">
        <f t="shared" ref="M553" si="2134">I553-J553</f>
        <v>48405.590000000026</v>
      </c>
      <c r="N553" s="184">
        <f t="shared" ref="N553" si="2135">M553/J553</f>
        <v>0.16691582758620699</v>
      </c>
      <c r="O553" s="183">
        <f t="shared" ref="O553" si="2136">N553/(A553/365.25)</f>
        <v>7.0562506974377437E-2</v>
      </c>
      <c r="P553" s="182" t="b">
        <f t="shared" ref="P553" si="2137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2138">I553-R553</f>
        <v>119245.49000000002</v>
      </c>
      <c r="T553" s="173">
        <v>-31468</v>
      </c>
      <c r="U553" s="173">
        <f t="shared" ref="U553" si="2139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82">
        <f t="shared" ref="X553" si="2140">N553/W553</f>
        <v>0.57511594908916031</v>
      </c>
    </row>
    <row r="554" spans="1:24" ht="20.100000000000001" customHeight="1" x14ac:dyDescent="0.25">
      <c r="A554" s="163">
        <f t="shared" ref="A554" si="2141">B554-$B$2</f>
        <v>865</v>
      </c>
      <c r="B554" s="172">
        <v>43098</v>
      </c>
      <c r="C554" s="215">
        <v>2673.61</v>
      </c>
      <c r="D554" s="171">
        <f t="shared" ref="D554" si="2142">(C554-C553)/C553</f>
        <v>-5.1831786689685872E-3</v>
      </c>
      <c r="E554" s="209">
        <f t="shared" ref="E554" si="2143">(C554-$C$2)/$C$2</f>
        <v>0.2716700595498564</v>
      </c>
      <c r="F554" s="219">
        <v>6903.38</v>
      </c>
      <c r="G554" s="171">
        <f t="shared" ref="G554" si="2144">(F554-F553)/F553</f>
        <v>-6.7307802985830181E-3</v>
      </c>
      <c r="H554" s="203">
        <f t="shared" ref="H554" si="2145">(F554-F$2)/F$2</f>
        <v>0.35581043659288653</v>
      </c>
      <c r="I554" s="473">
        <v>337203.38</v>
      </c>
      <c r="J554" s="173">
        <v>290000</v>
      </c>
      <c r="K554" s="173">
        <f t="shared" ref="K554" si="2146">I554-I553-J554+J553</f>
        <v>-1202.210000000021</v>
      </c>
      <c r="L554" s="171">
        <f t="shared" si="2120"/>
        <v>-3.5525713390255191E-3</v>
      </c>
      <c r="M554" s="473">
        <f t="shared" ref="M554" si="2147">I554-J554</f>
        <v>47203.380000000005</v>
      </c>
      <c r="N554" s="184">
        <f t="shared" ref="N554" si="2148">M554/J554</f>
        <v>0.16277027586206899</v>
      </c>
      <c r="O554" s="183">
        <f t="shared" ref="O554" si="2149">N554/(A554/365.25)</f>
        <v>6.8730454634243585E-2</v>
      </c>
      <c r="P554" s="182" t="b">
        <f t="shared" ref="P554" si="2150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2151">I554-R554</f>
        <v>109209.98000000001</v>
      </c>
      <c r="T554" s="173">
        <v>-31748</v>
      </c>
      <c r="U554" s="173">
        <f t="shared" ref="U554" si="2152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82">
        <f t="shared" ref="X554" si="2153">N554/W554</f>
        <v>0.56131571593171692</v>
      </c>
    </row>
    <row r="555" spans="1:24" ht="20.100000000000001" customHeight="1" x14ac:dyDescent="0.25">
      <c r="A555" s="163">
        <f t="shared" ref="A555" si="2154">B555-$B$2</f>
        <v>869</v>
      </c>
      <c r="B555" s="172">
        <v>43102</v>
      </c>
      <c r="C555" s="215">
        <v>2695.81</v>
      </c>
      <c r="D555" s="171">
        <f t="shared" ref="D555" si="2155">(C555-C554)/C554</f>
        <v>8.3033800741319098E-3</v>
      </c>
      <c r="E555" s="209">
        <f t="shared" ref="E555" si="2156">(C555-$C$2)/$C$2</f>
        <v>0.28222921938319279</v>
      </c>
      <c r="F555" s="219">
        <v>7006.89</v>
      </c>
      <c r="G555" s="171">
        <f t="shared" ref="G555" si="2157">(F555-F554)/F554</f>
        <v>1.4994104337295675E-2</v>
      </c>
      <c r="H555" s="203">
        <f t="shared" ref="H555" si="2158">(F555-F$2)/F$2</f>
        <v>0.37613959974075467</v>
      </c>
      <c r="I555" s="221">
        <v>343412.47999999998</v>
      </c>
      <c r="J555" s="173">
        <v>290000</v>
      </c>
      <c r="K555" s="173">
        <f t="shared" ref="K555" si="2159">I555-I554-J555+J554</f>
        <v>6209.0999999999767</v>
      </c>
      <c r="L555" s="171">
        <f t="shared" si="2120"/>
        <v>1.8413516495593776E-2</v>
      </c>
      <c r="M555" s="182">
        <f t="shared" ref="M555" si="2160">I555-J555</f>
        <v>53412.479999999981</v>
      </c>
      <c r="N555" s="184">
        <f t="shared" ref="N555" si="2161">M555/J555</f>
        <v>0.18418096551724131</v>
      </c>
      <c r="O555" s="183">
        <f t="shared" ref="O555" si="2162">N555/(A555/365.25)</f>
        <v>7.7413230903535551E-2</v>
      </c>
      <c r="P555" s="182" t="b">
        <f t="shared" ref="P555" si="2163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2164">I555-R555</f>
        <v>116207.37999999998</v>
      </c>
      <c r="T555" s="173">
        <v>-30580</v>
      </c>
      <c r="U555" s="173">
        <f t="shared" ref="U555" si="2165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82">
        <f t="shared" ref="X555" si="2166">N555/W555</f>
        <v>0.63517899976999148</v>
      </c>
    </row>
    <row r="556" spans="1:24" ht="20.100000000000001" customHeight="1" x14ac:dyDescent="0.25">
      <c r="A556" s="163">
        <f t="shared" ref="A556" si="2167">B556-$B$2</f>
        <v>870</v>
      </c>
      <c r="B556" s="172">
        <v>43103</v>
      </c>
      <c r="C556" s="215">
        <v>2713.06</v>
      </c>
      <c r="D556" s="171">
        <f t="shared" ref="D556" si="2168">(C556-C555)/C555</f>
        <v>6.3988189078607177E-3</v>
      </c>
      <c r="E556" s="209">
        <f t="shared" ref="E556" si="2169">(C556-$C$2)/$C$2</f>
        <v>0.29043397195639348</v>
      </c>
      <c r="F556" s="219">
        <v>7065.53</v>
      </c>
      <c r="G556" s="171">
        <f t="shared" ref="G556" si="2170">(F556-F555)/F555</f>
        <v>8.3689054630512842E-3</v>
      </c>
      <c r="H556" s="203">
        <f t="shared" ref="H556" si="2171">(F556-F$2)/F$2</f>
        <v>0.38765638195494628</v>
      </c>
      <c r="I556" s="221">
        <v>344644.23</v>
      </c>
      <c r="J556" s="173">
        <v>290000</v>
      </c>
      <c r="K556" s="173">
        <f t="shared" ref="K556" si="2172">I556-I555-J556+J555</f>
        <v>1231.75</v>
      </c>
      <c r="L556" s="171">
        <f t="shared" si="2120"/>
        <v>3.5867945160292371E-3</v>
      </c>
      <c r="M556" s="182">
        <f t="shared" ref="M556" si="2173">I556-J556</f>
        <v>54644.229999999981</v>
      </c>
      <c r="N556" s="184">
        <f t="shared" ref="N556" si="2174">M556/J556</f>
        <v>0.18842837931034476</v>
      </c>
      <c r="O556" s="183">
        <f t="shared" ref="O556" si="2175">N556/(A556/365.25)</f>
        <v>7.9107431658739555E-2</v>
      </c>
      <c r="P556" s="182" t="b">
        <f t="shared" ref="P556" si="217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177">I556-R556</f>
        <v>114939.32999999999</v>
      </c>
      <c r="T556" s="173">
        <v>-31165</v>
      </c>
      <c r="U556" s="173">
        <f t="shared" ref="U556" si="217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82">
        <f t="shared" ref="X556" si="2179">N556/W556</f>
        <v>0.6503997090864837</v>
      </c>
    </row>
    <row r="557" spans="1:24" ht="20.100000000000001" customHeight="1" x14ac:dyDescent="0.25">
      <c r="A557" s="163">
        <f t="shared" ref="A557" si="2180">B557-$B$2</f>
        <v>871</v>
      </c>
      <c r="B557" s="172">
        <v>43104</v>
      </c>
      <c r="C557" s="215">
        <v>2723.99</v>
      </c>
      <c r="D557" s="171">
        <f t="shared" ref="D557" si="2181">(C557-C556)/C556</f>
        <v>4.0286613639211209E-3</v>
      </c>
      <c r="E557" s="209">
        <f t="shared" ref="E557" si="2182">(C557-$C$2)/$C$2</f>
        <v>0.29563269344190546</v>
      </c>
      <c r="F557" s="219">
        <v>7077.91</v>
      </c>
      <c r="G557" s="171">
        <f t="shared" ref="G557" si="2183">(F557-F556)/F556</f>
        <v>1.7521686271235292E-3</v>
      </c>
      <c r="H557" s="203">
        <f t="shared" ref="H557" si="2184">(F557-F$2)/F$2</f>
        <v>0.39008778993263549</v>
      </c>
      <c r="I557" s="221">
        <v>346398.26</v>
      </c>
      <c r="J557" s="173">
        <v>290000</v>
      </c>
      <c r="K557" s="173">
        <f t="shared" ref="K557" si="2185">I557-I556-J557+J556</f>
        <v>1754.0300000000279</v>
      </c>
      <c r="L557" s="171">
        <f t="shared" si="2120"/>
        <v>5.0893931983136001E-3</v>
      </c>
      <c r="M557" s="182">
        <f t="shared" ref="M557" si="2186">I557-J557</f>
        <v>56398.260000000009</v>
      </c>
      <c r="N557" s="184">
        <f t="shared" ref="N557" si="2187">M557/J557</f>
        <v>0.19447675862068969</v>
      </c>
      <c r="O557" s="183">
        <f t="shared" ref="O557" si="2188">N557/(A557/365.25)</f>
        <v>8.1552969100122732E-2</v>
      </c>
      <c r="P557" s="182" t="b">
        <f t="shared" ref="P557" si="218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190">I557-R557</f>
        <v>103512.56</v>
      </c>
      <c r="T557" s="173">
        <v>-32271</v>
      </c>
      <c r="U557" s="173">
        <f t="shared" ref="U557" si="219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82">
        <f t="shared" ref="X557" si="2192">N557/W557</f>
        <v>0.67184727017227752</v>
      </c>
    </row>
    <row r="558" spans="1:24" ht="20.100000000000001" customHeight="1" x14ac:dyDescent="0.25">
      <c r="A558" s="163">
        <f t="shared" ref="A558" si="2193">B558-$B$2</f>
        <v>872</v>
      </c>
      <c r="B558" s="172">
        <v>43105</v>
      </c>
      <c r="C558" s="215">
        <v>2743.15</v>
      </c>
      <c r="D558" s="171">
        <f t="shared" ref="D558" si="2194">(C558-C557)/C557</f>
        <v>7.0337996835525499E-3</v>
      </c>
      <c r="E558" s="209">
        <f t="shared" ref="E558" si="2195">(C558-$C$2)/$C$2</f>
        <v>0.30474591427103748</v>
      </c>
      <c r="F558" s="219">
        <v>7136.55</v>
      </c>
      <c r="G558" s="171">
        <f t="shared" ref="G558" si="2196">(F558-F557)/F557</f>
        <v>8.2849315687823569E-3</v>
      </c>
      <c r="H558" s="203">
        <f t="shared" ref="H558" si="2197">(F558-F$2)/F$2</f>
        <v>0.40160457214682727</v>
      </c>
      <c r="I558" s="221">
        <v>346659.69</v>
      </c>
      <c r="J558" s="173">
        <v>290000</v>
      </c>
      <c r="K558" s="173">
        <f t="shared" ref="K558" si="2198">I558-I557-J558+J557</f>
        <v>261.42999999999302</v>
      </c>
      <c r="L558" s="171">
        <f t="shared" ref="L558" si="2199">K558/I557</f>
        <v>7.5470933370159826E-4</v>
      </c>
      <c r="M558" s="182">
        <f t="shared" ref="M558" si="2200">I558-J558</f>
        <v>56659.69</v>
      </c>
      <c r="N558" s="184">
        <f t="shared" ref="N558" si="2201">M558/J558</f>
        <v>0.19537824137931034</v>
      </c>
      <c r="O558" s="183">
        <f t="shared" ref="O558" si="2202">N558/(A558/365.25)</f>
        <v>8.1837044339212267E-2</v>
      </c>
      <c r="P558" s="182" t="b">
        <f t="shared" ref="P558" si="220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204">I558-R558</f>
        <v>124974.48999999999</v>
      </c>
      <c r="T558" s="173">
        <v>-31364</v>
      </c>
      <c r="U558" s="173">
        <f t="shared" ref="U558" si="220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82">
        <f t="shared" ref="X558" si="2206">N558/W558</f>
        <v>0.67557043662071725</v>
      </c>
    </row>
    <row r="559" spans="1:24" ht="20.100000000000001" customHeight="1" x14ac:dyDescent="0.25">
      <c r="A559" s="163">
        <f t="shared" ref="A559" si="2207">B559-$B$2</f>
        <v>875</v>
      </c>
      <c r="B559" s="172">
        <v>43108</v>
      </c>
      <c r="C559" s="215">
        <v>2747.71</v>
      </c>
      <c r="D559" s="171">
        <f t="shared" ref="D559" si="2208">(C559-C558)/C558</f>
        <v>1.662322512440058E-3</v>
      </c>
      <c r="E559" s="209">
        <f t="shared" ref="E559" si="2209">(C559-$C$2)/$C$2</f>
        <v>0.30691482277734439</v>
      </c>
      <c r="F559" s="219">
        <v>7157.38</v>
      </c>
      <c r="G559" s="171">
        <f t="shared" ref="G559" si="2210">(F559-F558)/F558</f>
        <v>2.9187772803385289E-3</v>
      </c>
      <c r="H559" s="203">
        <f t="shared" ref="H559" si="2211">(F559-F$2)/F$2</f>
        <v>0.40569554372802802</v>
      </c>
      <c r="I559" s="221">
        <v>347500.29</v>
      </c>
      <c r="J559" s="173">
        <v>290000</v>
      </c>
      <c r="K559" s="173">
        <f t="shared" ref="K559" si="2212">I559-I558-J559+J558</f>
        <v>840.59999999997672</v>
      </c>
      <c r="L559" s="171">
        <f t="shared" ref="L559" si="2213">K559/I558</f>
        <v>2.4248564925445377E-3</v>
      </c>
      <c r="M559" s="182">
        <f t="shared" ref="M559" si="2214">I559-J559</f>
        <v>57500.289999999979</v>
      </c>
      <c r="N559" s="184">
        <f t="shared" ref="N559" si="2215">M559/J559</f>
        <v>0.19827686206896544</v>
      </c>
      <c r="O559" s="183">
        <f t="shared" ref="O559" si="2216">N559/(A559/365.25)</f>
        <v>8.2766427280788146E-2</v>
      </c>
      <c r="P559" s="182" t="b">
        <f t="shared" ref="P559" si="2217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218">I559-R559</f>
        <v>121497.78999999998</v>
      </c>
      <c r="T559" s="173">
        <v>-30809</v>
      </c>
      <c r="U559" s="173">
        <f t="shared" ref="U559" si="2219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82">
        <f t="shared" ref="X559" si="2220">N559/W559</f>
        <v>0.68620454302970824</v>
      </c>
    </row>
    <row r="560" spans="1:24" ht="20.100000000000001" customHeight="1" x14ac:dyDescent="0.25">
      <c r="A560" s="163">
        <f t="shared" ref="A560" si="2221">B560-$B$2</f>
        <v>876</v>
      </c>
      <c r="B560" s="172">
        <v>43109</v>
      </c>
      <c r="C560" s="215">
        <v>2751.29</v>
      </c>
      <c r="D560" s="171">
        <f t="shared" ref="D560" si="2222">(C560-C559)/C559</f>
        <v>1.3029031448005528E-3</v>
      </c>
      <c r="E560" s="209">
        <f t="shared" ref="E560" si="2223">(C560-$C$2)/$C$2</f>
        <v>0.30861760620992745</v>
      </c>
      <c r="F560" s="219">
        <v>7163.57</v>
      </c>
      <c r="G560" s="171">
        <f t="shared" ref="G560" si="2224">(F560-F559)/F559</f>
        <v>8.6484160405058829E-4</v>
      </c>
      <c r="H560" s="203">
        <f t="shared" ref="H560" si="2225">(F560-F$2)/F$2</f>
        <v>0.40691124771687254</v>
      </c>
      <c r="I560" s="221">
        <v>347598.39</v>
      </c>
      <c r="J560" s="173">
        <v>290000</v>
      </c>
      <c r="K560" s="173">
        <f t="shared" ref="K560" si="2226">I560-I559-J560+J559</f>
        <v>98.100000000034925</v>
      </c>
      <c r="L560" s="171">
        <f t="shared" ref="L560" si="2227">K560/I559</f>
        <v>2.8230192268338807E-4</v>
      </c>
      <c r="M560" s="182">
        <f t="shared" ref="M560" si="2228">I560-J560</f>
        <v>57598.390000000014</v>
      </c>
      <c r="N560" s="184">
        <f t="shared" ref="N560" si="2229">M560/J560</f>
        <v>0.19861513793103452</v>
      </c>
      <c r="O560" s="183">
        <f t="shared" ref="O560" si="2230">N560/(A560/365.25)</f>
        <v>8.2812989873641968E-2</v>
      </c>
      <c r="P560" s="182" t="b">
        <f t="shared" ref="P560" si="2231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232">I560-R560</f>
        <v>121497.79000000001</v>
      </c>
      <c r="T560" s="173">
        <v>-31069</v>
      </c>
      <c r="U560" s="173">
        <f t="shared" ref="U560" si="2233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82">
        <f t="shared" ref="X560" si="2234">N560/W560</f>
        <v>0.68799289827666343</v>
      </c>
    </row>
    <row r="561" spans="1:24" ht="20.100000000000001" customHeight="1" x14ac:dyDescent="0.25">
      <c r="A561" s="163">
        <f t="shared" ref="A561" si="2235">B561-$B$2</f>
        <v>877</v>
      </c>
      <c r="B561" s="172">
        <v>43110</v>
      </c>
      <c r="C561" s="215">
        <v>2748.23</v>
      </c>
      <c r="D561" s="171">
        <f t="shared" ref="D561" si="2236">(C561-C560)/C560</f>
        <v>-1.1122055472160134E-3</v>
      </c>
      <c r="E561" s="209">
        <f t="shared" ref="E561" si="2237">(C561-$C$2)/$C$2</f>
        <v>0.30716215444911626</v>
      </c>
      <c r="F561" s="219">
        <v>7153.57</v>
      </c>
      <c r="G561" s="171">
        <f t="shared" ref="G561" si="2238">(F561-F560)/F560</f>
        <v>-1.3959520183372258E-3</v>
      </c>
      <c r="H561" s="203">
        <f t="shared" ref="H561" si="2239">(F561-F$2)/F$2</f>
        <v>0.40494726712100082</v>
      </c>
      <c r="I561" s="221">
        <v>346712.84</v>
      </c>
      <c r="J561" s="173">
        <v>290000</v>
      </c>
      <c r="K561" s="173">
        <f t="shared" ref="K561" si="2240">I561-I560-J561+J560</f>
        <v>-885.54999999998836</v>
      </c>
      <c r="L561" s="171">
        <f t="shared" ref="L561" si="2241">K561/I560</f>
        <v>-2.5476239979131902E-3</v>
      </c>
      <c r="M561" s="182">
        <f t="shared" ref="M561" si="2242">I561-J561</f>
        <v>56712.840000000026</v>
      </c>
      <c r="N561" s="184">
        <f t="shared" ref="N561" si="2243">M561/J561</f>
        <v>0.19556151724137941</v>
      </c>
      <c r="O561" s="183">
        <f t="shared" ref="O561" si="2244">N561/(A561/365.25)</f>
        <v>8.1446800652695356E-2</v>
      </c>
      <c r="P561" s="182" t="b">
        <f t="shared" ref="P561" si="2245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246">I561-R561</f>
        <v>121497.79000000004</v>
      </c>
      <c r="T561" s="173">
        <v>-30783</v>
      </c>
      <c r="U561" s="173">
        <f t="shared" ref="U561" si="2247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82">
        <f t="shared" ref="X561" si="2248">N561/W561</f>
        <v>0.67800455506499013</v>
      </c>
    </row>
  </sheetData>
  <conditionalFormatting sqref="D3:D56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6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6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6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6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336.72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336.72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68" t="s">
        <v>78</v>
      </c>
      <c r="P42" s="768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370.39200000000005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367.02480000000008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363.65760000000006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360.29040000000003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356.92320000000007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353.55600000000004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350.18880000000001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346.82160000000005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343.45440000000002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340.08720000000005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336.72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333.3528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329.98560000000003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326.61840000000001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323.25120000000004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319.88400000000001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316.51679999999999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313.14960000000002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309.78240000000005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306.41520000000003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303.04800000000006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68" priority="58">
      <formula>F19&gt;0</formula>
    </cfRule>
    <cfRule type="expression" dxfId="186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66" priority="47">
      <formula>H25&gt;0</formula>
    </cfRule>
    <cfRule type="expression" dxfId="1865" priority="48">
      <formula>H25&lt;0</formula>
    </cfRule>
  </conditionalFormatting>
  <conditionalFormatting sqref="M39">
    <cfRule type="expression" dxfId="1864" priority="45">
      <formula>M39&gt;0</formula>
    </cfRule>
    <cfRule type="expression" dxfId="1863" priority="46">
      <formula>M39&lt;0</formula>
    </cfRule>
  </conditionalFormatting>
  <conditionalFormatting sqref="F61:F67">
    <cfRule type="expression" dxfId="1862" priority="43">
      <formula>F61&gt;0</formula>
    </cfRule>
    <cfRule type="expression" dxfId="1861" priority="44">
      <formula>F61&lt;0</formula>
    </cfRule>
  </conditionalFormatting>
  <conditionalFormatting sqref="H61:H67">
    <cfRule type="expression" dxfId="1860" priority="41">
      <formula>H61&gt;0</formula>
    </cfRule>
    <cfRule type="expression" dxfId="1859" priority="42">
      <formula>H61&lt;0</formula>
    </cfRule>
  </conditionalFormatting>
  <conditionalFormatting sqref="F21:F24">
    <cfRule type="expression" dxfId="1858" priority="39">
      <formula>F21&gt;0</formula>
    </cfRule>
    <cfRule type="expression" dxfId="1857" priority="40">
      <formula>F21&lt;0</formula>
    </cfRule>
  </conditionalFormatting>
  <conditionalFormatting sqref="H21:H24">
    <cfRule type="expression" dxfId="1856" priority="37">
      <formula>H21&gt;0</formula>
    </cfRule>
    <cfRule type="expression" dxfId="1855" priority="38">
      <formula>H21&lt;0</formula>
    </cfRule>
  </conditionalFormatting>
  <conditionalFormatting sqref="I25:I28">
    <cfRule type="expression" dxfId="1854" priority="31">
      <formula>I25&gt;0</formula>
    </cfRule>
    <cfRule type="expression" dxfId="1853" priority="32">
      <formula>I25&lt;0</formula>
    </cfRule>
  </conditionalFormatting>
  <conditionalFormatting sqref="I21:I24">
    <cfRule type="expression" dxfId="1852" priority="29">
      <formula>I21&gt;0</formula>
    </cfRule>
    <cfRule type="expression" dxfId="1851" priority="30">
      <formula>I21&lt;0</formula>
    </cfRule>
  </conditionalFormatting>
  <conditionalFormatting sqref="H29">
    <cfRule type="expression" dxfId="1850" priority="27">
      <formula>H29&gt;0</formula>
    </cfRule>
    <cfRule type="expression" dxfId="1849" priority="28">
      <formula>H29&lt;0</formula>
    </cfRule>
  </conditionalFormatting>
  <conditionalFormatting sqref="H30">
    <cfRule type="expression" dxfId="1848" priority="25">
      <formula>H30&gt;0</formula>
    </cfRule>
    <cfRule type="expression" dxfId="1847" priority="26">
      <formula>H30&lt;0</formula>
    </cfRule>
  </conditionalFormatting>
  <conditionalFormatting sqref="H31">
    <cfRule type="expression" dxfId="1846" priority="23">
      <formula>H31&gt;0</formula>
    </cfRule>
    <cfRule type="expression" dxfId="1845" priority="24">
      <formula>H31&lt;0</formula>
    </cfRule>
  </conditionalFormatting>
  <conditionalFormatting sqref="Q7">
    <cfRule type="expression" dxfId="1844" priority="21">
      <formula>Q7&gt;0</formula>
    </cfRule>
    <cfRule type="expression" dxfId="1843" priority="22">
      <formula>Q7&lt;0</formula>
    </cfRule>
  </conditionalFormatting>
  <conditionalFormatting sqref="Q8">
    <cfRule type="expression" dxfId="1842" priority="19">
      <formula>Q8&gt;0</formula>
    </cfRule>
    <cfRule type="expression" dxfId="1841" priority="20">
      <formula>Q8&lt;0</formula>
    </cfRule>
  </conditionalFormatting>
  <conditionalFormatting sqref="F73:F82">
    <cfRule type="expression" dxfId="1840" priority="17">
      <formula>F73&gt;0</formula>
    </cfRule>
    <cfRule type="expression" dxfId="1839" priority="18">
      <formula>F73&lt;0</formula>
    </cfRule>
  </conditionalFormatting>
  <conditionalFormatting sqref="H73:H76">
    <cfRule type="expression" dxfId="1838" priority="15">
      <formula>H73&gt;0</formula>
    </cfRule>
    <cfRule type="expression" dxfId="1837" priority="16">
      <formula>H73&lt;0</formula>
    </cfRule>
  </conditionalFormatting>
  <conditionalFormatting sqref="F69:F72">
    <cfRule type="expression" dxfId="1836" priority="13">
      <formula>F69&gt;0</formula>
    </cfRule>
    <cfRule type="expression" dxfId="1835" priority="14">
      <formula>F69&lt;0</formula>
    </cfRule>
  </conditionalFormatting>
  <conditionalFormatting sqref="H69:H72">
    <cfRule type="expression" dxfId="1834" priority="11">
      <formula>H69&gt;0</formula>
    </cfRule>
    <cfRule type="expression" dxfId="1833" priority="12">
      <formula>H69&lt;0</formula>
    </cfRule>
  </conditionalFormatting>
  <conditionalFormatting sqref="I73:I76">
    <cfRule type="expression" dxfId="1832" priority="9">
      <formula>I73&gt;0</formula>
    </cfRule>
    <cfRule type="expression" dxfId="1831" priority="10">
      <formula>I73&lt;0</formula>
    </cfRule>
  </conditionalFormatting>
  <conditionalFormatting sqref="I69:I72">
    <cfRule type="expression" dxfId="1830" priority="7">
      <formula>I69&gt;0</formula>
    </cfRule>
    <cfRule type="expression" dxfId="1829" priority="8">
      <formula>I69&lt;0</formula>
    </cfRule>
  </conditionalFormatting>
  <conditionalFormatting sqref="H77">
    <cfRule type="expression" dxfId="1828" priority="5">
      <formula>H77&gt;0</formula>
    </cfRule>
    <cfRule type="expression" dxfId="1827" priority="6">
      <formula>H77&lt;0</formula>
    </cfRule>
  </conditionalFormatting>
  <conditionalFormatting sqref="H78">
    <cfRule type="expression" dxfId="1826" priority="3">
      <formula>H78&gt;0</formula>
    </cfRule>
    <cfRule type="expression" dxfId="1825" priority="4">
      <formula>H78&lt;0</formula>
    </cfRule>
  </conditionalFormatting>
  <conditionalFormatting sqref="H79">
    <cfRule type="expression" dxfId="1824" priority="1">
      <formula>H79&gt;0</formula>
    </cfRule>
    <cfRule type="expression" dxfId="182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44.39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44.39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68" t="s">
        <v>78</v>
      </c>
      <c r="P42" s="76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48.829000000000008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48.385100000000001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47.941200000000002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47.497300000000003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47.053400000000003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46.609500000000004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46.165600000000005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45.721699999999998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45.277799999999999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44.8339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44.39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43.946100000000001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43.502200000000002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43.058300000000003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42.614399999999996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42.170499999999997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41.726599999999998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41.282700000000006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40.838799999999999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40.3949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39.951000000000001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22" priority="29">
      <formula>N19&gt;0</formula>
    </cfRule>
    <cfRule type="expression" dxfId="182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20" priority="23">
      <formula>F22&gt;0</formula>
    </cfRule>
    <cfRule type="expression" dxfId="1819" priority="24">
      <formula>F22&lt;0</formula>
    </cfRule>
  </conditionalFormatting>
  <conditionalFormatting sqref="H22:H31">
    <cfRule type="expression" dxfId="1818" priority="21">
      <formula>H22&gt;0</formula>
    </cfRule>
    <cfRule type="expression" dxfId="1817" priority="22">
      <formula>H22&lt;0</formula>
    </cfRule>
  </conditionalFormatting>
  <conditionalFormatting sqref="I21:J31">
    <cfRule type="expression" dxfId="1816" priority="19">
      <formula>I21&gt;0</formula>
    </cfRule>
    <cfRule type="expression" dxfId="1815" priority="20">
      <formula>I21&lt;0</formula>
    </cfRule>
  </conditionalFormatting>
  <conditionalFormatting sqref="Q8">
    <cfRule type="expression" dxfId="1814" priority="11">
      <formula>Q8&gt;0</formula>
    </cfRule>
    <cfRule type="expression" dxfId="1813" priority="12">
      <formula>Q8&lt;0</formula>
    </cfRule>
  </conditionalFormatting>
  <conditionalFormatting sqref="Q7">
    <cfRule type="expression" dxfId="1812" priority="13">
      <formula>Q7&gt;0</formula>
    </cfRule>
    <cfRule type="expression" dxfId="1811" priority="14">
      <formula>Q7&lt;0</formula>
    </cfRule>
  </conditionalFormatting>
  <conditionalFormatting sqref="F56:F66">
    <cfRule type="expression" dxfId="1810" priority="9">
      <formula>F56&gt;0</formula>
    </cfRule>
    <cfRule type="expression" dxfId="1809" priority="10">
      <formula>F56&lt;0</formula>
    </cfRule>
  </conditionalFormatting>
  <conditionalFormatting sqref="H56:H66">
    <cfRule type="expression" dxfId="1808" priority="7">
      <formula>H56&gt;0</formula>
    </cfRule>
    <cfRule type="expression" dxfId="1807" priority="8">
      <formula>H56&lt;0</formula>
    </cfRule>
  </conditionalFormatting>
  <conditionalFormatting sqref="I56:I66">
    <cfRule type="expression" dxfId="1806" priority="5">
      <formula>I56&gt;0</formula>
    </cfRule>
    <cfRule type="expression" dxfId="1805" priority="6">
      <formula>I56&lt;0</formula>
    </cfRule>
  </conditionalFormatting>
  <conditionalFormatting sqref="F21">
    <cfRule type="expression" dxfId="1804" priority="3">
      <formula>F21&gt;0</formula>
    </cfRule>
    <cfRule type="expression" dxfId="1803" priority="4">
      <formula>F21&lt;0</formula>
    </cfRule>
  </conditionalFormatting>
  <conditionalFormatting sqref="H21">
    <cfRule type="expression" dxfId="1802" priority="1">
      <formula>H21&gt;0</formula>
    </cfRule>
    <cfRule type="expression" dxfId="180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52.69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5269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7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188.649999999996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-969.21999999999935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-0.15536803767741431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732</v>
      </c>
      <c r="Q16" s="691" t="s">
        <v>744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748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815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817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830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" si="15">C39*(E39-D39)</f>
        <v>-545.00000000000023</v>
      </c>
      <c r="G39" s="39">
        <f t="shared" ref="G39" si="16">D39*C39</f>
        <v>6238</v>
      </c>
      <c r="H39" s="226">
        <f t="shared" ref="H39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57.959000000000003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57.432099999999998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56.905200000000001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56.378300000000003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55.851399999999998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55.3245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54.797600000000003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54.270699999999998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53.7438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53.216899999999995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52.69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52.1631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51.636199999999995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51.109299999999998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50.582399999999993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50.055499999999995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49.528599999999997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49.0017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48.474800000000002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47.947899999999997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47.420999999999999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800" priority="54">
      <formula>N23&gt;0</formula>
    </cfRule>
    <cfRule type="expression" dxfId="1799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98" priority="48">
      <formula>F79&gt;0</formula>
    </cfRule>
    <cfRule type="expression" dxfId="1797" priority="49">
      <formula>F79&lt;0</formula>
    </cfRule>
  </conditionalFormatting>
  <conditionalFormatting sqref="H79:H97 H101:H118">
    <cfRule type="expression" dxfId="1796" priority="46">
      <formula>H79&gt;0</formula>
    </cfRule>
    <cfRule type="expression" dxfId="1795" priority="47">
      <formula>H79&lt;0</formula>
    </cfRule>
  </conditionalFormatting>
  <conditionalFormatting sqref="I75:I97 I100:I118">
    <cfRule type="expression" dxfId="1794" priority="44">
      <formula>I75&gt;0</formula>
    </cfRule>
    <cfRule type="expression" dxfId="1793" priority="45">
      <formula>I75&lt;0</formula>
    </cfRule>
  </conditionalFormatting>
  <conditionalFormatting sqref="Q7">
    <cfRule type="expression" dxfId="1792" priority="42">
      <formula>Q7&gt;0</formula>
    </cfRule>
    <cfRule type="expression" dxfId="1791" priority="43">
      <formula>Q7&lt;0</formula>
    </cfRule>
  </conditionalFormatting>
  <conditionalFormatting sqref="Q8">
    <cfRule type="expression" dxfId="1790" priority="40">
      <formula>Q8&gt;0</formula>
    </cfRule>
    <cfRule type="expression" dxfId="1789" priority="41">
      <formula>Q8&lt;0</formula>
    </cfRule>
  </conditionalFormatting>
  <conditionalFormatting sqref="F75:F78">
    <cfRule type="expression" dxfId="1788" priority="38">
      <formula>F75&gt;0</formula>
    </cfRule>
    <cfRule type="expression" dxfId="1787" priority="39">
      <formula>F75&lt;0</formula>
    </cfRule>
  </conditionalFormatting>
  <conditionalFormatting sqref="H75:H78">
    <cfRule type="expression" dxfId="1786" priority="36">
      <formula>H75&gt;0</formula>
    </cfRule>
    <cfRule type="expression" dxfId="1785" priority="37">
      <formula>H75&lt;0</formula>
    </cfRule>
  </conditionalFormatting>
  <conditionalFormatting sqref="F100:F114">
    <cfRule type="expression" dxfId="1784" priority="30">
      <formula>F100&gt;0</formula>
    </cfRule>
    <cfRule type="expression" dxfId="1783" priority="31">
      <formula>F100&lt;0</formula>
    </cfRule>
  </conditionalFormatting>
  <conditionalFormatting sqref="H100:H114">
    <cfRule type="expression" dxfId="1782" priority="28">
      <formula>H100&gt;0</formula>
    </cfRule>
    <cfRule type="expression" dxfId="1781" priority="29">
      <formula>H100&lt;0</formula>
    </cfRule>
  </conditionalFormatting>
  <conditionalFormatting sqref="F29:F61">
    <cfRule type="expression" dxfId="1780" priority="26">
      <formula>F29&gt;0</formula>
    </cfRule>
    <cfRule type="expression" dxfId="1779" priority="27">
      <formula>F29&lt;0</formula>
    </cfRule>
  </conditionalFormatting>
  <conditionalFormatting sqref="H29:H61">
    <cfRule type="expression" dxfId="1778" priority="24">
      <formula>H29&gt;0</formula>
    </cfRule>
    <cfRule type="expression" dxfId="1777" priority="25">
      <formula>H29&lt;0</formula>
    </cfRule>
  </conditionalFormatting>
  <conditionalFormatting sqref="J38:J68">
    <cfRule type="expression" dxfId="1776" priority="22">
      <formula>J38&gt;0</formula>
    </cfRule>
    <cfRule type="expression" dxfId="1775" priority="23">
      <formula>J38&lt;0</formula>
    </cfRule>
  </conditionalFormatting>
  <conditionalFormatting sqref="J43">
    <cfRule type="expression" dxfId="1774" priority="20">
      <formula>J43&gt;0</formula>
    </cfRule>
    <cfRule type="expression" dxfId="1773" priority="21">
      <formula>J43&lt;0</formula>
    </cfRule>
  </conditionalFormatting>
  <conditionalFormatting sqref="Q9">
    <cfRule type="expression" dxfId="1772" priority="14">
      <formula>Q9&gt;0</formula>
    </cfRule>
    <cfRule type="expression" dxfId="1771" priority="15">
      <formula>Q9&lt;0</formula>
    </cfRule>
  </conditionalFormatting>
  <conditionalFormatting sqref="R4">
    <cfRule type="expression" dxfId="1770" priority="16">
      <formula>R4&gt;0</formula>
    </cfRule>
    <cfRule type="expression" dxfId="1769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68" priority="11">
      <formula>F120&gt;0</formula>
    </cfRule>
    <cfRule type="expression" dxfId="1767" priority="12">
      <formula>F120&lt;0</formula>
    </cfRule>
  </conditionalFormatting>
  <conditionalFormatting sqref="H120:H160">
    <cfRule type="expression" dxfId="1766" priority="9">
      <formula>H120&gt;0</formula>
    </cfRule>
    <cfRule type="expression" dxfId="1765" priority="10">
      <formula>H120&lt;0</formula>
    </cfRule>
  </conditionalFormatting>
  <conditionalFormatting sqref="J129:J160">
    <cfRule type="expression" dxfId="1764" priority="7">
      <formula>J129&gt;0</formula>
    </cfRule>
    <cfRule type="expression" dxfId="1763" priority="8">
      <formula>J129&lt;0</formula>
    </cfRule>
  </conditionalFormatting>
  <conditionalFormatting sqref="J134">
    <cfRule type="expression" dxfId="1762" priority="5">
      <formula>J134&gt;0</formula>
    </cfRule>
    <cfRule type="expression" dxfId="1761" priority="6">
      <formula>J134&lt;0</formula>
    </cfRule>
  </conditionalFormatting>
  <conditionalFormatting sqref="J31:J40">
    <cfRule type="expression" dxfId="1760" priority="3">
      <formula>J31&gt;0</formula>
    </cfRule>
    <cfRule type="expression" dxfId="1759" priority="4">
      <formula>J31&lt;0</formula>
    </cfRule>
  </conditionalFormatting>
  <conditionalFormatting sqref="J36:J37">
    <cfRule type="expression" dxfId="1758" priority="1">
      <formula>J36&gt;0</formula>
    </cfRule>
    <cfRule type="expression" dxfId="1757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174.29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174.29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68" t="s">
        <v>78</v>
      </c>
      <c r="P42" s="768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191.71899999999999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189.9761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188.23320000000001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186.49029999999999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184.7474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183.00450000000001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181.26159999999999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179.5187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177.7758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176.03289999999998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174.29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172.5471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170.80419999999998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169.06129999999999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167.3184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165.57549999999998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163.83259999999999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162.08969999999999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160.3468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158.60390000000001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156.86099999999999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45" priority="35">
      <formula>N19&gt;0</formula>
    </cfRule>
    <cfRule type="expression" dxfId="17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43" priority="21">
      <formula>F25&gt;0</formula>
    </cfRule>
    <cfRule type="expression" dxfId="1742" priority="22">
      <formula>F25&lt;0</formula>
    </cfRule>
  </conditionalFormatting>
  <conditionalFormatting sqref="H25:H47">
    <cfRule type="expression" dxfId="1741" priority="19">
      <formula>H25&gt;0</formula>
    </cfRule>
    <cfRule type="expression" dxfId="1740" priority="20">
      <formula>H25&lt;0</formula>
    </cfRule>
  </conditionalFormatting>
  <conditionalFormatting sqref="I25:I27">
    <cfRule type="expression" dxfId="1739" priority="15">
      <formula>I25&gt;0</formula>
    </cfRule>
    <cfRule type="expression" dxfId="1738" priority="16">
      <formula>I25&lt;0</formula>
    </cfRule>
  </conditionalFormatting>
  <conditionalFormatting sqref="Q7">
    <cfRule type="expression" dxfId="1737" priority="5">
      <formula>Q7&gt;0</formula>
    </cfRule>
    <cfRule type="expression" dxfId="1736" priority="6">
      <formula>Q7&lt;0</formula>
    </cfRule>
  </conditionalFormatting>
  <conditionalFormatting sqref="Q8">
    <cfRule type="expression" dxfId="1735" priority="3">
      <formula>Q8&gt;0</formula>
    </cfRule>
    <cfRule type="expression" dxfId="17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101.22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101.22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101.22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97.171199999999999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94.134600000000006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33" priority="9">
      <formula>F36&gt;0</formula>
    </cfRule>
    <cfRule type="expression" dxfId="1732" priority="10">
      <formula>F36&lt;0</formula>
    </cfRule>
  </conditionalFormatting>
  <conditionalFormatting sqref="F25:F35">
    <cfRule type="expression" dxfId="1731" priority="7">
      <formula>F25&gt;0</formula>
    </cfRule>
    <cfRule type="expression" dxfId="1730" priority="8">
      <formula>F25&lt;0</formula>
    </cfRule>
  </conditionalFormatting>
  <conditionalFormatting sqref="H25:H35">
    <cfRule type="expression" dxfId="1729" priority="5">
      <formula>H25&gt;0</formula>
    </cfRule>
    <cfRule type="expression" dxfId="1728" priority="6">
      <formula>H25&lt;0</formula>
    </cfRule>
  </conditionalFormatting>
  <conditionalFormatting sqref="Q7">
    <cfRule type="expression" dxfId="1727" priority="3">
      <formula>Q7&gt;0</formula>
    </cfRule>
    <cfRule type="expression" dxfId="1726" priority="4">
      <formula>Q7&lt;0</formula>
    </cfRule>
  </conditionalFormatting>
  <conditionalFormatting sqref="Q8">
    <cfRule type="expression" dxfId="1725" priority="1">
      <formula>Q8&gt;0</formula>
    </cfRule>
    <cfRule type="expression" dxfId="17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94.78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94.78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751</v>
      </c>
      <c r="P20" s="7" t="s">
        <v>752</v>
      </c>
      <c r="Q20" s="7" t="s">
        <v>753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754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755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756</v>
      </c>
      <c r="P23" s="7" t="s">
        <v>757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736</v>
      </c>
      <c r="P24" s="7" t="s">
        <v>758</v>
      </c>
      <c r="Q24" s="7" t="s">
        <v>758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756</v>
      </c>
      <c r="P25" s="7" t="s">
        <v>759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760</v>
      </c>
      <c r="P26" s="7" t="s">
        <v>752</v>
      </c>
      <c r="Q26" s="7" t="s">
        <v>753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755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736</v>
      </c>
      <c r="P29" s="7" t="s">
        <v>758</v>
      </c>
      <c r="Q29" s="7" t="s">
        <v>758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761</v>
      </c>
      <c r="P30" s="7" t="s">
        <v>752</v>
      </c>
      <c r="Q30" s="7" t="s">
        <v>753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754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104.25800000000001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103.31020000000001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102.36240000000001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101.41460000000001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100.46680000000001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99.519000000000005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98.571200000000005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97.623400000000004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96.675600000000003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95.727800000000002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94.78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93.8322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92.884399999999999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91.936599999999999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90.988799999999998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90.040999999999997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89.093199999999996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88.145400000000009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87.197600000000008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86.249800000000008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85.302000000000007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23" priority="37">
      <formula>F25&gt;0</formula>
    </cfRule>
    <cfRule type="expression" dxfId="1722" priority="38">
      <formula>F25&lt;0</formula>
    </cfRule>
  </conditionalFormatting>
  <conditionalFormatting sqref="Q7">
    <cfRule type="expression" dxfId="1721" priority="35">
      <formula>Q7&gt;0</formula>
    </cfRule>
    <cfRule type="expression" dxfId="1720" priority="36">
      <formula>Q7&lt;0</formula>
    </cfRule>
  </conditionalFormatting>
  <conditionalFormatting sqref="Q8">
    <cfRule type="expression" dxfId="1719" priority="33">
      <formula>Q8&gt;0</formula>
    </cfRule>
    <cfRule type="expression" dxfId="1718" priority="34">
      <formula>Q8&lt;0</formula>
    </cfRule>
  </conditionalFormatting>
  <conditionalFormatting sqref="F44:F46">
    <cfRule type="expression" dxfId="1717" priority="31">
      <formula>F44&gt;0</formula>
    </cfRule>
    <cfRule type="expression" dxfId="1716" priority="32">
      <formula>F44&lt;0</formula>
    </cfRule>
  </conditionalFormatting>
  <conditionalFormatting sqref="H44:H46">
    <cfRule type="expression" dxfId="1715" priority="29">
      <formula>H44&gt;0</formula>
    </cfRule>
    <cfRule type="expression" dxfId="1714" priority="30">
      <formula>H44&lt;0</formula>
    </cfRule>
  </conditionalFormatting>
  <conditionalFormatting sqref="F89:F110">
    <cfRule type="expression" dxfId="1713" priority="27">
      <formula>F89&gt;0</formula>
    </cfRule>
    <cfRule type="expression" dxfId="1712" priority="28">
      <formula>F89&lt;0</formula>
    </cfRule>
  </conditionalFormatting>
  <conditionalFormatting sqref="H89:H110">
    <cfRule type="expression" dxfId="1711" priority="25">
      <formula>H89&gt;0</formula>
    </cfRule>
    <cfRule type="expression" dxfId="1710" priority="26">
      <formula>H89&lt;0</formula>
    </cfRule>
  </conditionalFormatting>
  <conditionalFormatting sqref="Q10">
    <cfRule type="expression" dxfId="1709" priority="23">
      <formula>Q10&gt;0</formula>
    </cfRule>
    <cfRule type="expression" dxfId="1708" priority="24">
      <formula>Q10&lt;0</formula>
    </cfRule>
  </conditionalFormatting>
  <conditionalFormatting sqref="J25:J38">
    <cfRule type="expression" dxfId="1707" priority="21">
      <formula>J25&gt;0</formula>
    </cfRule>
    <cfRule type="expression" dxfId="1706" priority="22">
      <formula>J25&lt;0</formula>
    </cfRule>
  </conditionalFormatting>
  <conditionalFormatting sqref="K25:K38">
    <cfRule type="expression" dxfId="1705" priority="19">
      <formula>K25&gt;0</formula>
    </cfRule>
    <cfRule type="expression" dxfId="1704" priority="20">
      <formula>K25&lt;0</formula>
    </cfRule>
  </conditionalFormatting>
  <conditionalFormatting sqref="L25:L38">
    <cfRule type="expression" dxfId="1703" priority="17">
      <formula>L25&gt;0</formula>
    </cfRule>
    <cfRule type="expression" dxfId="1702" priority="18">
      <formula>L25&lt;0</formula>
    </cfRule>
  </conditionalFormatting>
  <conditionalFormatting sqref="J40">
    <cfRule type="expression" dxfId="1701" priority="15">
      <formula>J40&gt;0</formula>
    </cfRule>
    <cfRule type="expression" dxfId="1700" priority="16">
      <formula>J40&lt;0</formula>
    </cfRule>
  </conditionalFormatting>
  <conditionalFormatting sqref="L39">
    <cfRule type="expression" dxfId="1699" priority="11">
      <formula>L39&gt;0</formula>
    </cfRule>
    <cfRule type="expression" dxfId="1698" priority="12">
      <formula>L39&lt;0</formula>
    </cfRule>
  </conditionalFormatting>
  <conditionalFormatting sqref="F39">
    <cfRule type="expression" dxfId="1697" priority="9">
      <formula>F39&gt;0</formula>
    </cfRule>
    <cfRule type="expression" dxfId="1696" priority="10">
      <formula>F39&lt;0</formula>
    </cfRule>
  </conditionalFormatting>
  <conditionalFormatting sqref="H39">
    <cfRule type="expression" dxfId="1695" priority="7">
      <formula>H39&gt;0</formula>
    </cfRule>
    <cfRule type="expression" dxfId="1694" priority="8">
      <formula>H39&lt;0</formula>
    </cfRule>
  </conditionalFormatting>
  <conditionalFormatting sqref="J41">
    <cfRule type="expression" dxfId="1693" priority="5">
      <formula>J41&gt;0</formula>
    </cfRule>
    <cfRule type="expression" dxfId="1692" priority="6">
      <formula>J41&lt;0</formula>
    </cfRule>
  </conditionalFormatting>
  <conditionalFormatting sqref="J43">
    <cfRule type="expression" dxfId="1691" priority="3">
      <formula>J43&gt;0</formula>
    </cfRule>
    <cfRule type="expression" dxfId="1690" priority="4">
      <formula>J43&lt;0</formula>
    </cfRule>
  </conditionalFormatting>
  <conditionalFormatting sqref="J44">
    <cfRule type="expression" dxfId="1689" priority="1">
      <formula>J44&gt;0</formula>
    </cfRule>
    <cfRule type="expression" dxfId="168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30.6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30.6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33.660000000000004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33.354000000000006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33.048000000000002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32.742000000000004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32.436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32.130000000000003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31.824000000000002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31.518000000000001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31.212000000000003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30.906000000000002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30.6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30.294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29.988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29.682000000000002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29.376000000000001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29.07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28.763999999999999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28.458000000000002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28.152000000000001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27.846000000000004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27.540000000000003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87" priority="31">
      <formula>F29&gt;0</formula>
    </cfRule>
    <cfRule type="expression" dxfId="1686" priority="32">
      <formula>F29&lt;0</formula>
    </cfRule>
  </conditionalFormatting>
  <conditionalFormatting sqref="F29 F31:F35">
    <cfRule type="expression" dxfId="1685" priority="33">
      <formula>F29&gt;0</formula>
    </cfRule>
    <cfRule type="expression" dxfId="1684" priority="34">
      <formula>F29&lt;0</formula>
    </cfRule>
  </conditionalFormatting>
  <conditionalFormatting sqref="H29 H31:H35">
    <cfRule type="expression" dxfId="1683" priority="29">
      <formula>H29&gt;0</formula>
    </cfRule>
    <cfRule type="expression" dxfId="1682" priority="30">
      <formula>H29&lt;0</formula>
    </cfRule>
  </conditionalFormatting>
  <conditionalFormatting sqref="F21:F28">
    <cfRule type="expression" dxfId="1681" priority="27">
      <formula>F21&gt;0</formula>
    </cfRule>
    <cfRule type="expression" dxfId="1680" priority="28">
      <formula>F21&lt;0</formula>
    </cfRule>
  </conditionalFormatting>
  <conditionalFormatting sqref="H21:H28">
    <cfRule type="expression" dxfId="1679" priority="25">
      <formula>H21&gt;0</formula>
    </cfRule>
    <cfRule type="expression" dxfId="1678" priority="26">
      <formula>H21&lt;0</formula>
    </cfRule>
  </conditionalFormatting>
  <conditionalFormatting sqref="Q8">
    <cfRule type="expression" dxfId="1677" priority="21">
      <formula>Q8&gt;0</formula>
    </cfRule>
    <cfRule type="expression" dxfId="1676" priority="22">
      <formula>Q8&lt;0</formula>
    </cfRule>
  </conditionalFormatting>
  <conditionalFormatting sqref="Q7">
    <cfRule type="expression" dxfId="1675" priority="23">
      <formula>Q7&gt;0</formula>
    </cfRule>
    <cfRule type="expression" dxfId="1674" priority="24">
      <formula>Q7&lt;0</formula>
    </cfRule>
  </conditionalFormatting>
  <conditionalFormatting sqref="F30">
    <cfRule type="expression" dxfId="1673" priority="19">
      <formula>F30&gt;0</formula>
    </cfRule>
    <cfRule type="expression" dxfId="1672" priority="20">
      <formula>F30&lt;0</formula>
    </cfRule>
  </conditionalFormatting>
  <conditionalFormatting sqref="H30">
    <cfRule type="expression" dxfId="1671" priority="17">
      <formula>H30&gt;0</formula>
    </cfRule>
    <cfRule type="expression" dxfId="1670" priority="18">
      <formula>H30&lt;0</formula>
    </cfRule>
  </conditionalFormatting>
  <conditionalFormatting sqref="F68 F70:F74">
    <cfRule type="expression" dxfId="1669" priority="13">
      <formula>F68&gt;0</formula>
    </cfRule>
    <cfRule type="expression" dxfId="1668" priority="14">
      <formula>F68&lt;0</formula>
    </cfRule>
  </conditionalFormatting>
  <conditionalFormatting sqref="F68 F70:F74">
    <cfRule type="expression" dxfId="1667" priority="15">
      <formula>F68&gt;0</formula>
    </cfRule>
    <cfRule type="expression" dxfId="1666" priority="16">
      <formula>F68&lt;0</formula>
    </cfRule>
  </conditionalFormatting>
  <conditionalFormatting sqref="H68 H70:H74">
    <cfRule type="expression" dxfId="1665" priority="11">
      <formula>H68&gt;0</formula>
    </cfRule>
    <cfRule type="expression" dxfId="1664" priority="12">
      <formula>H68&lt;0</formula>
    </cfRule>
  </conditionalFormatting>
  <conditionalFormatting sqref="F60:F67">
    <cfRule type="expression" dxfId="1663" priority="9">
      <formula>F60&gt;0</formula>
    </cfRule>
    <cfRule type="expression" dxfId="1662" priority="10">
      <formula>F60&lt;0</formula>
    </cfRule>
  </conditionalFormatting>
  <conditionalFormatting sqref="H60:H67">
    <cfRule type="expression" dxfId="1661" priority="7">
      <formula>H60&gt;0</formula>
    </cfRule>
    <cfRule type="expression" dxfId="1660" priority="8">
      <formula>H60&lt;0</formula>
    </cfRule>
  </conditionalFormatting>
  <conditionalFormatting sqref="F69">
    <cfRule type="expression" dxfId="1659" priority="5">
      <formula>F69&gt;0</formula>
    </cfRule>
    <cfRule type="expression" dxfId="1658" priority="6">
      <formula>F69&lt;0</formula>
    </cfRule>
  </conditionalFormatting>
  <conditionalFormatting sqref="H69">
    <cfRule type="expression" dxfId="1657" priority="3">
      <formula>H69&gt;0</formula>
    </cfRule>
    <cfRule type="expression" dxfId="1656" priority="4">
      <formula>H69&lt;0</formula>
    </cfRule>
  </conditionalFormatting>
  <conditionalFormatting sqref="Q10">
    <cfRule type="expression" dxfId="1655" priority="1">
      <formula>Q10&gt;0</formula>
    </cfRule>
    <cfRule type="expression" dxfId="165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35.6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68" t="s">
        <v>78</v>
      </c>
      <c r="P40" s="76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38.804000000000002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38.448000000000008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38.092000000000006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37.736000000000004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37.380000000000003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37.024000000000001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36.667999999999999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36.312000000000005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35.956000000000003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35.6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35.244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34.887999999999998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34.532000000000004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34.176000000000002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33.82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33.463999999999999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33.108000000000004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32.752000000000002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32.396000000000001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53" priority="11">
      <formula>F33&gt;0</formula>
    </cfRule>
    <cfRule type="expression" dxfId="1652" priority="12">
      <formula>F33&lt;0</formula>
    </cfRule>
  </conditionalFormatting>
  <conditionalFormatting sqref="Q7">
    <cfRule type="expression" dxfId="1651" priority="9">
      <formula>Q7&gt;0</formula>
    </cfRule>
    <cfRule type="expression" dxfId="1650" priority="10">
      <formula>Q7&lt;0</formula>
    </cfRule>
  </conditionalFormatting>
  <conditionalFormatting sqref="Q8">
    <cfRule type="expression" dxfId="1649" priority="7">
      <formula>Q8&gt;0</formula>
    </cfRule>
    <cfRule type="expression" dxfId="1648" priority="8">
      <formula>Q8&lt;0</formula>
    </cfRule>
  </conditionalFormatting>
  <conditionalFormatting sqref="F25:F32">
    <cfRule type="expression" dxfId="1647" priority="5">
      <formula>F25&gt;0</formula>
    </cfRule>
    <cfRule type="expression" dxfId="1646" priority="6">
      <formula>F25&lt;0</formula>
    </cfRule>
  </conditionalFormatting>
  <conditionalFormatting sqref="H25:H32">
    <cfRule type="expression" dxfId="1645" priority="3">
      <formula>H25&gt;0</formula>
    </cfRule>
    <cfRule type="expression" dxfId="1644" priority="4">
      <formula>H25&lt;0</formula>
    </cfRule>
  </conditionalFormatting>
  <conditionalFormatting sqref="Q10">
    <cfRule type="expression" dxfId="1643" priority="1">
      <formula>Q10&gt;0</formula>
    </cfRule>
    <cfRule type="expression" dxfId="16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62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11.9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7140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387.67999999999483</v>
      </c>
      <c r="R7" s="29">
        <v>43122</v>
      </c>
      <c r="T7" s="1">
        <v>43453</v>
      </c>
      <c r="U7" t="s">
        <v>906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-895.73999999999978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-0.11146950996423476</v>
      </c>
      <c r="T9" s="29">
        <v>43103</v>
      </c>
      <c r="U9" t="s">
        <v>896</v>
      </c>
      <c r="X9" s="134"/>
    </row>
    <row r="10" spans="1:24" x14ac:dyDescent="0.25">
      <c r="A10" t="s">
        <v>846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897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898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907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4">C31*(E31-D31)</f>
        <v>-551.60000000000014</v>
      </c>
      <c r="G31" s="39">
        <f t="shared" ref="G31:G39" si="15">D31*C31</f>
        <v>3371.6</v>
      </c>
      <c r="H31" s="226">
        <f t="shared" ref="H31:H39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4"/>
        <v>-493.79999999999973</v>
      </c>
      <c r="G36" s="39">
        <f t="shared" si="15"/>
        <v>4507.8</v>
      </c>
      <c r="H36" s="226">
        <f t="shared" si="16"/>
        <v>-0.10954345800612265</v>
      </c>
      <c r="I36" s="39">
        <v>14.75</v>
      </c>
      <c r="J36" s="39">
        <v>790</v>
      </c>
      <c r="K36" s="39"/>
      <c r="L36" s="4"/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4"/>
        <v>-577.7999999999995</v>
      </c>
      <c r="G37" s="39">
        <f t="shared" si="15"/>
        <v>8371.7999999999993</v>
      </c>
      <c r="H37" s="226">
        <f t="shared" si="16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4"/>
        <v>-403.8</v>
      </c>
      <c r="G38" s="39">
        <f t="shared" si="15"/>
        <v>4387.8</v>
      </c>
      <c r="H38" s="226">
        <f t="shared" si="16"/>
        <v>-9.2027895528510886E-2</v>
      </c>
      <c r="I38" s="523" t="s">
        <v>847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4"/>
        <v>-751.7399999999991</v>
      </c>
      <c r="G39" s="39">
        <f t="shared" si="15"/>
        <v>8035.74</v>
      </c>
      <c r="H39" s="226">
        <f t="shared" si="16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ht="20.25" thickBot="1" x14ac:dyDescent="0.3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1" si="17">C40*(E40-D40)</f>
        <v>-781.73999999999955</v>
      </c>
      <c r="G40" s="39">
        <f t="shared" ref="G40:G41" si="18">D40*C40</f>
        <v>8035.74</v>
      </c>
      <c r="H40" s="226">
        <f t="shared" ref="H40:H41" si="19">(E40-D40)/D40</f>
        <v>-9.7282888694756126E-2</v>
      </c>
      <c r="I40" s="39"/>
      <c r="J40" s="39">
        <v>502</v>
      </c>
      <c r="K40" s="39"/>
      <c r="L40" s="4"/>
      <c r="O40" s="768" t="s">
        <v>78</v>
      </c>
      <c r="P40" s="768"/>
      <c r="X40" s="134"/>
    </row>
    <row r="41" spans="1:24" ht="15.75" thickTop="1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7"/>
        <v>-895.80000000000018</v>
      </c>
      <c r="G41" s="39">
        <f t="shared" si="18"/>
        <v>8035.8</v>
      </c>
      <c r="H41" s="226">
        <f t="shared" si="19"/>
        <v>-0.1114761442544613</v>
      </c>
      <c r="I41" s="39"/>
      <c r="J41" s="39">
        <v>388</v>
      </c>
      <c r="K41" s="39"/>
      <c r="L41" s="4"/>
      <c r="O41" s="81">
        <v>1.1000000000000001</v>
      </c>
      <c r="P41" s="81">
        <f>O41*$Q$4</f>
        <v>13.090000000000002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20">O42*$Q$4</f>
        <v>12.971000000000002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20"/>
        <v>12.852000000000002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20"/>
        <v>12.733000000000001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20"/>
        <v>12.614000000000001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20"/>
        <v>12.495000000000001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12.376000000000001</v>
      </c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20"/>
        <v>12.257000000000001</v>
      </c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20"/>
        <v>12.138</v>
      </c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20"/>
        <v>12.019</v>
      </c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20"/>
        <v>11.9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20"/>
        <v>11.781000000000001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20"/>
        <v>11.662000000000001</v>
      </c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20"/>
        <v>11.542999999999999</v>
      </c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20"/>
        <v>11.423999999999999</v>
      </c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20"/>
        <v>11.305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20"/>
        <v>11.186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20"/>
        <v>11.067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20"/>
        <v>10.948</v>
      </c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20"/>
        <v>10.829000000000001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20"/>
        <v>10.71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1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2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1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2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1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2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1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2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1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2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1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2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1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2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1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2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1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2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1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1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3">C83*(E83-D83)</f>
        <v>-67.999999999999829</v>
      </c>
      <c r="G83" s="372">
        <f t="shared" ref="G83:G92" si="24">D83*C83</f>
        <v>2110.4</v>
      </c>
      <c r="H83" s="373">
        <f t="shared" ref="H83:H92" si="25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3"/>
        <v>-65.999999999999659</v>
      </c>
      <c r="G84" s="372">
        <f t="shared" si="24"/>
        <v>3129.6</v>
      </c>
      <c r="H84" s="373">
        <f t="shared" si="25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3"/>
        <v>-9.5999999999997954</v>
      </c>
      <c r="G85" s="372">
        <f t="shared" si="24"/>
        <v>3129.6</v>
      </c>
      <c r="H85" s="373">
        <f t="shared" si="25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3"/>
        <v>61.200000000000188</v>
      </c>
      <c r="G86" s="372">
        <f t="shared" si="24"/>
        <v>3129.6</v>
      </c>
      <c r="H86" s="373">
        <f t="shared" si="25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3"/>
        <v>-61.199999999999477</v>
      </c>
      <c r="G87" s="372">
        <f t="shared" si="24"/>
        <v>5103.2</v>
      </c>
      <c r="H87" s="373">
        <f t="shared" si="25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3"/>
        <v>-37.199999999999989</v>
      </c>
      <c r="G88" s="372">
        <f t="shared" si="24"/>
        <v>5103.2</v>
      </c>
      <c r="H88" s="373">
        <f t="shared" si="25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3"/>
        <v>146.80000000000035</v>
      </c>
      <c r="G89" s="372">
        <f t="shared" si="24"/>
        <v>5103.2</v>
      </c>
      <c r="H89" s="373">
        <f t="shared" si="25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3"/>
        <v>180.80000000000069</v>
      </c>
      <c r="G90" s="372">
        <f t="shared" si="24"/>
        <v>5103.2</v>
      </c>
      <c r="H90" s="373">
        <f t="shared" si="25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3"/>
        <v>214.24000000000021</v>
      </c>
      <c r="G91" s="372">
        <f t="shared" si="24"/>
        <v>2454.7599999999998</v>
      </c>
      <c r="H91" s="373">
        <f t="shared" si="25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3"/>
        <v>270.63199999999995</v>
      </c>
      <c r="G92" s="372">
        <f t="shared" si="24"/>
        <v>1908.568</v>
      </c>
      <c r="H92" s="373">
        <f t="shared" si="25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6">C96*(E96-D96)</f>
        <v>382</v>
      </c>
      <c r="G96" s="39">
        <f t="shared" ref="G96:G120" si="27">D96*C96</f>
        <v>4382</v>
      </c>
      <c r="H96" s="226">
        <f t="shared" ref="H96:H120" si="28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6"/>
        <v>-164.99999999999915</v>
      </c>
      <c r="G97" s="39">
        <f t="shared" si="27"/>
        <v>6495</v>
      </c>
      <c r="H97" s="226">
        <f t="shared" si="28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6"/>
        <v>98.440000000000083</v>
      </c>
      <c r="G98" s="39">
        <f t="shared" si="27"/>
        <v>4297.5600000000004</v>
      </c>
      <c r="H98" s="226">
        <f t="shared" si="28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6"/>
        <v>64.440000000000097</v>
      </c>
      <c r="G99" s="39">
        <f t="shared" si="27"/>
        <v>6403.5599999999995</v>
      </c>
      <c r="H99" s="226">
        <f t="shared" si="28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6"/>
        <v>-133.55999999999995</v>
      </c>
      <c r="G100" s="39">
        <f t="shared" si="27"/>
        <v>6403.5599999999995</v>
      </c>
      <c r="H100" s="226">
        <f t="shared" si="28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6"/>
        <v>-229.56000000000003</v>
      </c>
      <c r="G101" s="39">
        <f t="shared" si="27"/>
        <v>6403.5599999999995</v>
      </c>
      <c r="H101" s="226">
        <f t="shared" si="28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6"/>
        <v>-297.55200000000031</v>
      </c>
      <c r="G102" s="39">
        <f t="shared" si="27"/>
        <v>8421.5519999999997</v>
      </c>
      <c r="H102" s="226">
        <f t="shared" si="28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6"/>
        <v>-301.54799999999898</v>
      </c>
      <c r="G103" s="39">
        <f t="shared" si="27"/>
        <v>12457.548000000001</v>
      </c>
      <c r="H103" s="226">
        <f t="shared" si="28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6"/>
        <v>76.452000000000453</v>
      </c>
      <c r="G104" s="39">
        <f t="shared" si="27"/>
        <v>12457.548000000001</v>
      </c>
      <c r="H104" s="226">
        <f t="shared" si="28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6"/>
        <v>-109.54800000000091</v>
      </c>
      <c r="G105" s="39">
        <f t="shared" si="27"/>
        <v>12457.548000000001</v>
      </c>
      <c r="H105" s="226">
        <f t="shared" si="28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6"/>
        <v>342.34799999999979</v>
      </c>
      <c r="G106" s="39">
        <f t="shared" si="27"/>
        <v>8177.652</v>
      </c>
      <c r="H106" s="226">
        <f t="shared" si="28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6"/>
        <v>14.350000000000307</v>
      </c>
      <c r="G107" s="39">
        <f t="shared" si="27"/>
        <v>10245.65</v>
      </c>
      <c r="H107" s="226">
        <f t="shared" si="28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6"/>
        <v>-427.64999999999986</v>
      </c>
      <c r="G108" s="39">
        <f t="shared" si="27"/>
        <v>12193.65</v>
      </c>
      <c r="H108" s="226">
        <f t="shared" si="28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6"/>
        <v>-151.64999999999935</v>
      </c>
      <c r="G109" s="39">
        <f t="shared" si="27"/>
        <v>12193.65</v>
      </c>
      <c r="H109" s="226">
        <f t="shared" si="28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6"/>
        <v>-655.6499999999993</v>
      </c>
      <c r="G110" s="39">
        <f t="shared" si="27"/>
        <v>12193.65</v>
      </c>
      <c r="H110" s="226">
        <f t="shared" si="28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6"/>
        <v>-661.6500000000002</v>
      </c>
      <c r="G111" s="39">
        <f t="shared" si="27"/>
        <v>12193.65</v>
      </c>
      <c r="H111" s="226">
        <f t="shared" si="28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6"/>
        <v>-481.64999999999975</v>
      </c>
      <c r="G112" s="39">
        <f t="shared" si="27"/>
        <v>12193.65</v>
      </c>
      <c r="H112" s="226">
        <f t="shared" si="28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6"/>
        <v>-673.65</v>
      </c>
      <c r="G113" s="39">
        <f t="shared" si="27"/>
        <v>12193.65</v>
      </c>
      <c r="H113" s="226">
        <f t="shared" si="28"/>
        <v>-5.5245968188360334E-2</v>
      </c>
      <c r="I113" s="39"/>
      <c r="J113" s="39">
        <v>-329</v>
      </c>
      <c r="K113" s="39">
        <f t="shared" ref="K113:K120" si="29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6"/>
        <v>-937.68000000000029</v>
      </c>
      <c r="G114" s="39">
        <f t="shared" si="27"/>
        <v>15953.68</v>
      </c>
      <c r="H114" s="226">
        <f t="shared" si="28"/>
        <v>-5.8775154071035667E-2</v>
      </c>
      <c r="I114" s="39"/>
      <c r="J114" s="39">
        <v>-593</v>
      </c>
      <c r="K114" s="39">
        <f t="shared" si="29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6"/>
        <v>363.19999999999908</v>
      </c>
      <c r="G115" s="39">
        <f t="shared" si="27"/>
        <v>7816.8000000000011</v>
      </c>
      <c r="H115" s="226">
        <f t="shared" si="28"/>
        <v>4.6464026199979407E-2</v>
      </c>
      <c r="I115" s="39"/>
      <c r="J115" s="39">
        <v>708</v>
      </c>
      <c r="K115" s="39">
        <f t="shared" si="29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6"/>
        <v>60.000000000000497</v>
      </c>
      <c r="G116" s="39">
        <f t="shared" si="27"/>
        <v>9785</v>
      </c>
      <c r="H116" s="226">
        <f t="shared" si="28"/>
        <v>6.1318344404701578E-3</v>
      </c>
      <c r="I116" s="39"/>
      <c r="J116" s="39">
        <v>405</v>
      </c>
      <c r="K116" s="39">
        <f t="shared" si="29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6"/>
        <v>259.19999999999987</v>
      </c>
      <c r="G117" s="39">
        <f t="shared" si="27"/>
        <v>7780.8000000000011</v>
      </c>
      <c r="H117" s="226">
        <f t="shared" si="28"/>
        <v>3.3312769895126444E-2</v>
      </c>
      <c r="I117" s="39"/>
      <c r="J117" s="39">
        <v>604</v>
      </c>
      <c r="K117" s="39">
        <f t="shared" si="29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6"/>
        <v>834.00000000000034</v>
      </c>
      <c r="G118" s="39">
        <f t="shared" si="27"/>
        <v>5739</v>
      </c>
      <c r="H118" s="226">
        <f t="shared" si="28"/>
        <v>0.14532148457919505</v>
      </c>
      <c r="I118" s="39"/>
      <c r="J118" s="39">
        <v>1179</v>
      </c>
      <c r="K118" s="39">
        <f t="shared" si="29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6"/>
        <v>618.00000000000068</v>
      </c>
      <c r="G119" s="39">
        <f t="shared" si="27"/>
        <v>5739</v>
      </c>
      <c r="H119" s="226">
        <f t="shared" si="28"/>
        <v>0.10768426555148992</v>
      </c>
      <c r="I119" s="39"/>
      <c r="J119" s="39">
        <v>963</v>
      </c>
      <c r="K119" s="39">
        <f t="shared" si="29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6"/>
        <v>825.54000000000019</v>
      </c>
      <c r="G120" s="39">
        <f t="shared" si="27"/>
        <v>3552.46</v>
      </c>
      <c r="H120" s="226">
        <f t="shared" si="28"/>
        <v>0.23238544557855689</v>
      </c>
      <c r="I120" s="39"/>
      <c r="J120" s="39">
        <v>1171</v>
      </c>
      <c r="K120" s="39">
        <f t="shared" si="29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41" priority="71">
      <formula>F32&gt;0</formula>
    </cfRule>
    <cfRule type="expression" dxfId="1640" priority="72">
      <formula>F32&lt;0</formula>
    </cfRule>
  </conditionalFormatting>
  <conditionalFormatting sqref="Q7">
    <cfRule type="expression" dxfId="1639" priority="69">
      <formula>Q7&gt;0</formula>
    </cfRule>
    <cfRule type="expression" dxfId="1638" priority="70">
      <formula>Q7&lt;0</formula>
    </cfRule>
  </conditionalFormatting>
  <conditionalFormatting sqref="Q8">
    <cfRule type="expression" dxfId="1637" priority="67">
      <formula>Q8&gt;0</formula>
    </cfRule>
    <cfRule type="expression" dxfId="1636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35" priority="59">
      <formula>M58&gt;0</formula>
    </cfRule>
    <cfRule type="expression" dxfId="1634" priority="60">
      <formula>M58&lt;0</formula>
    </cfRule>
  </conditionalFormatting>
  <conditionalFormatting sqref="Q10">
    <cfRule type="expression" dxfId="1633" priority="57">
      <formula>Q10&gt;0</formula>
    </cfRule>
    <cfRule type="expression" dxfId="1632" priority="58">
      <formula>Q10&lt;0</formula>
    </cfRule>
  </conditionalFormatting>
  <conditionalFormatting sqref="F29:F31">
    <cfRule type="expression" dxfId="1631" priority="55">
      <formula>F29&gt;0</formula>
    </cfRule>
    <cfRule type="expression" dxfId="1630" priority="56">
      <formula>F29&lt;0</formula>
    </cfRule>
  </conditionalFormatting>
  <conditionalFormatting sqref="H29:H31">
    <cfRule type="expression" dxfId="1629" priority="53">
      <formula>H29&gt;0</formula>
    </cfRule>
    <cfRule type="expression" dxfId="1628" priority="54">
      <formula>H29&lt;0</formula>
    </cfRule>
  </conditionalFormatting>
  <conditionalFormatting sqref="F83:F94">
    <cfRule type="expression" dxfId="1627" priority="51">
      <formula>F83&gt;0</formula>
    </cfRule>
    <cfRule type="expression" dxfId="1626" priority="52">
      <formula>F83&lt;0</formula>
    </cfRule>
  </conditionalFormatting>
  <conditionalFormatting sqref="H83:H94">
    <cfRule type="expression" dxfId="1625" priority="49">
      <formula>H83&gt;0</formula>
    </cfRule>
    <cfRule type="expression" dxfId="1624" priority="50">
      <formula>H83&lt;0</formula>
    </cfRule>
  </conditionalFormatting>
  <conditionalFormatting sqref="J41">
    <cfRule type="expression" dxfId="1623" priority="47">
      <formula>J41&gt;0</formula>
    </cfRule>
    <cfRule type="expression" dxfId="1622" priority="48">
      <formula>J41&lt;0</formula>
    </cfRule>
  </conditionalFormatting>
  <conditionalFormatting sqref="J49 J39:J47">
    <cfRule type="expression" dxfId="1621" priority="45">
      <formula>J39&gt;0</formula>
    </cfRule>
    <cfRule type="expression" dxfId="1620" priority="46">
      <formula>J39&lt;0</formula>
    </cfRule>
  </conditionalFormatting>
  <conditionalFormatting sqref="F48 H48">
    <cfRule type="expression" dxfId="1619" priority="43">
      <formula>F48&gt;0</formula>
    </cfRule>
    <cfRule type="expression" dxfId="1618" priority="44">
      <formula>F48&lt;0</formula>
    </cfRule>
  </conditionalFormatting>
  <conditionalFormatting sqref="J48">
    <cfRule type="expression" dxfId="1617" priority="41">
      <formula>J48&gt;0</formula>
    </cfRule>
    <cfRule type="expression" dxfId="1616" priority="42">
      <formula>J48&lt;0</formula>
    </cfRule>
  </conditionalFormatting>
  <conditionalFormatting sqref="K45:K52">
    <cfRule type="expression" dxfId="1615" priority="39">
      <formula>K45&gt;0</formula>
    </cfRule>
    <cfRule type="expression" dxfId="1614" priority="40">
      <formula>K45&lt;0</formula>
    </cfRule>
  </conditionalFormatting>
  <conditionalFormatting sqref="K45:K52">
    <cfRule type="expression" dxfId="1613" priority="37">
      <formula>K45&gt;0</formula>
    </cfRule>
    <cfRule type="expression" dxfId="1612" priority="38">
      <formula>K45&lt;0</formula>
    </cfRule>
  </conditionalFormatting>
  <conditionalFormatting sqref="F102:F118 H102:H118 H120:H128 F120:F128">
    <cfRule type="expression" dxfId="1611" priority="33">
      <formula>F102&gt;0</formula>
    </cfRule>
    <cfRule type="expression" dxfId="1610" priority="34">
      <formula>F102&lt;0</formula>
    </cfRule>
  </conditionalFormatting>
  <conditionalFormatting sqref="F96:F101">
    <cfRule type="expression" dxfId="1609" priority="31">
      <formula>F96&gt;0</formula>
    </cfRule>
    <cfRule type="expression" dxfId="1608" priority="32">
      <formula>F96&lt;0</formula>
    </cfRule>
  </conditionalFormatting>
  <conditionalFormatting sqref="H96:H101">
    <cfRule type="expression" dxfId="1607" priority="29">
      <formula>H96&gt;0</formula>
    </cfRule>
    <cfRule type="expression" dxfId="1606" priority="30">
      <formula>H96&lt;0</formula>
    </cfRule>
  </conditionalFormatting>
  <conditionalFormatting sqref="J112">
    <cfRule type="expression" dxfId="1605" priority="27">
      <formula>J112&gt;0</formula>
    </cfRule>
    <cfRule type="expression" dxfId="1604" priority="28">
      <formula>J112&lt;0</formula>
    </cfRule>
  </conditionalFormatting>
  <conditionalFormatting sqref="J110:J118 J120">
    <cfRule type="expression" dxfId="1603" priority="25">
      <formula>J110&gt;0</formula>
    </cfRule>
    <cfRule type="expression" dxfId="1602" priority="26">
      <formula>J110&lt;0</formula>
    </cfRule>
  </conditionalFormatting>
  <conditionalFormatting sqref="F119 H119">
    <cfRule type="expression" dxfId="1601" priority="23">
      <formula>F119&gt;0</formula>
    </cfRule>
    <cfRule type="expression" dxfId="1600" priority="24">
      <formula>F119&lt;0</formula>
    </cfRule>
  </conditionalFormatting>
  <conditionalFormatting sqref="J119">
    <cfRule type="expression" dxfId="1599" priority="21">
      <formula>J119&gt;0</formula>
    </cfRule>
    <cfRule type="expression" dxfId="1598" priority="22">
      <formula>J119&lt;0</formula>
    </cfRule>
  </conditionalFormatting>
  <conditionalFormatting sqref="K112:K123">
    <cfRule type="expression" dxfId="1597" priority="19">
      <formula>K112&gt;0</formula>
    </cfRule>
    <cfRule type="expression" dxfId="1596" priority="20">
      <formula>K112&lt;0</formula>
    </cfRule>
  </conditionalFormatting>
  <conditionalFormatting sqref="K110:K123">
    <cfRule type="expression" dxfId="1595" priority="17">
      <formula>K110&gt;0</formula>
    </cfRule>
    <cfRule type="expression" dxfId="1594" priority="18">
      <formula>K110&lt;0</formula>
    </cfRule>
  </conditionalFormatting>
  <conditionalFormatting sqref="J121">
    <cfRule type="expression" dxfId="1593" priority="15">
      <formula>J121&gt;0</formula>
    </cfRule>
    <cfRule type="expression" dxfId="1592" priority="16">
      <formula>J121&lt;0</formula>
    </cfRule>
  </conditionalFormatting>
  <conditionalFormatting sqref="F25:F28">
    <cfRule type="expression" dxfId="1591" priority="13">
      <formula>F25&gt;0</formula>
    </cfRule>
    <cfRule type="expression" dxfId="1590" priority="14">
      <formula>F25&lt;0</formula>
    </cfRule>
  </conditionalFormatting>
  <conditionalFormatting sqref="H25:H28">
    <cfRule type="expression" dxfId="1589" priority="11">
      <formula>H25&gt;0</formula>
    </cfRule>
    <cfRule type="expression" dxfId="1588" priority="12">
      <formula>H25&lt;0</formula>
    </cfRule>
  </conditionalFormatting>
  <conditionalFormatting sqref="J27:J29">
    <cfRule type="expression" dxfId="1587" priority="9">
      <formula>J27&gt;0</formula>
    </cfRule>
    <cfRule type="expression" dxfId="1586" priority="10">
      <formula>J27&lt;0</formula>
    </cfRule>
  </conditionalFormatting>
  <conditionalFormatting sqref="J30:J31">
    <cfRule type="expression" dxfId="1585" priority="7">
      <formula>J30&gt;0</formula>
    </cfRule>
    <cfRule type="expression" dxfId="1584" priority="8">
      <formula>J30&lt;0</formula>
    </cfRule>
  </conditionalFormatting>
  <conditionalFormatting sqref="J33">
    <cfRule type="expression" dxfId="1583" priority="5">
      <formula>J33&gt;0</formula>
    </cfRule>
    <cfRule type="expression" dxfId="1582" priority="6">
      <formula>J33&lt;0</formula>
    </cfRule>
  </conditionalFormatting>
  <conditionalFormatting sqref="J34">
    <cfRule type="expression" dxfId="1581" priority="3">
      <formula>J34&gt;0</formula>
    </cfRule>
    <cfRule type="expression" dxfId="1580" priority="4">
      <formula>J34&lt;0</formula>
    </cfRule>
  </conditionalFormatting>
  <conditionalFormatting sqref="J35:J43">
    <cfRule type="expression" dxfId="1579" priority="1">
      <formula>J35&gt;0</formula>
    </cfRule>
    <cfRule type="expression" dxfId="1578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62.96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62.96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68" t="s">
        <v>78</v>
      </c>
      <c r="P40" s="76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69.256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68.626400000000004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67.996800000000007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67.367200000000011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66.7376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66.108000000000004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65.478400000000008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64.848799999999997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64.219200000000001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63.589600000000004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62.96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62.330399999999997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61.700800000000001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61.071199999999997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60.441600000000001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59.811999999999998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59.182399999999994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58.552800000000005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57.923200000000001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57.293600000000005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56.664000000000001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77" priority="15">
      <formula>F39&gt;0</formula>
    </cfRule>
    <cfRule type="expression" dxfId="1576" priority="16">
      <formula>F39&lt;0</formula>
    </cfRule>
  </conditionalFormatting>
  <conditionalFormatting sqref="Q7">
    <cfRule type="expression" dxfId="1575" priority="13">
      <formula>Q7&gt;0</formula>
    </cfRule>
    <cfRule type="expression" dxfId="1574" priority="14">
      <formula>Q7&lt;0</formula>
    </cfRule>
  </conditionalFormatting>
  <conditionalFormatting sqref="Q8">
    <cfRule type="expression" dxfId="1573" priority="11">
      <formula>Q8&gt;0</formula>
    </cfRule>
    <cfRule type="expression" dxfId="1572" priority="12">
      <formula>Q8&lt;0</formula>
    </cfRule>
  </conditionalFormatting>
  <conditionalFormatting sqref="F25:F38">
    <cfRule type="expression" dxfId="1571" priority="9">
      <formula>F25&gt;0</formula>
    </cfRule>
    <cfRule type="expression" dxfId="1570" priority="10">
      <formula>F25&lt;0</formula>
    </cfRule>
  </conditionalFormatting>
  <conditionalFormatting sqref="H25:H38">
    <cfRule type="expression" dxfId="1569" priority="7">
      <formula>H25&gt;0</formula>
    </cfRule>
    <cfRule type="expression" dxfId="156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67" priority="3">
      <formula>M55&gt;0</formula>
    </cfRule>
    <cfRule type="expression" dxfId="1566" priority="4">
      <formula>M55&lt;0</formula>
    </cfRule>
  </conditionalFormatting>
  <conditionalFormatting sqref="Q10">
    <cfRule type="expression" dxfId="1565" priority="1">
      <formula>Q10&gt;0</formula>
    </cfRule>
    <cfRule type="expression" dxfId="156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38.799999999999997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38.799999999999997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68" t="s">
        <v>78</v>
      </c>
      <c r="P40" s="76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42.68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42.292000000000002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41.903999999999996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41.515999999999998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41.128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40.74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40.351999999999997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39.963999999999999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39.576000000000001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39.187999999999995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38.799999999999997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38.411999999999999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38.023999999999994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37.635999999999996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37.247999999999998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36.859999999999992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36.471999999999994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36.083999999999996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35.695999999999998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35.308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34.92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63" priority="27">
      <formula>F27&gt;0</formula>
    </cfRule>
    <cfRule type="expression" dxfId="156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61" priority="15">
      <formula>Q8&gt;0</formula>
    </cfRule>
    <cfRule type="expression" dxfId="1560" priority="16">
      <formula>Q8&lt;0</formula>
    </cfRule>
  </conditionalFormatting>
  <conditionalFormatting sqref="Q7">
    <cfRule type="expression" dxfId="1559" priority="17">
      <formula>Q7&gt;0</formula>
    </cfRule>
    <cfRule type="expression" dxfId="1558" priority="18">
      <formula>Q7&lt;0</formula>
    </cfRule>
  </conditionalFormatting>
  <conditionalFormatting sqref="F37:F38">
    <cfRule type="expression" dxfId="1557" priority="13">
      <formula>F37&gt;0</formula>
    </cfRule>
    <cfRule type="expression" dxfId="1556" priority="14">
      <formula>F37&lt;0</formula>
    </cfRule>
  </conditionalFormatting>
  <conditionalFormatting sqref="H37:H38">
    <cfRule type="expression" dxfId="1555" priority="11">
      <formula>H37&gt;0</formula>
    </cfRule>
    <cfRule type="expression" dxfId="1554" priority="12">
      <formula>H37&lt;0</formula>
    </cfRule>
  </conditionalFormatting>
  <conditionalFormatting sqref="F23:F26 H23:H26">
    <cfRule type="expression" dxfId="1553" priority="9">
      <formula>F23&gt;0</formula>
    </cfRule>
    <cfRule type="expression" dxfId="1552" priority="10">
      <formula>F23&lt;0</formula>
    </cfRule>
  </conditionalFormatting>
  <conditionalFormatting sqref="Q10">
    <cfRule type="expression" dxfId="1551" priority="3">
      <formula>Q10&gt;0</formula>
    </cfRule>
    <cfRule type="expression" dxfId="1550" priority="4">
      <formula>Q10&lt;0</formula>
    </cfRule>
  </conditionalFormatting>
  <conditionalFormatting sqref="F22 H22">
    <cfRule type="expression" dxfId="1549" priority="1">
      <formula>F22&gt;0</formula>
    </cfRule>
    <cfRule type="expression" dxfId="1548" priority="2">
      <formula>F22&lt;0</formula>
    </cfRule>
  </conditionalFormatting>
  <conditionalFormatting sqref="M41">
    <cfRule type="expression" dxfId="1547" priority="5">
      <formula>M41&gt;0</formula>
    </cfRule>
    <cfRule type="expression" dxfId="154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62.01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62.01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68.210999999999999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67.590900000000005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66.970799999999997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66.350700000000003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65.730599999999995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65.110500000000002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64.490399999999994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63.8703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63.2502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62.630099999999999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62.01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61.389899999999997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60.769799999999996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60.149699999999996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59.529599999999995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58.909499999999994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58.289399999999993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57.6693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57.049199999999999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56.429099999999998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55.808999999999997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45" priority="29">
      <formula>F25&gt;0</formula>
    </cfRule>
    <cfRule type="expression" dxfId="1544" priority="30">
      <formula>F25&lt;0</formula>
    </cfRule>
  </conditionalFormatting>
  <conditionalFormatting sqref="Q7">
    <cfRule type="expression" dxfId="1543" priority="27">
      <formula>Q7&gt;0</formula>
    </cfRule>
    <cfRule type="expression" dxfId="1542" priority="28">
      <formula>Q7&lt;0</formula>
    </cfRule>
  </conditionalFormatting>
  <conditionalFormatting sqref="Q8">
    <cfRule type="expression" dxfId="1541" priority="25">
      <formula>Q8&gt;0</formula>
    </cfRule>
    <cfRule type="expression" dxfId="1540" priority="26">
      <formula>Q8&lt;0</formula>
    </cfRule>
  </conditionalFormatting>
  <conditionalFormatting sqref="Q10">
    <cfRule type="expression" dxfId="1539" priority="13">
      <formula>Q10&gt;0</formula>
    </cfRule>
    <cfRule type="expression" dxfId="1538" priority="14">
      <formula>Q10&lt;0</formula>
    </cfRule>
  </conditionalFormatting>
  <conditionalFormatting sqref="M46">
    <cfRule type="expression" dxfId="1537" priority="11">
      <formula>M46&gt;0</formula>
    </cfRule>
    <cfRule type="expression" dxfId="1536" priority="12">
      <formula>M46&lt;0</formula>
    </cfRule>
  </conditionalFormatting>
  <conditionalFormatting sqref="F80:F88 H80:H88">
    <cfRule type="expression" dxfId="1535" priority="9">
      <formula>F80&gt;0</formula>
    </cfRule>
    <cfRule type="expression" dxfId="1534" priority="10">
      <formula>F80&lt;0</formula>
    </cfRule>
  </conditionalFormatting>
  <conditionalFormatting sqref="F75:F79">
    <cfRule type="expression" dxfId="1533" priority="7">
      <formula>F75&gt;0</formula>
    </cfRule>
    <cfRule type="expression" dxfId="1532" priority="8">
      <formula>F75&lt;0</formula>
    </cfRule>
  </conditionalFormatting>
  <conditionalFormatting sqref="H75:H79">
    <cfRule type="expression" dxfId="1531" priority="5">
      <formula>H75&gt;0</formula>
    </cfRule>
    <cfRule type="expression" dxfId="1530" priority="6">
      <formula>H75&lt;0</formula>
    </cfRule>
  </conditionalFormatting>
  <conditionalFormatting sqref="F71:F74">
    <cfRule type="expression" dxfId="1529" priority="3">
      <formula>F71&gt;0</formula>
    </cfRule>
    <cfRule type="expression" dxfId="1528" priority="4">
      <formula>F71&lt;0</formula>
    </cfRule>
  </conditionalFormatting>
  <conditionalFormatting sqref="H71:H74">
    <cfRule type="expression" dxfId="1527" priority="1">
      <formula>H71&gt;0</formula>
    </cfRule>
    <cfRule type="expression" dxfId="152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32.03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32.03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35.233000000000004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34.912700000000001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34.592400000000005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34.272100000000002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33.951800000000006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33.631500000000003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33.311199999999999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32.990900000000003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32.6706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32.350300000000004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32.03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31.709700000000002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31.389400000000002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31.069099999999999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30.748799999999999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30.4285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30.1082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29.787900000000004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29.467600000000001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29.147300000000001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28.827000000000002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25" priority="21">
      <formula>F47&gt;0</formula>
    </cfRule>
    <cfRule type="expression" dxfId="1524" priority="22">
      <formula>F47&lt;0</formula>
    </cfRule>
  </conditionalFormatting>
  <conditionalFormatting sqref="Q7">
    <cfRule type="expression" dxfId="1523" priority="19">
      <formula>Q7&gt;0</formula>
    </cfRule>
    <cfRule type="expression" dxfId="1522" priority="20">
      <formula>Q7&lt;0</formula>
    </cfRule>
  </conditionalFormatting>
  <conditionalFormatting sqref="Q8">
    <cfRule type="expression" dxfId="1521" priority="17">
      <formula>Q8&gt;0</formula>
    </cfRule>
    <cfRule type="expression" dxfId="1520" priority="18">
      <formula>Q8&lt;0</formula>
    </cfRule>
  </conditionalFormatting>
  <conditionalFormatting sqref="F25:F46">
    <cfRule type="expression" dxfId="1519" priority="15">
      <formula>F25&gt;0</formula>
    </cfRule>
    <cfRule type="expression" dxfId="1518" priority="16">
      <formula>F25&lt;0</formula>
    </cfRule>
  </conditionalFormatting>
  <conditionalFormatting sqref="H25:H46">
    <cfRule type="expression" dxfId="1517" priority="13">
      <formula>H25&gt;0</formula>
    </cfRule>
    <cfRule type="expression" dxfId="1516" priority="14">
      <formula>H25&lt;0</formula>
    </cfRule>
  </conditionalFormatting>
  <conditionalFormatting sqref="F89:F110">
    <cfRule type="expression" dxfId="1515" priority="11">
      <formula>F89&gt;0</formula>
    </cfRule>
    <cfRule type="expression" dxfId="1514" priority="12">
      <formula>F89&lt;0</formula>
    </cfRule>
  </conditionalFormatting>
  <conditionalFormatting sqref="H89:H110">
    <cfRule type="expression" dxfId="1513" priority="9">
      <formula>H89&gt;0</formula>
    </cfRule>
    <cfRule type="expression" dxfId="1512" priority="10">
      <formula>H89&lt;0</formula>
    </cfRule>
  </conditionalFormatting>
  <conditionalFormatting sqref="Q10">
    <cfRule type="expression" dxfId="1511" priority="7">
      <formula>Q10&gt;0</formula>
    </cfRule>
    <cfRule type="expression" dxfId="1510" priority="8">
      <formula>Q10&lt;0</formula>
    </cfRule>
  </conditionalFormatting>
  <conditionalFormatting sqref="J25:J38">
    <cfRule type="expression" dxfId="1509" priority="5">
      <formula>J25&gt;0</formula>
    </cfRule>
    <cfRule type="expression" dxfId="1508" priority="6">
      <formula>J25&lt;0</formula>
    </cfRule>
  </conditionalFormatting>
  <conditionalFormatting sqref="K25:K38">
    <cfRule type="expression" dxfId="1507" priority="3">
      <formula>K25&gt;0</formula>
    </cfRule>
    <cfRule type="expression" dxfId="1506" priority="4">
      <formula>K25&lt;0</formula>
    </cfRule>
  </conditionalFormatting>
  <conditionalFormatting sqref="L25:L38">
    <cfRule type="expression" dxfId="1505" priority="1">
      <formula>L25&gt;0</formula>
    </cfRule>
    <cfRule type="expression" dxfId="15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66.34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66.34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72.974000000000004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72.310600000000008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71.647200000000012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70.983800000000002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70.320400000000006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69.657000000000011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68.993600000000001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68.330200000000005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67.666800000000009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67.003399999999999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66.34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65.676600000000008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65.013199999999998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64.349800000000002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63.686399999999999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63.023000000000003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62.3596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61.696200000000005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61.032800000000009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60.369400000000006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59.706000000000003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503" priority="23">
      <formula>F34&gt;0</formula>
    </cfRule>
    <cfRule type="expression" dxfId="1502" priority="24">
      <formula>F34&lt;0</formula>
    </cfRule>
  </conditionalFormatting>
  <conditionalFormatting sqref="Q7">
    <cfRule type="expression" dxfId="1501" priority="21">
      <formula>Q7&gt;0</formula>
    </cfRule>
    <cfRule type="expression" dxfId="1500" priority="22">
      <formula>Q7&lt;0</formula>
    </cfRule>
  </conditionalFormatting>
  <conditionalFormatting sqref="Q8">
    <cfRule type="expression" dxfId="1499" priority="19">
      <formula>Q8&gt;0</formula>
    </cfRule>
    <cfRule type="expression" dxfId="1498" priority="20">
      <formula>Q8&lt;0</formula>
    </cfRule>
  </conditionalFormatting>
  <conditionalFormatting sqref="F25:F33">
    <cfRule type="expression" dxfId="1497" priority="17">
      <formula>F25&gt;0</formula>
    </cfRule>
    <cfRule type="expression" dxfId="1496" priority="18">
      <formula>F25&lt;0</formula>
    </cfRule>
  </conditionalFormatting>
  <conditionalFormatting sqref="H25:H33">
    <cfRule type="expression" dxfId="1495" priority="15">
      <formula>H25&gt;0</formula>
    </cfRule>
    <cfRule type="expression" dxfId="1494" priority="16">
      <formula>H25&lt;0</formula>
    </cfRule>
  </conditionalFormatting>
  <conditionalFormatting sqref="M46">
    <cfRule type="expression" dxfId="1493" priority="13">
      <formula>M46&gt;0</formula>
    </cfRule>
    <cfRule type="expression" dxfId="1492" priority="14">
      <formula>M46&lt;0</formula>
    </cfRule>
  </conditionalFormatting>
  <conditionalFormatting sqref="F79:F87 H79:H87">
    <cfRule type="expression" dxfId="1491" priority="11">
      <formula>F79&gt;0</formula>
    </cfRule>
    <cfRule type="expression" dxfId="1490" priority="12">
      <formula>F79&lt;0</formula>
    </cfRule>
  </conditionalFormatting>
  <conditionalFormatting sqref="F70:F78">
    <cfRule type="expression" dxfId="1489" priority="9">
      <formula>F70&gt;0</formula>
    </cfRule>
    <cfRule type="expression" dxfId="1488" priority="10">
      <formula>F70&lt;0</formula>
    </cfRule>
  </conditionalFormatting>
  <conditionalFormatting sqref="H70:H78">
    <cfRule type="expression" dxfId="1487" priority="7">
      <formula>H70&gt;0</formula>
    </cfRule>
    <cfRule type="expression" dxfId="1486" priority="8">
      <formula>H70&lt;0</formula>
    </cfRule>
  </conditionalFormatting>
  <conditionalFormatting sqref="J27:K27 J30:K30 J33:K33 J36:K36 J39:K39 J42:K42">
    <cfRule type="expression" dxfId="1485" priority="5">
      <formula>J27&gt;0</formula>
    </cfRule>
    <cfRule type="expression" dxfId="1484" priority="6">
      <formula>J27&lt;0</formula>
    </cfRule>
  </conditionalFormatting>
  <conditionalFormatting sqref="J28:K29 J31:K32 J34:K35 J37:K38 J40:K41">
    <cfRule type="expression" dxfId="1483" priority="3">
      <formula>J28&gt;0</formula>
    </cfRule>
    <cfRule type="expression" dxfId="1482" priority="4">
      <formula>J28&lt;0</formula>
    </cfRule>
  </conditionalFormatting>
  <conditionalFormatting sqref="L27:L42">
    <cfRule type="expression" dxfId="1481" priority="1">
      <formula>L27&gt;0</formula>
    </cfRule>
    <cfRule type="expression" dxfId="148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29.79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29.79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32.768999999999998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32.4711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32.173200000000001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31.875299999999999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31.577400000000001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31.279499999999999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30.9816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30.683699999999998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30.3858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30.087899999999998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29.79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29.492100000000001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29.194199999999999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28.8963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28.598399999999998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28.3005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28.002599999999997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27.704699999999999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27.4068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27.108899999999998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26.811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79" priority="9">
      <formula>F57&gt;0</formula>
    </cfRule>
    <cfRule type="expression" dxfId="1478" priority="10">
      <formula>F57&lt;0</formula>
    </cfRule>
  </conditionalFormatting>
  <conditionalFormatting sqref="Q7">
    <cfRule type="expression" dxfId="1477" priority="7">
      <formula>Q7&gt;0</formula>
    </cfRule>
    <cfRule type="expression" dxfId="1476" priority="8">
      <formula>Q7&lt;0</formula>
    </cfRule>
  </conditionalFormatting>
  <conditionalFormatting sqref="Q8">
    <cfRule type="expression" dxfId="1475" priority="5">
      <formula>Q8&gt;0</formula>
    </cfRule>
    <cfRule type="expression" dxfId="1474" priority="6">
      <formula>Q8&lt;0</formula>
    </cfRule>
  </conditionalFormatting>
  <conditionalFormatting sqref="F25:F56">
    <cfRule type="expression" dxfId="1473" priority="3">
      <formula>F25&gt;0</formula>
    </cfRule>
    <cfRule type="expression" dxfId="1472" priority="4">
      <formula>F25&lt;0</formula>
    </cfRule>
  </conditionalFormatting>
  <conditionalFormatting sqref="H25:H56">
    <cfRule type="expression" dxfId="1471" priority="1">
      <formula>H25&gt;0</formula>
    </cfRule>
    <cfRule type="expression" dxfId="147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77.44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77.44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85.183999999999997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84.409599999999998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83.635199999999998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82.860799999999998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82.086399999999998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81.311999999999998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80.537599999999998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79.763199999999998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78.988799999999998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78.214399999999998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77.44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76.665599999999998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75.891199999999998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75.116799999999998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74.342399999999998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73.567999999999998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72.793599999999998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72.019199999999998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71.244799999999998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70.470399999999998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69.695999999999998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69" priority="15">
      <formula>F57&gt;0</formula>
    </cfRule>
    <cfRule type="expression" dxfId="1468" priority="16">
      <formula>F57&lt;0</formula>
    </cfRule>
  </conditionalFormatting>
  <conditionalFormatting sqref="Q7">
    <cfRule type="expression" dxfId="1467" priority="13">
      <formula>Q7&gt;0</formula>
    </cfRule>
    <cfRule type="expression" dxfId="1466" priority="14">
      <formula>Q7&lt;0</formula>
    </cfRule>
  </conditionalFormatting>
  <conditionalFormatting sqref="Q8">
    <cfRule type="expression" dxfId="1465" priority="11">
      <formula>Q8&gt;0</formula>
    </cfRule>
    <cfRule type="expression" dxfId="1464" priority="12">
      <formula>Q8&lt;0</formula>
    </cfRule>
  </conditionalFormatting>
  <conditionalFormatting sqref="F25:F56">
    <cfRule type="expression" dxfId="1463" priority="9">
      <formula>F25&gt;0</formula>
    </cfRule>
    <cfRule type="expression" dxfId="1462" priority="10">
      <formula>F25&lt;0</formula>
    </cfRule>
  </conditionalFormatting>
  <conditionalFormatting sqref="H25:H56">
    <cfRule type="expression" dxfId="1461" priority="7">
      <formula>H25&gt;0</formula>
    </cfRule>
    <cfRule type="expression" dxfId="1460" priority="8">
      <formula>H25&lt;0</formula>
    </cfRule>
  </conditionalFormatting>
  <conditionalFormatting sqref="M58">
    <cfRule type="expression" dxfId="1459" priority="5">
      <formula>M58&gt;0</formula>
    </cfRule>
    <cfRule type="expression" dxfId="1458" priority="6">
      <formula>M58&lt;0</formula>
    </cfRule>
  </conditionalFormatting>
  <conditionalFormatting sqref="F84:F115">
    <cfRule type="expression" dxfId="1457" priority="3">
      <formula>F84&gt;0</formula>
    </cfRule>
    <cfRule type="expression" dxfId="1456" priority="4">
      <formula>F84&lt;0</formula>
    </cfRule>
  </conditionalFormatting>
  <conditionalFormatting sqref="H84:H115">
    <cfRule type="expression" dxfId="1455" priority="1">
      <formula>H84&gt;0</formula>
    </cfRule>
    <cfRule type="expression" dxfId="145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187.11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187.11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205.82100000000003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203.94990000000004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202.07880000000003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200.20770000000002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198.33660000000003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196.46550000000002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194.59440000000001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192.72330000000002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190.85220000000001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188.98110000000003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187.11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185.2389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183.36780000000002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181.4967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179.62560000000002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177.75450000000001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175.88339999999999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174.01230000000001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172.14120000000003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170.27010000000001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168.39900000000003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53" priority="21">
      <formula>F47&gt;0</formula>
    </cfRule>
    <cfRule type="expression" dxfId="1452" priority="22">
      <formula>F47&lt;0</formula>
    </cfRule>
  </conditionalFormatting>
  <conditionalFormatting sqref="Q7">
    <cfRule type="expression" dxfId="1451" priority="19">
      <formula>Q7&gt;0</formula>
    </cfRule>
    <cfRule type="expression" dxfId="1450" priority="20">
      <formula>Q7&lt;0</formula>
    </cfRule>
  </conditionalFormatting>
  <conditionalFormatting sqref="Q8">
    <cfRule type="expression" dxfId="1449" priority="17">
      <formula>Q8&gt;0</formula>
    </cfRule>
    <cfRule type="expression" dxfId="1448" priority="18">
      <formula>Q8&lt;0</formula>
    </cfRule>
  </conditionalFormatting>
  <conditionalFormatting sqref="F25:F46">
    <cfRule type="expression" dxfId="1447" priority="15">
      <formula>F25&gt;0</formula>
    </cfRule>
    <cfRule type="expression" dxfId="1446" priority="16">
      <formula>F25&lt;0</formula>
    </cfRule>
  </conditionalFormatting>
  <conditionalFormatting sqref="H25:H46">
    <cfRule type="expression" dxfId="1445" priority="13">
      <formula>H25&gt;0</formula>
    </cfRule>
    <cfRule type="expression" dxfId="1444" priority="14">
      <formula>H25&lt;0</formula>
    </cfRule>
  </conditionalFormatting>
  <conditionalFormatting sqref="F89:F110">
    <cfRule type="expression" dxfId="1443" priority="11">
      <formula>F89&gt;0</formula>
    </cfRule>
    <cfRule type="expression" dxfId="1442" priority="12">
      <formula>F89&lt;0</formula>
    </cfRule>
  </conditionalFormatting>
  <conditionalFormatting sqref="H89:H110">
    <cfRule type="expression" dxfId="1441" priority="9">
      <formula>H89&gt;0</formula>
    </cfRule>
    <cfRule type="expression" dxfId="1440" priority="10">
      <formula>H89&lt;0</formula>
    </cfRule>
  </conditionalFormatting>
  <conditionalFormatting sqref="Q10">
    <cfRule type="expression" dxfId="1439" priority="7">
      <formula>Q10&gt;0</formula>
    </cfRule>
    <cfRule type="expression" dxfId="1438" priority="8">
      <formula>Q10&lt;0</formula>
    </cfRule>
  </conditionalFormatting>
  <conditionalFormatting sqref="J25:J38">
    <cfRule type="expression" dxfId="1437" priority="5">
      <formula>J25&gt;0</formula>
    </cfRule>
    <cfRule type="expression" dxfId="1436" priority="6">
      <formula>J25&lt;0</formula>
    </cfRule>
  </conditionalFormatting>
  <conditionalFormatting sqref="K25:K38">
    <cfRule type="expression" dxfId="1435" priority="3">
      <formula>K25&gt;0</formula>
    </cfRule>
    <cfRule type="expression" dxfId="1434" priority="4">
      <formula>K25&lt;0</formula>
    </cfRule>
  </conditionalFormatting>
  <conditionalFormatting sqref="L25:L38">
    <cfRule type="expression" dxfId="1433" priority="1">
      <formula>L25&gt;0</formula>
    </cfRule>
    <cfRule type="expression" dxfId="143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4600</v>
      </c>
      <c r="Y2" s="62">
        <v>42804</v>
      </c>
      <c r="Z2" s="769" t="s">
        <v>725</v>
      </c>
      <c r="AA2" s="769"/>
      <c r="AB2" s="769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5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15.800978260869552</v>
      </c>
      <c r="Y3" s="62">
        <v>42866</v>
      </c>
      <c r="Z3" s="769" t="s">
        <v>726</v>
      </c>
      <c r="AA3" s="769"/>
      <c r="AB3" s="769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17.899999999999999</v>
      </c>
      <c r="R4" s="487">
        <v>0</v>
      </c>
      <c r="Y4" s="62">
        <v>43088</v>
      </c>
      <c r="Z4" s="755" t="s">
        <v>842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791</v>
      </c>
      <c r="O5" s="11" t="s">
        <v>67</v>
      </c>
      <c r="Q5" s="3">
        <f>Q4*Q2</f>
        <v>82340</v>
      </c>
      <c r="Y5" s="62">
        <v>43096</v>
      </c>
      <c r="Z5" s="755" t="s">
        <v>848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72684.499999999942</v>
      </c>
      <c r="Y6" s="62">
        <v>43103</v>
      </c>
      <c r="Z6" s="755" t="s">
        <v>899</v>
      </c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24271.071000001684</v>
      </c>
      <c r="R7">
        <v>4600</v>
      </c>
      <c r="U7" s="179"/>
      <c r="Y7" s="62"/>
      <c r="Z7" s="755" t="s">
        <v>900</v>
      </c>
    </row>
    <row r="8" spans="1:32" x14ac:dyDescent="0.25">
      <c r="A8" s="622"/>
      <c r="B8" s="48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9655.5000000000582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0.13284125226148719</v>
      </c>
      <c r="Y9" s="62">
        <v>43106</v>
      </c>
      <c r="Z9" s="766" t="s">
        <v>922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62"/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740</v>
      </c>
      <c r="Q14" s="694" t="s">
        <v>741</v>
      </c>
      <c r="R14" s="692" t="s">
        <v>734</v>
      </c>
      <c r="S14" s="692" t="s">
        <v>735</v>
      </c>
      <c r="T14" s="694" t="s">
        <v>737</v>
      </c>
      <c r="U14" s="694" t="s">
        <v>738</v>
      </c>
      <c r="V14" s="692" t="s">
        <v>736</v>
      </c>
      <c r="W14" s="693" t="s">
        <v>739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742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743</v>
      </c>
      <c r="Q16" s="691" t="s">
        <v>733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29"/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29"/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29"/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68" t="s">
        <v>78</v>
      </c>
      <c r="P41" s="768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21.837999999999997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21.658999999999999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21.479999999999997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21.300999999999998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21.121999999999996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20.942999999999998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20.763999999999996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20.584999999999997</v>
      </c>
    </row>
    <row r="50" spans="1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20.405999999999995</v>
      </c>
    </row>
    <row r="51" spans="1:16" x14ac:dyDescent="0.25">
      <c r="C51" s="4"/>
      <c r="G51" s="29"/>
      <c r="O51" s="81">
        <v>1.1299999999999999</v>
      </c>
      <c r="P51" s="81">
        <f t="shared" si="2"/>
        <v>20.226999999999997</v>
      </c>
    </row>
    <row r="52" spans="1:16" x14ac:dyDescent="0.25">
      <c r="G52" s="29"/>
      <c r="O52" s="81">
        <v>1.1200000000000001</v>
      </c>
      <c r="P52" s="81">
        <f t="shared" si="2"/>
        <v>20.048000000000002</v>
      </c>
    </row>
    <row r="53" spans="1:16" ht="15" customHeight="1" x14ac:dyDescent="0.25">
      <c r="G53" s="29"/>
      <c r="O53" s="81">
        <v>1.1100000000000001</v>
      </c>
      <c r="P53" s="81">
        <f t="shared" si="2"/>
        <v>19.869</v>
      </c>
    </row>
    <row r="54" spans="1:16" x14ac:dyDescent="0.25">
      <c r="G54" s="29"/>
      <c r="O54" s="81">
        <v>1.1000000000000001</v>
      </c>
      <c r="P54" s="81">
        <f>O54*$Q$4</f>
        <v>19.690000000000001</v>
      </c>
    </row>
    <row r="55" spans="1:16" x14ac:dyDescent="0.25">
      <c r="G55" s="29"/>
      <c r="O55" s="81">
        <v>1.0900000000000001</v>
      </c>
      <c r="P55" s="81">
        <f t="shared" ref="P55:P74" si="3">O55*$Q$4</f>
        <v>19.510999999999999</v>
      </c>
    </row>
    <row r="56" spans="1:16" x14ac:dyDescent="0.25">
      <c r="G56" s="29"/>
      <c r="O56" s="81">
        <v>1.08</v>
      </c>
      <c r="P56" s="81">
        <f t="shared" si="3"/>
        <v>19.332000000000001</v>
      </c>
    </row>
    <row r="57" spans="1:16" x14ac:dyDescent="0.25">
      <c r="G57" s="29"/>
      <c r="O57" s="81">
        <v>1.07</v>
      </c>
      <c r="P57" s="81">
        <f t="shared" si="3"/>
        <v>19.152999999999999</v>
      </c>
    </row>
    <row r="58" spans="1:16" x14ac:dyDescent="0.25">
      <c r="G58" s="29"/>
      <c r="O58" s="81">
        <v>1.06</v>
      </c>
      <c r="P58" s="81">
        <f t="shared" si="3"/>
        <v>18.974</v>
      </c>
    </row>
    <row r="59" spans="1:16" x14ac:dyDescent="0.25">
      <c r="G59" s="29"/>
      <c r="O59" s="81">
        <v>1.05</v>
      </c>
      <c r="P59" s="81">
        <f t="shared" si="3"/>
        <v>18.794999999999998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10000</v>
      </c>
      <c r="I60" s="79"/>
      <c r="J60" s="18"/>
      <c r="K60" s="18">
        <f>SUM(K2:K59)</f>
        <v>144270.10000000003</v>
      </c>
      <c r="L60" s="14"/>
      <c r="M60" s="18">
        <f>SUM(M2:M59)</f>
        <v>1338.25</v>
      </c>
      <c r="O60" s="81">
        <v>1.04</v>
      </c>
      <c r="P60" s="81">
        <f t="shared" si="3"/>
        <v>18.616</v>
      </c>
    </row>
    <row r="61" spans="1:16" ht="15.75" thickBot="1" x14ac:dyDescent="0.3">
      <c r="A61" s="347" t="s">
        <v>194</v>
      </c>
      <c r="B61" s="491"/>
      <c r="C61" s="349">
        <f>SumByColor($A$61, C2:C59)</f>
        <v>10000</v>
      </c>
      <c r="D61" s="349"/>
      <c r="E61" s="349"/>
      <c r="F61" s="350">
        <f>SumByColor($A$61, F2:F59)</f>
        <v>142137</v>
      </c>
      <c r="G61" s="349"/>
      <c r="H61" s="349">
        <f>SumByColor($A$61, H2:H59)</f>
        <v>10000</v>
      </c>
      <c r="I61" s="349"/>
      <c r="J61" s="350"/>
      <c r="K61" s="350">
        <f>SumByColor($A$61, K2:K59)</f>
        <v>144273</v>
      </c>
      <c r="L61" s="349"/>
      <c r="M61" s="350">
        <f>SumByColor($A$61, M2:M59)</f>
        <v>1338</v>
      </c>
      <c r="O61" s="81">
        <v>1.03</v>
      </c>
      <c r="P61" s="81">
        <f t="shared" si="3"/>
        <v>18.436999999999998</v>
      </c>
    </row>
    <row r="62" spans="1:16" x14ac:dyDescent="0.25">
      <c r="O62" s="81">
        <v>1.02</v>
      </c>
      <c r="P62" s="81">
        <f t="shared" si="3"/>
        <v>18.257999999999999</v>
      </c>
    </row>
    <row r="63" spans="1:16" x14ac:dyDescent="0.25">
      <c r="O63" s="81">
        <v>1.01</v>
      </c>
      <c r="P63" s="81">
        <f t="shared" si="3"/>
        <v>18.078999999999997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17.899999999999999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17.721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17.541999999999998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17.363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17.183999999999997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17.004999999999999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16.825999999999997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16.646999999999998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16.468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16.288999999999998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16.11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15.930999999999999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15.751999999999999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15.572999999999999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15.393999999999998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15.214999999999998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835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" si="88">C138*(E138-D138)</f>
        <v>10350</v>
      </c>
      <c r="G138" s="39">
        <f t="shared" ref="G138" si="89">D138*C138</f>
        <v>72680</v>
      </c>
      <c r="H138" s="226">
        <f t="shared" ref="H138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B139" s="153"/>
      <c r="C139" s="10"/>
      <c r="D139" s="237"/>
      <c r="E139" s="39"/>
      <c r="F139" s="39"/>
      <c r="G139" s="39"/>
      <c r="H139" s="226"/>
      <c r="I139" s="39"/>
      <c r="J139" s="39"/>
      <c r="K139" s="39"/>
      <c r="L139" s="39"/>
    </row>
    <row r="140" spans="1:12" ht="15" customHeight="1" x14ac:dyDescent="0.25">
      <c r="B140" s="153"/>
      <c r="C140" s="10"/>
      <c r="D140" s="237"/>
      <c r="E140" s="39"/>
      <c r="F140" s="39"/>
      <c r="G140" s="39"/>
      <c r="H140" s="226"/>
      <c r="I140" s="39"/>
      <c r="J140" s="39"/>
      <c r="K140" s="39"/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1">IF(C162=0, 0,D162*C162)</f>
        <v>68120</v>
      </c>
      <c r="H162" s="374">
        <f t="shared" ref="H162:H168" si="92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1"/>
        <v>0</v>
      </c>
      <c r="H163" s="374" t="str">
        <f t="shared" si="92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1"/>
        <v>0</v>
      </c>
      <c r="H164" s="374" t="str">
        <f t="shared" si="92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1"/>
        <v>75600</v>
      </c>
      <c r="H165" s="374">
        <f t="shared" si="92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1"/>
        <v>0</v>
      </c>
      <c r="H166" s="374" t="str">
        <f t="shared" si="92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1"/>
        <v>82367.28</v>
      </c>
      <c r="H167" s="374">
        <f t="shared" si="92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1"/>
        <v>0</v>
      </c>
      <c r="H168" s="374" t="str">
        <f t="shared" si="92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3">C170*(E170-D170)</f>
        <v>-29017.579999999998</v>
      </c>
      <c r="G170" s="372">
        <f t="shared" ref="G170:G199" si="94">D170*C170</f>
        <v>91417.900000000009</v>
      </c>
      <c r="H170" s="373">
        <f t="shared" ref="H170:H199" si="95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3"/>
        <v>-31836.35999999999</v>
      </c>
      <c r="G171" s="372">
        <f t="shared" si="94"/>
        <v>101483.62</v>
      </c>
      <c r="H171" s="373">
        <f t="shared" si="95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3"/>
        <v>-34009.06</v>
      </c>
      <c r="G172" s="372">
        <f t="shared" si="94"/>
        <v>109418.42</v>
      </c>
      <c r="H172" s="373">
        <f t="shared" si="95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3"/>
        <v>-34008.920000000006</v>
      </c>
      <c r="G173" s="372">
        <f t="shared" si="94"/>
        <v>101358.28000000001</v>
      </c>
      <c r="H173" s="373">
        <f t="shared" si="95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3"/>
        <v>-39575.879999999997</v>
      </c>
      <c r="G174" s="372">
        <f t="shared" si="94"/>
        <v>108716.71999999999</v>
      </c>
      <c r="H174" s="373">
        <f t="shared" si="95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3"/>
        <v>-38892.919999999991</v>
      </c>
      <c r="G175" s="372">
        <f t="shared" si="94"/>
        <v>110180.68</v>
      </c>
      <c r="H175" s="373">
        <f t="shared" si="95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3"/>
        <v>-39649.22</v>
      </c>
      <c r="G176" s="372">
        <f t="shared" si="94"/>
        <v>101232.94</v>
      </c>
      <c r="H176" s="373">
        <f t="shared" si="95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3"/>
        <v>-41303.94</v>
      </c>
      <c r="G177" s="372">
        <f t="shared" si="94"/>
        <v>94046.46</v>
      </c>
      <c r="H177" s="373">
        <f t="shared" si="95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3"/>
        <v>-42699.159999999996</v>
      </c>
      <c r="G178" s="372">
        <f t="shared" si="94"/>
        <v>101024.04</v>
      </c>
      <c r="H178" s="373">
        <f t="shared" si="95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3"/>
        <v>-47715.600000000006</v>
      </c>
      <c r="G179" s="372">
        <f t="shared" si="94"/>
        <v>107500.44</v>
      </c>
      <c r="H179" s="373">
        <f t="shared" si="95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3"/>
        <v>-46809.119999999995</v>
      </c>
      <c r="G180" s="372">
        <f t="shared" si="94"/>
        <v>113864.21999999999</v>
      </c>
      <c r="H180" s="373">
        <f t="shared" si="95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3"/>
        <v>-47694.16</v>
      </c>
      <c r="G181" s="372">
        <f t="shared" si="94"/>
        <v>126525.44</v>
      </c>
      <c r="H181" s="373">
        <f t="shared" si="95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3"/>
        <v>-48128</v>
      </c>
      <c r="G182" s="372">
        <f t="shared" si="94"/>
        <v>129280</v>
      </c>
      <c r="H182" s="373">
        <f t="shared" si="95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3"/>
        <v>-48155.4</v>
      </c>
      <c r="G183" s="372">
        <f t="shared" si="94"/>
        <v>113708.88</v>
      </c>
      <c r="H183" s="373">
        <f t="shared" si="95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3"/>
        <v>-42239.579999999994</v>
      </c>
      <c r="G184" s="372">
        <f t="shared" si="94"/>
        <v>100564.46</v>
      </c>
      <c r="H184" s="373">
        <f t="shared" si="95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3"/>
        <v>-42072.46</v>
      </c>
      <c r="G185" s="372">
        <f t="shared" si="94"/>
        <v>100397.34000000001</v>
      </c>
      <c r="H185" s="373">
        <f t="shared" si="95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3"/>
        <v>-45543.96</v>
      </c>
      <c r="G186" s="372">
        <f t="shared" si="94"/>
        <v>132958.98000000001</v>
      </c>
      <c r="H186" s="373">
        <f t="shared" si="95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3"/>
        <v>-45906.62000000001</v>
      </c>
      <c r="G187" s="372">
        <f t="shared" si="94"/>
        <v>158980.96</v>
      </c>
      <c r="H187" s="373">
        <f t="shared" si="95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3"/>
        <v>-51777.299999999996</v>
      </c>
      <c r="G188" s="372">
        <f t="shared" si="94"/>
        <v>171590.94</v>
      </c>
      <c r="H188" s="374">
        <f t="shared" si="95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3"/>
        <v>-49664.193999999989</v>
      </c>
      <c r="G189" s="372">
        <f t="shared" si="94"/>
        <v>158920.21399999998</v>
      </c>
      <c r="H189" s="374">
        <f t="shared" si="95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3"/>
        <v>-47987.500000000015</v>
      </c>
      <c r="G190" s="372">
        <f t="shared" si="94"/>
        <v>145958.78</v>
      </c>
      <c r="H190" s="374">
        <f t="shared" si="95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3"/>
        <v>-47702.966000000015</v>
      </c>
      <c r="G191" s="372">
        <f t="shared" si="94"/>
        <v>158434.24600000001</v>
      </c>
      <c r="H191" s="374">
        <f t="shared" si="95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3"/>
        <v>-60971.399999999987</v>
      </c>
      <c r="G192" s="372">
        <f t="shared" si="94"/>
        <v>170139.24</v>
      </c>
      <c r="H192" s="374">
        <f t="shared" si="95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3"/>
        <v>-77656.859999999986</v>
      </c>
      <c r="G193" s="372">
        <f t="shared" si="94"/>
        <v>166354.54</v>
      </c>
      <c r="H193" s="374">
        <f t="shared" si="95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3"/>
        <v>-85359.959999999992</v>
      </c>
      <c r="G194" s="372">
        <f t="shared" si="94"/>
        <v>169945.68</v>
      </c>
      <c r="H194" s="374">
        <f t="shared" si="95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3"/>
        <v>-100883.47199999999</v>
      </c>
      <c r="G195" s="372">
        <f t="shared" si="94"/>
        <v>169887.61199999999</v>
      </c>
      <c r="H195" s="373">
        <f t="shared" si="95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3"/>
        <v>-97651.02</v>
      </c>
      <c r="G196" s="372">
        <f t="shared" si="94"/>
        <v>169848.9</v>
      </c>
      <c r="H196" s="373">
        <f t="shared" si="95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3"/>
        <v>-97231.731999999989</v>
      </c>
      <c r="G197" s="372">
        <f t="shared" si="94"/>
        <v>165974.95199999999</v>
      </c>
      <c r="H197" s="373">
        <f t="shared" si="95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3"/>
        <v>-97234.865999999995</v>
      </c>
      <c r="G198" s="372">
        <f t="shared" si="94"/>
        <v>169723.08599999998</v>
      </c>
      <c r="H198" s="373">
        <f t="shared" si="95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3"/>
        <v>-104373.632</v>
      </c>
      <c r="G199" s="372">
        <f t="shared" si="94"/>
        <v>197776.17199999999</v>
      </c>
      <c r="H199" s="373">
        <f t="shared" si="95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3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3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6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6"/>
        <v>-94166.28</v>
      </c>
      <c r="G203" s="372">
        <f t="shared" ref="G203:G210" si="97">IF(C203=0, 0,D203*C203)</f>
        <v>165387.56</v>
      </c>
      <c r="H203" s="373">
        <f t="shared" ref="H203:H210" si="98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6"/>
        <v>-91969.787999999986</v>
      </c>
      <c r="G204" s="372">
        <f t="shared" si="97"/>
        <v>157393.788</v>
      </c>
      <c r="H204" s="373">
        <f t="shared" si="98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6"/>
        <v>-91154.7</v>
      </c>
      <c r="G205" s="372">
        <f t="shared" si="97"/>
        <v>145246.5</v>
      </c>
      <c r="H205" s="373">
        <f t="shared" si="98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6"/>
        <v>-92238.461999999985</v>
      </c>
      <c r="G206" s="372">
        <f t="shared" si="97"/>
        <v>161141.78199999998</v>
      </c>
      <c r="H206" s="373">
        <f t="shared" si="98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6"/>
        <v>-89571.54800000001</v>
      </c>
      <c r="G207" s="372">
        <f t="shared" si="97"/>
        <v>152607.92800000001</v>
      </c>
      <c r="H207" s="373">
        <f t="shared" si="98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6"/>
        <v>-89550.534</v>
      </c>
      <c r="G208" s="372">
        <f t="shared" si="97"/>
        <v>169006.91400000002</v>
      </c>
      <c r="H208" s="373">
        <f t="shared" si="98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6"/>
        <v>-89678.238000000012</v>
      </c>
      <c r="G209" s="372">
        <f t="shared" si="97"/>
        <v>165029.61800000002</v>
      </c>
      <c r="H209" s="373">
        <f t="shared" si="98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6"/>
        <v>-89511.821999999986</v>
      </c>
      <c r="G210" s="372">
        <f t="shared" si="97"/>
        <v>168968.20199999999</v>
      </c>
      <c r="H210" s="373">
        <f t="shared" si="98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9">C211*(E211-D211)</f>
        <v>-89632.347999999984</v>
      </c>
      <c r="G211" s="372">
        <f t="shared" ref="G211:G222" si="100">IF(C211=0, 0,D211*C211)</f>
        <v>164983.728</v>
      </c>
      <c r="H211" s="373">
        <f t="shared" ref="H211:H262" si="101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9"/>
        <v>-93372.971999999994</v>
      </c>
      <c r="G212" s="372">
        <f t="shared" si="100"/>
        <v>172761.372</v>
      </c>
      <c r="H212" s="373">
        <f t="shared" si="101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9"/>
        <v>-91747.44</v>
      </c>
      <c r="G213" s="372">
        <f t="shared" si="100"/>
        <v>168784.32</v>
      </c>
      <c r="H213" s="373">
        <f t="shared" si="101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9"/>
        <v>-80757.467999999993</v>
      </c>
      <c r="G214" s="372">
        <f t="shared" si="100"/>
        <v>159727.26799999998</v>
      </c>
      <c r="H214" s="374">
        <f t="shared" si="101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9"/>
        <v>-72386.955999999976</v>
      </c>
      <c r="G215" s="372">
        <f t="shared" si="100"/>
        <v>164888.61599999998</v>
      </c>
      <c r="H215" s="374">
        <f t="shared" si="101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9"/>
        <v>-62830.615999999987</v>
      </c>
      <c r="G216" s="372">
        <f t="shared" si="100"/>
        <v>164888.61599999998</v>
      </c>
      <c r="H216" s="374">
        <f t="shared" si="101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9"/>
        <v>-66133.584000000003</v>
      </c>
      <c r="G217" s="372">
        <f t="shared" si="100"/>
        <v>164387.60399999999</v>
      </c>
      <c r="H217" s="374">
        <f t="shared" si="101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9"/>
        <v>-61160.576000000008</v>
      </c>
      <c r="G218" s="372">
        <f t="shared" si="100"/>
        <v>164331.93599999999</v>
      </c>
      <c r="H218" s="374">
        <f t="shared" si="101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9"/>
        <v>-58033.889999999992</v>
      </c>
      <c r="G219" s="372">
        <f t="shared" si="100"/>
        <v>164266.99</v>
      </c>
      <c r="H219" s="374">
        <f t="shared" si="101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9"/>
        <v>-56328.439999999988</v>
      </c>
      <c r="G220" s="372">
        <f t="shared" si="100"/>
        <v>148531.07999999999</v>
      </c>
      <c r="H220" s="374">
        <f t="shared" si="101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9"/>
        <v>-57894.720000000016</v>
      </c>
      <c r="G221" s="372">
        <f t="shared" si="100"/>
        <v>163942.26</v>
      </c>
      <c r="H221" s="373">
        <f t="shared" si="101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9"/>
        <v>-58904.104000000007</v>
      </c>
      <c r="G222" s="372">
        <f t="shared" si="100"/>
        <v>167796.78400000001</v>
      </c>
      <c r="H222" s="373">
        <f t="shared" si="101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2">C223*(E223-D223)</f>
        <v>-69928.587000000014</v>
      </c>
      <c r="G223" s="372">
        <f t="shared" ref="G223:G262" si="103">IF(C223=0, 0,D223*C223)</f>
        <v>206559.20699999999</v>
      </c>
      <c r="H223" s="373">
        <f t="shared" si="101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2"/>
        <v>-66302.234199999992</v>
      </c>
      <c r="G224" s="372">
        <f t="shared" si="103"/>
        <v>185059.5742</v>
      </c>
      <c r="H224" s="373">
        <f t="shared" si="101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2"/>
        <v>-59729.712599999977</v>
      </c>
      <c r="G225" s="372">
        <f t="shared" si="103"/>
        <v>167542.63259999998</v>
      </c>
      <c r="H225" s="373">
        <f t="shared" si="101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2"/>
        <v>-65233.308000000005</v>
      </c>
      <c r="G226" s="372">
        <f t="shared" si="103"/>
        <v>188202.64799999999</v>
      </c>
      <c r="H226" s="373">
        <f t="shared" si="101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2"/>
        <v>-64902.603600000009</v>
      </c>
      <c r="G227" s="372">
        <f t="shared" si="103"/>
        <v>167102.28360000002</v>
      </c>
      <c r="H227" s="373">
        <f t="shared" si="101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2"/>
        <v>-66452.265800000008</v>
      </c>
      <c r="G228" s="372">
        <f t="shared" si="103"/>
        <v>168143.46580000001</v>
      </c>
      <c r="H228" s="373">
        <f t="shared" si="101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2"/>
        <v>-64191.270599999982</v>
      </c>
      <c r="G229" s="372">
        <f t="shared" si="103"/>
        <v>167068.4106</v>
      </c>
      <c r="H229" s="373">
        <f t="shared" si="101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2"/>
        <v>-53072.044600000016</v>
      </c>
      <c r="G230" s="372">
        <f t="shared" si="103"/>
        <v>155298.88460000002</v>
      </c>
      <c r="H230" s="373">
        <f t="shared" si="101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2"/>
        <v>-54016.789200000007</v>
      </c>
      <c r="G231" s="372">
        <f t="shared" si="103"/>
        <v>166959.04920000001</v>
      </c>
      <c r="H231" s="373">
        <f t="shared" si="101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2"/>
        <v>-40694.080000000002</v>
      </c>
      <c r="G232" s="372">
        <f t="shared" si="103"/>
        <v>148852.48000000001</v>
      </c>
      <c r="H232" s="373">
        <f t="shared" si="101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2"/>
        <v>-41622.116400000006</v>
      </c>
      <c r="G233" s="372">
        <f t="shared" si="103"/>
        <v>161235.47640000001</v>
      </c>
      <c r="H233" s="373">
        <f t="shared" si="101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2"/>
        <v>-39713.673000000003</v>
      </c>
      <c r="G234" s="372">
        <f t="shared" si="103"/>
        <v>166592.253</v>
      </c>
      <c r="H234" s="373">
        <f t="shared" si="101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2"/>
        <v>-39679.2474</v>
      </c>
      <c r="G235" s="372">
        <f t="shared" si="103"/>
        <v>160002.82739999998</v>
      </c>
      <c r="H235" s="373">
        <f t="shared" si="101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2"/>
        <v>-40600.177800000019</v>
      </c>
      <c r="G236" s="372">
        <f t="shared" si="103"/>
        <v>166510.9578</v>
      </c>
      <c r="H236" s="373">
        <f t="shared" si="101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2"/>
        <v>-37192.92720000002</v>
      </c>
      <c r="G237" s="372">
        <f t="shared" si="103"/>
        <v>159811.00720000002</v>
      </c>
      <c r="H237" s="373">
        <f t="shared" si="101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2"/>
        <v>-28198.487200000018</v>
      </c>
      <c r="G238" s="372">
        <f t="shared" si="103"/>
        <v>159811.00720000002</v>
      </c>
      <c r="H238" s="373">
        <f t="shared" si="101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2"/>
        <v>-32939.072999999997</v>
      </c>
      <c r="G239" s="372">
        <f t="shared" si="103"/>
        <v>166785.81299999999</v>
      </c>
      <c r="H239" s="373">
        <f t="shared" si="101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2"/>
        <v>-27080.606799999998</v>
      </c>
      <c r="G240" s="372">
        <f t="shared" si="103"/>
        <v>159610.92679999999</v>
      </c>
      <c r="H240" s="374">
        <f t="shared" si="101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2"/>
        <v>-23278.161400000005</v>
      </c>
      <c r="G241" s="372">
        <f t="shared" si="103"/>
        <v>159479.6814</v>
      </c>
      <c r="H241" s="374">
        <f t="shared" si="101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2"/>
        <v>-27860.058600000004</v>
      </c>
      <c r="G242" s="372">
        <f t="shared" si="103"/>
        <v>166739.35860000001</v>
      </c>
      <c r="H242" s="374">
        <f t="shared" si="101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2"/>
        <v>-29897.277600000016</v>
      </c>
      <c r="G243" s="372">
        <f t="shared" si="103"/>
        <v>166260.29760000002</v>
      </c>
      <c r="H243" s="374">
        <f t="shared" si="101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2"/>
        <v>-34709.179199999977</v>
      </c>
      <c r="G244" s="372">
        <f t="shared" si="103"/>
        <v>165846.07919999998</v>
      </c>
      <c r="H244" s="374">
        <f t="shared" si="101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2"/>
        <v>-41926.063800000004</v>
      </c>
      <c r="G245" s="372">
        <f t="shared" si="103"/>
        <v>165707.6838</v>
      </c>
      <c r="H245" s="374">
        <f t="shared" si="101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2"/>
        <v>-48426.330400000006</v>
      </c>
      <c r="G246" s="372">
        <f t="shared" si="103"/>
        <v>190547.59040000002</v>
      </c>
      <c r="H246" s="374">
        <f t="shared" si="101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2"/>
        <v>-48374.515200000002</v>
      </c>
      <c r="G247" s="372">
        <f t="shared" si="103"/>
        <v>165187.97520000002</v>
      </c>
      <c r="H247" s="373">
        <f t="shared" si="101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2"/>
        <v>-54432.172800000015</v>
      </c>
      <c r="G248" s="372">
        <f t="shared" si="103"/>
        <v>176588.49280000001</v>
      </c>
      <c r="H248" s="373">
        <f t="shared" si="101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2"/>
        <v>-49378.123800000016</v>
      </c>
      <c r="G249" s="372">
        <f t="shared" si="103"/>
        <v>164933.44380000001</v>
      </c>
      <c r="H249" s="373">
        <f t="shared" si="101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2"/>
        <v>-45614.280400000011</v>
      </c>
      <c r="G250" s="372">
        <f t="shared" si="103"/>
        <v>177274.02040000001</v>
      </c>
      <c r="H250" s="373">
        <f t="shared" si="101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2"/>
        <v>-45519.5052</v>
      </c>
      <c r="G251" s="372">
        <f t="shared" si="103"/>
        <v>164849.2452</v>
      </c>
      <c r="H251" s="373">
        <f t="shared" si="101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2"/>
        <v>-45770.165399999983</v>
      </c>
      <c r="G252" s="372">
        <f t="shared" si="103"/>
        <v>164809.56539999999</v>
      </c>
      <c r="H252" s="373">
        <f t="shared" si="101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2"/>
        <v>-41109.240599999997</v>
      </c>
      <c r="G253" s="372">
        <f t="shared" si="103"/>
        <v>164794.08059999999</v>
      </c>
      <c r="H253" s="373">
        <f t="shared" si="101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2"/>
        <v>-37211.283199999991</v>
      </c>
      <c r="G254" s="372">
        <f t="shared" si="103"/>
        <v>158269.10319999998</v>
      </c>
      <c r="H254" s="373">
        <f t="shared" si="101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2"/>
        <v>-38770.067999999999</v>
      </c>
      <c r="G255" s="372">
        <f t="shared" si="103"/>
        <v>164777.628</v>
      </c>
      <c r="H255" s="373">
        <f t="shared" si="101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2"/>
        <v>-33653.890400000018</v>
      </c>
      <c r="G256" s="372">
        <f t="shared" si="103"/>
        <v>157924.0104</v>
      </c>
      <c r="H256" s="373">
        <f t="shared" si="101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2"/>
        <v>-37103.516399999986</v>
      </c>
      <c r="G257" s="372">
        <f t="shared" si="103"/>
        <v>164562.77639999997</v>
      </c>
      <c r="H257" s="373">
        <f t="shared" si="101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2"/>
        <v>-39676.8966</v>
      </c>
      <c r="G258" s="372">
        <f t="shared" si="103"/>
        <v>164523.09660000002</v>
      </c>
      <c r="H258" s="373">
        <f t="shared" si="101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2"/>
        <v>-35572.456799999993</v>
      </c>
      <c r="G259" s="372">
        <f t="shared" si="103"/>
        <v>164483.41680000001</v>
      </c>
      <c r="H259" s="373">
        <f t="shared" si="101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2"/>
        <v>-29514.401999999984</v>
      </c>
      <c r="G260" s="372">
        <f t="shared" si="103"/>
        <v>143679.28200000001</v>
      </c>
      <c r="H260" s="373">
        <f t="shared" si="101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2"/>
        <v>-24105.848799999996</v>
      </c>
      <c r="G261" s="372">
        <f t="shared" si="103"/>
        <v>136358.20879999999</v>
      </c>
      <c r="H261" s="373">
        <f t="shared" si="101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2"/>
        <v>-24823.50120000001</v>
      </c>
      <c r="G262" s="372">
        <f t="shared" si="103"/>
        <v>143649.8412</v>
      </c>
      <c r="H262" s="373">
        <f t="shared" si="101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4">C263*(E263-D263)</f>
        <v>-33713.287800000006</v>
      </c>
      <c r="G263" s="372">
        <f t="shared" ref="G263:G271" si="105">IF(C263=0, 0,D263*C263)</f>
        <v>154198.0478</v>
      </c>
      <c r="H263" s="373">
        <f t="shared" ref="H263:H271" si="106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4"/>
        <v>-34191.285600000003</v>
      </c>
      <c r="G264" s="372">
        <f t="shared" si="105"/>
        <v>158702.04560000001</v>
      </c>
      <c r="H264" s="373">
        <f t="shared" si="106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4"/>
        <v>-33706.974000000009</v>
      </c>
      <c r="G265" s="372">
        <f t="shared" si="105"/>
        <v>158217.734</v>
      </c>
      <c r="H265" s="373">
        <f t="shared" si="106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4"/>
        <v>-35317.9254</v>
      </c>
      <c r="G266" s="372">
        <f t="shared" si="105"/>
        <v>163357.86540000001</v>
      </c>
      <c r="H266" s="373">
        <f t="shared" si="106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4"/>
        <v>-36815.103999999985</v>
      </c>
      <c r="G267" s="372">
        <f t="shared" si="105"/>
        <v>157985.78399999999</v>
      </c>
      <c r="H267" s="373">
        <f t="shared" si="106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4"/>
        <v>-40329.610399999998</v>
      </c>
      <c r="G268" s="372">
        <f t="shared" si="105"/>
        <v>157881.87039999999</v>
      </c>
      <c r="H268" s="373">
        <f t="shared" si="106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4"/>
        <v>-35684.1158</v>
      </c>
      <c r="G269" s="372">
        <f t="shared" si="105"/>
        <v>157782.59580000001</v>
      </c>
      <c r="H269" s="373">
        <f t="shared" si="106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4"/>
        <v>-23709.664000000008</v>
      </c>
      <c r="G270" s="372">
        <f t="shared" si="105"/>
        <v>134887.10400000002</v>
      </c>
      <c r="H270" s="374">
        <f t="shared" si="106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4"/>
        <v>-19054.279999999995</v>
      </c>
      <c r="G271" s="372">
        <f t="shared" si="105"/>
        <v>121666.28</v>
      </c>
      <c r="H271" s="374">
        <f t="shared" si="106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7">C272*(E272-D272)</f>
        <v>-21366.37</v>
      </c>
      <c r="G272" s="372">
        <f t="shared" ref="G272:G280" si="108">IF(C272=0, 0,D272*C272)</f>
        <v>129041.37</v>
      </c>
      <c r="H272" s="374">
        <f t="shared" ref="H272:H280" si="109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7"/>
        <v>-17585.480000000014</v>
      </c>
      <c r="G273" s="372">
        <f t="shared" si="108"/>
        <v>121421.48000000001</v>
      </c>
      <c r="H273" s="374">
        <f t="shared" si="109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7"/>
        <v>-23433.255999999998</v>
      </c>
      <c r="G274" s="372">
        <f t="shared" si="108"/>
        <v>134073.236</v>
      </c>
      <c r="H274" s="374">
        <f t="shared" si="109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7"/>
        <v>-21154.320000000003</v>
      </c>
      <c r="G275" s="372">
        <f t="shared" si="108"/>
        <v>138785.16</v>
      </c>
      <c r="H275" s="374">
        <f t="shared" si="109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7"/>
        <v>-29477.467400000005</v>
      </c>
      <c r="G276" s="372">
        <f t="shared" si="108"/>
        <v>152116.9474</v>
      </c>
      <c r="H276" s="374">
        <f t="shared" si="109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7"/>
        <v>-29453.938799999982</v>
      </c>
      <c r="G277" s="372">
        <f t="shared" si="108"/>
        <v>156191.41879999998</v>
      </c>
      <c r="H277" s="373">
        <f t="shared" si="109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7"/>
        <v>-19172.503200000017</v>
      </c>
      <c r="G278" s="372">
        <f t="shared" si="108"/>
        <v>140043.3432</v>
      </c>
      <c r="H278" s="373">
        <f t="shared" si="109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7"/>
        <v>-13448.017</v>
      </c>
      <c r="G279" s="372">
        <f t="shared" si="108"/>
        <v>132303.45699999999</v>
      </c>
      <c r="H279" s="373">
        <f t="shared" si="109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7"/>
        <v>-12142.820000000009</v>
      </c>
      <c r="G280" s="372">
        <f t="shared" si="108"/>
        <v>126387.82</v>
      </c>
      <c r="H280" s="373">
        <f t="shared" si="109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0">C281*(E281-D281)</f>
        <v>-11873.480000000014</v>
      </c>
      <c r="G281" s="372">
        <f t="shared" ref="G281:G302" si="111">IF(C281=0, 0,D281*C281)</f>
        <v>118633.48000000001</v>
      </c>
      <c r="H281" s="373">
        <f t="shared" ref="H281:H302" si="112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0"/>
        <v>-11929.199999999995</v>
      </c>
      <c r="G282" s="372">
        <f t="shared" si="111"/>
        <v>106009.2</v>
      </c>
      <c r="H282" s="373">
        <f t="shared" si="112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0"/>
        <v>-18473.284199999991</v>
      </c>
      <c r="G283" s="372">
        <f t="shared" si="111"/>
        <v>138853.4442</v>
      </c>
      <c r="H283" s="373">
        <f t="shared" si="112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0"/>
        <v>-18423.393999999993</v>
      </c>
      <c r="G284" s="372">
        <f t="shared" si="111"/>
        <v>146163.554</v>
      </c>
      <c r="H284" s="373">
        <f t="shared" si="112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0"/>
        <v>-17342.266799999998</v>
      </c>
      <c r="G285" s="372">
        <f t="shared" si="111"/>
        <v>138703.7868</v>
      </c>
      <c r="H285" s="373">
        <f t="shared" si="112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0"/>
        <v>-17312.610000000008</v>
      </c>
      <c r="G286" s="372">
        <f t="shared" si="111"/>
        <v>146094.13</v>
      </c>
      <c r="H286" s="373">
        <f t="shared" si="112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0"/>
        <v>-16618.370000000006</v>
      </c>
      <c r="G287" s="372">
        <f t="shared" si="111"/>
        <v>146094.13</v>
      </c>
      <c r="H287" s="373">
        <f t="shared" si="112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0"/>
        <v>-18614.310000000012</v>
      </c>
      <c r="G288" s="372">
        <f t="shared" si="111"/>
        <v>146094.13</v>
      </c>
      <c r="H288" s="373">
        <f t="shared" si="112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0"/>
        <v>-10717.330000000011</v>
      </c>
      <c r="G289" s="372">
        <f t="shared" si="111"/>
        <v>146094.13</v>
      </c>
      <c r="H289" s="373">
        <f t="shared" si="112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0"/>
        <v>-13335.061799999996</v>
      </c>
      <c r="G290" s="372">
        <f t="shared" si="111"/>
        <v>146939.08179999999</v>
      </c>
      <c r="H290" s="373">
        <f t="shared" si="112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0"/>
        <v>-14034.101799999982</v>
      </c>
      <c r="G291" s="372">
        <f t="shared" si="111"/>
        <v>146939.08179999999</v>
      </c>
      <c r="H291" s="373">
        <f t="shared" si="112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0"/>
        <v>-18125.222999999994</v>
      </c>
      <c r="G292" s="372">
        <f t="shared" si="111"/>
        <v>152910.723</v>
      </c>
      <c r="H292" s="373">
        <f t="shared" si="112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0"/>
        <v>-17204.112599999997</v>
      </c>
      <c r="G293" s="372">
        <f t="shared" si="111"/>
        <v>152812.03260000001</v>
      </c>
      <c r="H293" s="373">
        <f t="shared" si="112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0"/>
        <v>-21007.348200000015</v>
      </c>
      <c r="G294" s="372">
        <f t="shared" si="111"/>
        <v>152777.3082</v>
      </c>
      <c r="H294" s="373">
        <f t="shared" si="112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0"/>
        <v>-23836.109799999987</v>
      </c>
      <c r="G295" s="372">
        <f t="shared" si="111"/>
        <v>154748.68979999999</v>
      </c>
      <c r="H295" s="373">
        <f t="shared" si="112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0"/>
        <v>-28747.721799999992</v>
      </c>
      <c r="G296" s="372">
        <f t="shared" si="111"/>
        <v>157458.96179999999</v>
      </c>
      <c r="H296" s="373">
        <f t="shared" si="112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0"/>
        <v>-26852.387599999998</v>
      </c>
      <c r="G297" s="372">
        <f t="shared" si="111"/>
        <v>154703.22759999998</v>
      </c>
      <c r="H297" s="373">
        <f t="shared" si="112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0"/>
        <v>-32892.451199999996</v>
      </c>
      <c r="G298" s="372">
        <f t="shared" si="111"/>
        <v>157338.5912</v>
      </c>
      <c r="H298" s="373">
        <f t="shared" si="112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0"/>
        <v>-28045.401999999998</v>
      </c>
      <c r="G299" s="372">
        <f t="shared" si="111"/>
        <v>157325.32200000001</v>
      </c>
      <c r="H299" s="374">
        <f t="shared" si="112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0"/>
        <v>-28056.67200000001</v>
      </c>
      <c r="G300" s="372">
        <f t="shared" si="111"/>
        <v>154608.592</v>
      </c>
      <c r="H300" s="374">
        <f t="shared" si="112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0"/>
        <v>-34756.773799999995</v>
      </c>
      <c r="G301" s="372">
        <f t="shared" si="111"/>
        <v>157212.5338</v>
      </c>
      <c r="H301" s="374">
        <f t="shared" si="112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0"/>
        <v>-34901.771399999991</v>
      </c>
      <c r="G302" s="372">
        <f t="shared" si="111"/>
        <v>159747.97140000001</v>
      </c>
      <c r="H302" s="374">
        <f t="shared" si="112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3">C303*(E303-D303)</f>
        <v>-36344.291399999995</v>
      </c>
      <c r="G303" s="372">
        <f t="shared" ref="G303:G318" si="114">IF(C303=0, 0,D303*C303)</f>
        <v>166350.4914</v>
      </c>
      <c r="H303" s="374">
        <f t="shared" ref="H303:H318" si="115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3"/>
        <v>-29806.304399999986</v>
      </c>
      <c r="G304" s="372">
        <f t="shared" si="114"/>
        <v>159588.28439999997</v>
      </c>
      <c r="H304" s="374">
        <f t="shared" si="115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3"/>
        <v>-27362.67760000001</v>
      </c>
      <c r="G305" s="372">
        <f t="shared" si="114"/>
        <v>154100.15760000001</v>
      </c>
      <c r="H305" s="374">
        <f t="shared" si="115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3"/>
        <v>-25413.691800000004</v>
      </c>
      <c r="G306" s="372">
        <f t="shared" si="114"/>
        <v>152157.7518</v>
      </c>
      <c r="H306" s="373">
        <f t="shared" si="115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3"/>
        <v>-18660.303400000012</v>
      </c>
      <c r="G307" s="372">
        <f t="shared" si="114"/>
        <v>145445.88340000002</v>
      </c>
      <c r="H307" s="373">
        <f t="shared" si="115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3"/>
        <v>-16029.133799999994</v>
      </c>
      <c r="G308" s="372">
        <f t="shared" si="114"/>
        <v>145331.33379999999</v>
      </c>
      <c r="H308" s="373">
        <f t="shared" si="115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3"/>
        <v>-13680.976200000003</v>
      </c>
      <c r="G309" s="372">
        <f t="shared" si="114"/>
        <v>137741.23620000001</v>
      </c>
      <c r="H309" s="373">
        <f t="shared" si="115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3"/>
        <v>-9402.4621999999927</v>
      </c>
      <c r="G310" s="372">
        <f t="shared" si="114"/>
        <v>122097.06219999999</v>
      </c>
      <c r="H310" s="373">
        <f t="shared" si="115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3"/>
        <v>-2780.8000000000065</v>
      </c>
      <c r="G311" s="372">
        <f t="shared" si="114"/>
        <v>94520.8</v>
      </c>
      <c r="H311" s="373">
        <f t="shared" si="115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3"/>
        <v>-2111.0000000000005</v>
      </c>
      <c r="G312" s="372">
        <f t="shared" si="114"/>
        <v>86111</v>
      </c>
      <c r="H312" s="373">
        <f t="shared" si="115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3"/>
        <v>-7950.599999999994</v>
      </c>
      <c r="G313" s="372">
        <f t="shared" si="114"/>
        <v>101790.59999999999</v>
      </c>
      <c r="H313" s="373">
        <f t="shared" si="115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3"/>
        <v>-7870.8499999999922</v>
      </c>
      <c r="G314" s="372">
        <f t="shared" si="114"/>
        <v>109530.84999999999</v>
      </c>
      <c r="H314" s="373">
        <f t="shared" si="115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3"/>
        <v>-2961.0000000000055</v>
      </c>
      <c r="G315" s="372">
        <f t="shared" si="114"/>
        <v>101541</v>
      </c>
      <c r="H315" s="373">
        <f t="shared" si="115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3"/>
        <v>-3051.400000000001</v>
      </c>
      <c r="G316" s="372">
        <f t="shared" si="114"/>
        <v>93416.4</v>
      </c>
      <c r="H316" s="373">
        <f t="shared" si="115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3"/>
        <v>-3026.4999999999986</v>
      </c>
      <c r="G317" s="372">
        <f t="shared" si="114"/>
        <v>85176.5</v>
      </c>
      <c r="H317" s="373">
        <f t="shared" si="115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3"/>
        <v>-4876.1226000000042</v>
      </c>
      <c r="G318" s="372">
        <f t="shared" si="114"/>
        <v>88034.802599999995</v>
      </c>
      <c r="H318" s="373">
        <f t="shared" si="115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6">C321*(E321-D321)</f>
        <v>-5163.5724000000046</v>
      </c>
      <c r="G321" s="372">
        <f t="shared" ref="G321:G326" si="117">IF(C321=0, 0,D321*C321)</f>
        <v>103949.79240000001</v>
      </c>
      <c r="H321" s="373">
        <f t="shared" ref="H321:H326" si="118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6"/>
        <v>-7946.8199999999852</v>
      </c>
      <c r="G322" s="372">
        <f t="shared" si="117"/>
        <v>111789.71999999999</v>
      </c>
      <c r="H322" s="374">
        <f t="shared" si="118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6"/>
        <v>-7946.7637999999934</v>
      </c>
      <c r="G323" s="372">
        <f t="shared" si="117"/>
        <v>119564.66379999999</v>
      </c>
      <c r="H323" s="373">
        <f t="shared" si="118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6"/>
        <v>-11864.04560000001</v>
      </c>
      <c r="G324" s="372">
        <f t="shared" si="117"/>
        <v>127187.60560000001</v>
      </c>
      <c r="H324" s="373">
        <f t="shared" si="118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6"/>
        <v>-11894.083199999997</v>
      </c>
      <c r="G325" s="372">
        <f t="shared" si="117"/>
        <v>134727.64319999999</v>
      </c>
      <c r="H325" s="373">
        <f t="shared" si="118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6"/>
        <v>-7970.5317999999861</v>
      </c>
      <c r="G326" s="372">
        <f t="shared" si="117"/>
        <v>126902.75179999998</v>
      </c>
      <c r="H326" s="373">
        <f t="shared" si="118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9">C332*(E332-D332)</f>
        <v>-5839.4414759999936</v>
      </c>
      <c r="G332" s="372">
        <f t="shared" ref="G332:G338" si="120">IF(C332=0, 0,D332*C332)</f>
        <v>126153.70147599999</v>
      </c>
      <c r="H332" s="373">
        <f t="shared" ref="H332:H338" si="121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9"/>
        <v>-7235.2097400000011</v>
      </c>
      <c r="G333" s="372">
        <f t="shared" si="120"/>
        <v>126013.86974000001</v>
      </c>
      <c r="H333" s="373">
        <f t="shared" si="121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9"/>
        <v>-6801.3106039999893</v>
      </c>
      <c r="G334" s="372">
        <f t="shared" si="120"/>
        <v>125579.970604</v>
      </c>
      <c r="H334" s="373">
        <f t="shared" si="121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9"/>
        <v>-15816.44348</v>
      </c>
      <c r="G335" s="372">
        <f t="shared" si="120"/>
        <v>134522.96348000001</v>
      </c>
      <c r="H335" s="374">
        <f t="shared" si="121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9"/>
        <v>-15980.450220000002</v>
      </c>
      <c r="G336" s="372">
        <f t="shared" si="120"/>
        <v>140422.97021999999</v>
      </c>
      <c r="H336" s="374">
        <f t="shared" si="121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9"/>
        <v>-16022.453030000013</v>
      </c>
      <c r="G337" s="372">
        <f t="shared" si="120"/>
        <v>144766.97303000002</v>
      </c>
      <c r="H337" s="374">
        <f t="shared" si="121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9"/>
        <v>-15995.457559999995</v>
      </c>
      <c r="G338" s="372">
        <f t="shared" si="120"/>
        <v>149041.97756</v>
      </c>
      <c r="H338" s="374">
        <f t="shared" si="121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2">C339*(E339-D339)</f>
        <v>-19058.277097999995</v>
      </c>
      <c r="G339" s="372">
        <f t="shared" ref="G339:G346" si="123">IF(C339=0, 0,D339*C339)</f>
        <v>151845.05709799999</v>
      </c>
      <c r="H339" s="374">
        <f t="shared" ref="H339:H346" si="124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2"/>
        <v>-16640.780505999985</v>
      </c>
      <c r="G340" s="372">
        <f t="shared" si="123"/>
        <v>151797.06050599998</v>
      </c>
      <c r="H340" s="374">
        <f t="shared" si="124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2"/>
        <v>-16830.340505999982</v>
      </c>
      <c r="G341" s="372">
        <f t="shared" si="123"/>
        <v>151797.06050599998</v>
      </c>
      <c r="H341" s="374">
        <f t="shared" si="124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2"/>
        <v>-18246.039857999996</v>
      </c>
      <c r="G342" s="372">
        <f t="shared" si="123"/>
        <v>154609.05985799999</v>
      </c>
      <c r="H342" s="373">
        <f t="shared" si="124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2"/>
        <v>-20423.199632000014</v>
      </c>
      <c r="G343" s="372">
        <f t="shared" si="123"/>
        <v>157431.05963200002</v>
      </c>
      <c r="H343" s="373">
        <f t="shared" si="124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2"/>
        <v>-20451.260000000017</v>
      </c>
      <c r="G344" s="372">
        <f t="shared" si="123"/>
        <v>159151.26</v>
      </c>
      <c r="H344" s="373">
        <f t="shared" si="124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2"/>
        <v>-12770.498441999989</v>
      </c>
      <c r="G345" s="372">
        <f t="shared" si="123"/>
        <v>154553.19844199999</v>
      </c>
      <c r="H345" s="373">
        <f t="shared" si="124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2"/>
        <v>-12774.627693999981</v>
      </c>
      <c r="G346" s="372">
        <f t="shared" si="123"/>
        <v>148697.32769399998</v>
      </c>
      <c r="H346" s="373">
        <f t="shared" si="124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5">C347*(E347-D347)</f>
        <v>-10733.467693999992</v>
      </c>
      <c r="G347" s="372">
        <f t="shared" ref="G347:G358" si="126">IF(C347=0, 0,D347*C347)</f>
        <v>148697.32769399998</v>
      </c>
      <c r="H347" s="373">
        <f t="shared" ref="H347:H358" si="127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5"/>
        <v>-14237.112315999999</v>
      </c>
      <c r="G348" s="372">
        <f t="shared" si="126"/>
        <v>151573.33231600001</v>
      </c>
      <c r="H348" s="373">
        <f t="shared" si="127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5"/>
        <v>-14933.404899999989</v>
      </c>
      <c r="G349" s="372">
        <f t="shared" si="126"/>
        <v>148629.38489999998</v>
      </c>
      <c r="H349" s="373">
        <f t="shared" si="127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5"/>
        <v>-14951.241703999996</v>
      </c>
      <c r="G350" s="372">
        <f t="shared" si="126"/>
        <v>151529.221704</v>
      </c>
      <c r="H350" s="373">
        <f t="shared" si="127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5"/>
        <v>-14945.406348000004</v>
      </c>
      <c r="G351" s="372">
        <f t="shared" si="126"/>
        <v>154405.386348</v>
      </c>
      <c r="H351" s="373">
        <f t="shared" si="127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5"/>
        <v>-18303.73</v>
      </c>
      <c r="G352" s="372">
        <f t="shared" si="126"/>
        <v>158903.73000000001</v>
      </c>
      <c r="H352" s="373">
        <f t="shared" si="127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5"/>
        <v>-7311.0640000000021</v>
      </c>
      <c r="G353" s="372">
        <f t="shared" si="126"/>
        <v>148151.10399999999</v>
      </c>
      <c r="H353" s="373">
        <f t="shared" si="127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5"/>
        <v>-7285.3417480000098</v>
      </c>
      <c r="G354" s="372">
        <f t="shared" si="126"/>
        <v>143571.38174800001</v>
      </c>
      <c r="H354" s="373">
        <f t="shared" si="127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5"/>
        <v>-1007.5158000000105</v>
      </c>
      <c r="G355" s="372">
        <f t="shared" si="126"/>
        <v>138987.71580000001</v>
      </c>
      <c r="H355" s="373">
        <f t="shared" si="127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5"/>
        <v>-1091.5898499999998</v>
      </c>
      <c r="G356" s="372">
        <f t="shared" si="126"/>
        <v>127941.78985</v>
      </c>
      <c r="H356" s="373">
        <f t="shared" si="127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5"/>
        <v>-1074.5375999999919</v>
      </c>
      <c r="G357" s="372">
        <f t="shared" si="126"/>
        <v>124522.1376</v>
      </c>
      <c r="H357" s="373">
        <f t="shared" si="127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5"/>
        <v>-975.11200799999187</v>
      </c>
      <c r="G358" s="372">
        <f t="shared" si="126"/>
        <v>131005.31200799999</v>
      </c>
      <c r="H358" s="373">
        <f t="shared" si="127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8">C360*(E360-D360)</f>
        <v>-320.8720079999913</v>
      </c>
      <c r="G360" s="372">
        <f t="shared" ref="G360:G369" si="129">IF(C360=0, 0,D360*C360)</f>
        <v>131005.31200799999</v>
      </c>
      <c r="H360" s="373">
        <f t="shared" ref="H360:H369" si="130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8"/>
        <v>-3298.169357999996</v>
      </c>
      <c r="G361" s="372">
        <f t="shared" si="129"/>
        <v>138935.309358</v>
      </c>
      <c r="H361" s="373">
        <f t="shared" si="130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8"/>
        <v>-3293.1673579999938</v>
      </c>
      <c r="G362" s="372">
        <f t="shared" si="129"/>
        <v>146745.30735799999</v>
      </c>
      <c r="H362" s="373">
        <f t="shared" si="130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8"/>
        <v>1163.524950000012</v>
      </c>
      <c r="G363" s="372">
        <f t="shared" si="129"/>
        <v>130665.83504999999</v>
      </c>
      <c r="H363" s="373">
        <f t="shared" si="130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8"/>
        <v>1293.5203380000021</v>
      </c>
      <c r="G364" s="372">
        <f t="shared" si="129"/>
        <v>122475.839662</v>
      </c>
      <c r="H364" s="373">
        <f t="shared" si="130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8"/>
        <v>1201.2174379999781</v>
      </c>
      <c r="G365" s="372">
        <f t="shared" si="129"/>
        <v>138341.022562</v>
      </c>
      <c r="H365" s="373">
        <f t="shared" si="130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8"/>
        <v>-3368.3391059999908</v>
      </c>
      <c r="G366" s="372">
        <f t="shared" si="129"/>
        <v>143066.01910599999</v>
      </c>
      <c r="H366" s="373">
        <f t="shared" si="130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8"/>
        <v>-3374.3343760000034</v>
      </c>
      <c r="G367" s="372">
        <f t="shared" si="129"/>
        <v>147740.01437600001</v>
      </c>
      <c r="H367" s="373">
        <f t="shared" si="130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8"/>
        <v>-1890.1133999999961</v>
      </c>
      <c r="G368" s="372">
        <f t="shared" si="129"/>
        <v>154028.27340000001</v>
      </c>
      <c r="H368" s="373">
        <f t="shared" si="130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8"/>
        <v>-17012.580000000009</v>
      </c>
      <c r="G369" s="372">
        <f t="shared" si="129"/>
        <v>159012.58000000002</v>
      </c>
      <c r="H369" s="373">
        <f t="shared" si="130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1">C373*(E373-D373)</f>
        <v>-19935.600000000009</v>
      </c>
      <c r="G373" s="372">
        <f t="shared" ref="G373:G380" si="132">IF(C373=0, 0,D373*C373)</f>
        <v>187335.6</v>
      </c>
      <c r="H373" s="374">
        <f t="shared" ref="H373:H380" si="133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1"/>
        <v>-19900.075000000015</v>
      </c>
      <c r="G374" s="372">
        <f t="shared" si="132"/>
        <v>194275.07500000001</v>
      </c>
      <c r="H374" s="374">
        <f t="shared" si="133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1"/>
        <v>-22705.387499999997</v>
      </c>
      <c r="G375" s="372">
        <f t="shared" si="132"/>
        <v>194205.38750000001</v>
      </c>
      <c r="H375" s="374">
        <f t="shared" si="133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1"/>
        <v>-29391.250000000004</v>
      </c>
      <c r="G376" s="372">
        <f t="shared" si="132"/>
        <v>194141.25</v>
      </c>
      <c r="H376" s="374">
        <f t="shared" si="133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1"/>
        <v>-34359.325000000004</v>
      </c>
      <c r="G377" s="372">
        <f t="shared" si="132"/>
        <v>194109.32500000001</v>
      </c>
      <c r="H377" s="373">
        <f t="shared" si="133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1"/>
        <v>-16630.000000000004</v>
      </c>
      <c r="G378" s="372">
        <f t="shared" si="132"/>
        <v>158130</v>
      </c>
      <c r="H378" s="373">
        <f t="shared" si="133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1"/>
        <v>-21229.999999999996</v>
      </c>
      <c r="G379" s="372">
        <f t="shared" si="132"/>
        <v>171820</v>
      </c>
      <c r="H379" s="373">
        <f t="shared" si="133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1"/>
        <v>6109.9988400000047</v>
      </c>
      <c r="G380" s="372">
        <f t="shared" si="132"/>
        <v>118887.84116000001</v>
      </c>
      <c r="H380" s="373">
        <f t="shared" si="133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4">C381*(E381-D381)</f>
        <v>822.70680000000016</v>
      </c>
      <c r="G381" s="372">
        <f t="shared" ref="G381:G398" si="135">IF(C381=0, 0,D381*C381)</f>
        <v>126917.6532</v>
      </c>
      <c r="H381" s="373">
        <f t="shared" ref="H381:H398" si="136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4"/>
        <v>83.308799999990825</v>
      </c>
      <c r="G382" s="372">
        <f t="shared" si="135"/>
        <v>134772.8112</v>
      </c>
      <c r="H382" s="373">
        <f t="shared" si="136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4"/>
        <v>-4985.4834000000074</v>
      </c>
      <c r="G383" s="372">
        <f t="shared" si="135"/>
        <v>139206.5834</v>
      </c>
      <c r="H383" s="373">
        <f t="shared" si="136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4"/>
        <v>18978.923399999992</v>
      </c>
      <c r="G384" s="372">
        <f t="shared" si="135"/>
        <v>74535.756600000008</v>
      </c>
      <c r="H384" s="373">
        <f t="shared" si="136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4"/>
        <v>18638.087600000006</v>
      </c>
      <c r="G385" s="372">
        <f t="shared" si="135"/>
        <v>65051.332399999999</v>
      </c>
      <c r="H385" s="373">
        <f t="shared" si="136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4"/>
        <v>18627.5</v>
      </c>
      <c r="G386" s="372">
        <f t="shared" si="135"/>
        <v>70822.5</v>
      </c>
      <c r="H386" s="373">
        <f t="shared" si="136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4"/>
        <v>20177.499999999996</v>
      </c>
      <c r="G387" s="372">
        <f t="shared" si="135"/>
        <v>70822.5</v>
      </c>
      <c r="H387" s="373">
        <f t="shared" si="136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4"/>
        <v>21382.430000000011</v>
      </c>
      <c r="G388" s="372">
        <f t="shared" si="135"/>
        <v>70717.569999999992</v>
      </c>
      <c r="H388" s="373">
        <f t="shared" si="136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4"/>
        <v>20612.23</v>
      </c>
      <c r="G389" s="372">
        <f t="shared" si="135"/>
        <v>70637.77</v>
      </c>
      <c r="H389" s="373">
        <f t="shared" si="136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4"/>
        <v>22311.999999999993</v>
      </c>
      <c r="G390" s="372">
        <f t="shared" si="135"/>
        <v>70138</v>
      </c>
      <c r="H390" s="373">
        <f t="shared" si="136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4"/>
        <v>20873</v>
      </c>
      <c r="G391" s="372">
        <f t="shared" si="135"/>
        <v>70127</v>
      </c>
      <c r="H391" s="373">
        <f t="shared" si="136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4"/>
        <v>20073</v>
      </c>
      <c r="G392" s="372">
        <f t="shared" si="135"/>
        <v>70127</v>
      </c>
      <c r="H392" s="373">
        <f t="shared" si="136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4"/>
        <v>17654.651999999998</v>
      </c>
      <c r="G393" s="372">
        <f t="shared" si="135"/>
        <v>87765.347999999998</v>
      </c>
      <c r="H393" s="374">
        <f t="shared" si="136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4"/>
        <v>16484.261999999992</v>
      </c>
      <c r="G394" s="372">
        <f t="shared" si="135"/>
        <v>87375.737999999998</v>
      </c>
      <c r="H394" s="374">
        <f t="shared" si="136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4"/>
        <v>20939.061000000002</v>
      </c>
      <c r="G395" s="372">
        <f t="shared" si="135"/>
        <v>78335.938999999998</v>
      </c>
      <c r="H395" s="374">
        <f t="shared" si="136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4"/>
        <v>20604.060000000005</v>
      </c>
      <c r="G396" s="372">
        <f t="shared" si="135"/>
        <v>87275.94</v>
      </c>
      <c r="H396" s="374">
        <f t="shared" si="136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4"/>
        <v>17593.872000000007</v>
      </c>
      <c r="G397" s="372">
        <f t="shared" si="135"/>
        <v>87166.127999999997</v>
      </c>
      <c r="H397" s="374">
        <f t="shared" si="136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4"/>
        <v>16453.871999999999</v>
      </c>
      <c r="G398" s="372">
        <f t="shared" si="135"/>
        <v>87166.127999999997</v>
      </c>
      <c r="H398" s="374">
        <f t="shared" si="136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7">C399*(E399-D399)</f>
        <v>19333.872000000003</v>
      </c>
      <c r="G399" s="372">
        <f t="shared" ref="G399:G413" si="138">IF(C399=0, 0,D399*C399)</f>
        <v>87166.127999999997</v>
      </c>
      <c r="H399" s="374">
        <f t="shared" ref="H399:H413" si="139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7"/>
        <v>19450.98</v>
      </c>
      <c r="G400" s="372">
        <f t="shared" si="138"/>
        <v>87049.02</v>
      </c>
      <c r="H400" s="374">
        <f t="shared" si="139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7"/>
        <v>17423.978999999996</v>
      </c>
      <c r="G401" s="372">
        <f t="shared" si="138"/>
        <v>88777.021000000008</v>
      </c>
      <c r="H401" s="374">
        <f t="shared" si="139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7"/>
        <v>11978.979600000011</v>
      </c>
      <c r="G402" s="372">
        <f t="shared" si="138"/>
        <v>102078.02039999999</v>
      </c>
      <c r="H402" s="374">
        <f t="shared" si="139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7"/>
        <v>13568.870699999996</v>
      </c>
      <c r="G403" s="372">
        <f t="shared" si="138"/>
        <v>102006.1293</v>
      </c>
      <c r="H403" s="374">
        <f t="shared" si="139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7"/>
        <v>12886.949999999995</v>
      </c>
      <c r="G404" s="372">
        <f t="shared" si="138"/>
        <v>86653.05</v>
      </c>
      <c r="H404" s="374">
        <f t="shared" si="139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7"/>
        <v>13051.947999999999</v>
      </c>
      <c r="G405" s="372">
        <f t="shared" si="138"/>
        <v>103078.052</v>
      </c>
      <c r="H405" s="374">
        <f t="shared" si="139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7"/>
        <v>13089.952800000001</v>
      </c>
      <c r="G406" s="372">
        <f t="shared" si="138"/>
        <v>106358.0472</v>
      </c>
      <c r="H406" s="374">
        <f t="shared" si="139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7"/>
        <v>13075.699000000004</v>
      </c>
      <c r="G407" s="372">
        <f t="shared" si="138"/>
        <v>94759.300999999992</v>
      </c>
      <c r="H407" s="374">
        <f t="shared" si="139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7"/>
        <v>13867.271999999995</v>
      </c>
      <c r="G408" s="372">
        <f>IF(C408=0, 0,D408*C408)</f>
        <v>86212.728000000003</v>
      </c>
      <c r="H408" s="374">
        <f t="shared" si="139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7"/>
        <v>17083.611900000004</v>
      </c>
      <c r="G409" s="372">
        <f t="shared" si="138"/>
        <v>74235.388099999996</v>
      </c>
      <c r="H409" s="374">
        <f t="shared" si="139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7"/>
        <v>13252.614000000001</v>
      </c>
      <c r="G410" s="372">
        <f t="shared" si="138"/>
        <v>85867.385999999999</v>
      </c>
      <c r="H410" s="374">
        <f t="shared" si="139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7"/>
        <v>10351.611600000004</v>
      </c>
      <c r="G411" s="372">
        <f t="shared" si="138"/>
        <v>95446.388400000011</v>
      </c>
      <c r="H411" s="374">
        <f t="shared" si="139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7"/>
        <v>12307.2804</v>
      </c>
      <c r="G412" s="372">
        <f t="shared" si="138"/>
        <v>80602.719600000011</v>
      </c>
      <c r="H412" s="374">
        <f t="shared" si="139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7"/>
        <v>11781.900000000011</v>
      </c>
      <c r="G413" s="372">
        <f t="shared" si="138"/>
        <v>80387.100000000006</v>
      </c>
      <c r="H413" s="374">
        <f t="shared" si="139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0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1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0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1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0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1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0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1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0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1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0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1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0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1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0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1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0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1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0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1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0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1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0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1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0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1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0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1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0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1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0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1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0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1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0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1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0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1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0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1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0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1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0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1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0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1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0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1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0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1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0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1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0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1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0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1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0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0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0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2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0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2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0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2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0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2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0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2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0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2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0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2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0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2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0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2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0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2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0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2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0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2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0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2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0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0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0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3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0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3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0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3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0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3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0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3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0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3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0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3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0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3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0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3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0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3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0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3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0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3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0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3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0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3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0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3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0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3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0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3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0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3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0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3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4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3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4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3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4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3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4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3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4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3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4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3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4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3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4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3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4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3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4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3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4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3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4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3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4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3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4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3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4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3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4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3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4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3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4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3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4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3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4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3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4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3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4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3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4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3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4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3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4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3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4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3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4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3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4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3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4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3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4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3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4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3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4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3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4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3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4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3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4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3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4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3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4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3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4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3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4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3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4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3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4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3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4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4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4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4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4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4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4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4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4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4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4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4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4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4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4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4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4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4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4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4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4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4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4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5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5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5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5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5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5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5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5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5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5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5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5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5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5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5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5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6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5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6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5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6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5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6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5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6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5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6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5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6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5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6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5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6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5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6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5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6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5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6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5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6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5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6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5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6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5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6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5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6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5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6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5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6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5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6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5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6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5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6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5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6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5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6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5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6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5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6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5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6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5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6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5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6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5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6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5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6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5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6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5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6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5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6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5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6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5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6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5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6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5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6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5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6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5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6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5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6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5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6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5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6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5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6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5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6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5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6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5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6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5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6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5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6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7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6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7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6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7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6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7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6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7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6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7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6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7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6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7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6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7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6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7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6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7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6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7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6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7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6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7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6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7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6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6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6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8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6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8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6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8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6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8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6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8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6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8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6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8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6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8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6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8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6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8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6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6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9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6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9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6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9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6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9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6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9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6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9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6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9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6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9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6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9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6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9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9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9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9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9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9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9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9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31" priority="109">
      <formula>F169&gt;0</formula>
    </cfRule>
    <cfRule type="expression" dxfId="143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29" priority="102">
      <formula>F162&gt;0</formula>
    </cfRule>
    <cfRule type="expression" dxfId="1428" priority="103">
      <formula>F162&lt;0</formula>
    </cfRule>
  </conditionalFormatting>
  <conditionalFormatting sqref="H162:H168">
    <cfRule type="expression" dxfId="1427" priority="98">
      <formula>H162&gt;0</formula>
    </cfRule>
    <cfRule type="expression" dxfId="1426" priority="99">
      <formula>H162&lt;0</formula>
    </cfRule>
  </conditionalFormatting>
  <conditionalFormatting sqref="Q8">
    <cfRule type="expression" dxfId="1425" priority="84">
      <formula>Q8&gt;0</formula>
    </cfRule>
    <cfRule type="expression" dxfId="1424" priority="85">
      <formula>Q8&lt;0</formula>
    </cfRule>
  </conditionalFormatting>
  <conditionalFormatting sqref="Q7">
    <cfRule type="expression" dxfId="1423" priority="86">
      <formula>Q7&gt;0</formula>
    </cfRule>
    <cfRule type="expression" dxfId="1422" priority="87">
      <formula>Q7&lt;0</formula>
    </cfRule>
  </conditionalFormatting>
  <conditionalFormatting sqref="F270:F276">
    <cfRule type="expression" dxfId="1421" priority="58">
      <formula>F270&gt;0</formula>
    </cfRule>
    <cfRule type="expression" dxfId="1420" priority="59">
      <formula>F270&lt;0</formula>
    </cfRule>
  </conditionalFormatting>
  <conditionalFormatting sqref="F195:F213 H195:H213">
    <cfRule type="expression" dxfId="1419" priority="80">
      <formula>F195&gt;0</formula>
    </cfRule>
    <cfRule type="expression" dxfId="1418" priority="81">
      <formula>F195&lt;0</formula>
    </cfRule>
  </conditionalFormatting>
  <conditionalFormatting sqref="F188:F194">
    <cfRule type="expression" dxfId="1417" priority="78">
      <formula>F188&gt;0</formula>
    </cfRule>
    <cfRule type="expression" dxfId="1416" priority="79">
      <formula>F188&lt;0</formula>
    </cfRule>
  </conditionalFormatting>
  <conditionalFormatting sqref="H188:H194">
    <cfRule type="expression" dxfId="1415" priority="76">
      <formula>H188&gt;0</formula>
    </cfRule>
    <cfRule type="expression" dxfId="1414" priority="77">
      <formula>H188&lt;0</formula>
    </cfRule>
  </conditionalFormatting>
  <conditionalFormatting sqref="F221:F239 H221:H239">
    <cfRule type="expression" dxfId="1413" priority="74">
      <formula>F221&gt;0</formula>
    </cfRule>
    <cfRule type="expression" dxfId="1412" priority="75">
      <formula>F221&lt;0</formula>
    </cfRule>
  </conditionalFormatting>
  <conditionalFormatting sqref="F214:F220">
    <cfRule type="expression" dxfId="1411" priority="72">
      <formula>F214&gt;0</formula>
    </cfRule>
    <cfRule type="expression" dxfId="1410" priority="73">
      <formula>F214&lt;0</formula>
    </cfRule>
  </conditionalFormatting>
  <conditionalFormatting sqref="H214:H220">
    <cfRule type="expression" dxfId="1409" priority="70">
      <formula>H214&gt;0</formula>
    </cfRule>
    <cfRule type="expression" dxfId="1408" priority="71">
      <formula>H214&lt;0</formula>
    </cfRule>
  </conditionalFormatting>
  <conditionalFormatting sqref="F247:F264 H247:H264">
    <cfRule type="expression" dxfId="1407" priority="68">
      <formula>F247&gt;0</formula>
    </cfRule>
    <cfRule type="expression" dxfId="1406" priority="69">
      <formula>F247&lt;0</formula>
    </cfRule>
  </conditionalFormatting>
  <conditionalFormatting sqref="F240:F246">
    <cfRule type="expression" dxfId="1405" priority="66">
      <formula>F240&gt;0</formula>
    </cfRule>
    <cfRule type="expression" dxfId="1404" priority="67">
      <formula>F240&lt;0</formula>
    </cfRule>
  </conditionalFormatting>
  <conditionalFormatting sqref="H240:H246">
    <cfRule type="expression" dxfId="1403" priority="64">
      <formula>H240&gt;0</formula>
    </cfRule>
    <cfRule type="expression" dxfId="1402" priority="65">
      <formula>H240&lt;0</formula>
    </cfRule>
  </conditionalFormatting>
  <conditionalFormatting sqref="F265:F269 H265:H269">
    <cfRule type="expression" dxfId="1401" priority="62">
      <formula>F265&gt;0</formula>
    </cfRule>
    <cfRule type="expression" dxfId="1400" priority="63">
      <formula>F265&lt;0</formula>
    </cfRule>
  </conditionalFormatting>
  <conditionalFormatting sqref="F277:F292 H277:H292">
    <cfRule type="expression" dxfId="1399" priority="60">
      <formula>F277&gt;0</formula>
    </cfRule>
    <cfRule type="expression" dxfId="1398" priority="61">
      <formula>F277&lt;0</formula>
    </cfRule>
  </conditionalFormatting>
  <conditionalFormatting sqref="H270:H276">
    <cfRule type="expression" dxfId="1397" priority="56">
      <formula>H270&gt;0</formula>
    </cfRule>
    <cfRule type="expression" dxfId="1396" priority="57">
      <formula>H270&lt;0</formula>
    </cfRule>
  </conditionalFormatting>
  <conditionalFormatting sqref="F293 H293">
    <cfRule type="expression" dxfId="1395" priority="54">
      <formula>F293&gt;0</formula>
    </cfRule>
    <cfRule type="expression" dxfId="1394" priority="55">
      <formula>F293&lt;0</formula>
    </cfRule>
  </conditionalFormatting>
  <conditionalFormatting sqref="F294:F298 H294:H298">
    <cfRule type="expression" dxfId="1393" priority="52">
      <formula>F294&gt;0</formula>
    </cfRule>
    <cfRule type="expression" dxfId="1392" priority="53">
      <formula>F294&lt;0</formula>
    </cfRule>
  </conditionalFormatting>
  <conditionalFormatting sqref="F306:F321 H306:H321">
    <cfRule type="expression" dxfId="1391" priority="50">
      <formula>F306&gt;0</formula>
    </cfRule>
    <cfRule type="expression" dxfId="1390" priority="51">
      <formula>F306&lt;0</formula>
    </cfRule>
  </conditionalFormatting>
  <conditionalFormatting sqref="F299:F305">
    <cfRule type="expression" dxfId="1389" priority="48">
      <formula>F299&gt;0</formula>
    </cfRule>
    <cfRule type="expression" dxfId="1388" priority="49">
      <formula>F299&lt;0</formula>
    </cfRule>
  </conditionalFormatting>
  <conditionalFormatting sqref="H299:H305">
    <cfRule type="expression" dxfId="1387" priority="46">
      <formula>H299&gt;0</formula>
    </cfRule>
    <cfRule type="expression" dxfId="1386" priority="47">
      <formula>H299&lt;0</formula>
    </cfRule>
  </conditionalFormatting>
  <conditionalFormatting sqref="F323:F328 H323:H328">
    <cfRule type="expression" dxfId="1385" priority="44">
      <formula>F323&gt;0</formula>
    </cfRule>
    <cfRule type="expression" dxfId="1384" priority="45">
      <formula>F323&lt;0</formula>
    </cfRule>
  </conditionalFormatting>
  <conditionalFormatting sqref="F329 H329">
    <cfRule type="expression" dxfId="1383" priority="42">
      <formula>F329&gt;0</formula>
    </cfRule>
    <cfRule type="expression" dxfId="1382" priority="43">
      <formula>F329&lt;0</formula>
    </cfRule>
  </conditionalFormatting>
  <conditionalFormatting sqref="F330:F334 H330:H334">
    <cfRule type="expression" dxfId="1381" priority="40">
      <formula>F330&gt;0</formula>
    </cfRule>
    <cfRule type="expression" dxfId="1380" priority="41">
      <formula>F330&lt;0</formula>
    </cfRule>
  </conditionalFormatting>
  <conditionalFormatting sqref="F342:F357 H342:H357">
    <cfRule type="expression" dxfId="1379" priority="38">
      <formula>F342&gt;0</formula>
    </cfRule>
    <cfRule type="expression" dxfId="1378" priority="39">
      <formula>F342&lt;0</formula>
    </cfRule>
  </conditionalFormatting>
  <conditionalFormatting sqref="F335:F341">
    <cfRule type="expression" dxfId="1377" priority="36">
      <formula>F335&gt;0</formula>
    </cfRule>
    <cfRule type="expression" dxfId="1376" priority="37">
      <formula>F335&lt;0</formula>
    </cfRule>
  </conditionalFormatting>
  <conditionalFormatting sqref="H335:H341">
    <cfRule type="expression" dxfId="1375" priority="34">
      <formula>H335&gt;0</formula>
    </cfRule>
    <cfRule type="expression" dxfId="1374" priority="35">
      <formula>H335&lt;0</formula>
    </cfRule>
  </conditionalFormatting>
  <conditionalFormatting sqref="F358:F363 H358:H363">
    <cfRule type="expression" dxfId="1373" priority="32">
      <formula>F358&gt;0</formula>
    </cfRule>
    <cfRule type="expression" dxfId="1372" priority="33">
      <formula>F358&lt;0</formula>
    </cfRule>
  </conditionalFormatting>
  <conditionalFormatting sqref="F364 H364">
    <cfRule type="expression" dxfId="1371" priority="30">
      <formula>F364&gt;0</formula>
    </cfRule>
    <cfRule type="expression" dxfId="1370" priority="31">
      <formula>F364&lt;0</formula>
    </cfRule>
  </conditionalFormatting>
  <conditionalFormatting sqref="F365:F369 H365:H369">
    <cfRule type="expression" dxfId="1369" priority="28">
      <formula>F365&gt;0</formula>
    </cfRule>
    <cfRule type="expression" dxfId="1368" priority="29">
      <formula>F365&lt;0</formula>
    </cfRule>
  </conditionalFormatting>
  <conditionalFormatting sqref="F377:F392 H377:H392">
    <cfRule type="expression" dxfId="1367" priority="26">
      <formula>F377&gt;0</formula>
    </cfRule>
    <cfRule type="expression" dxfId="1366" priority="27">
      <formula>F377&lt;0</formula>
    </cfRule>
  </conditionalFormatting>
  <conditionalFormatting sqref="F370:F376">
    <cfRule type="expression" dxfId="1365" priority="24">
      <formula>F370&gt;0</formula>
    </cfRule>
    <cfRule type="expression" dxfId="1364" priority="25">
      <formula>F370&lt;0</formula>
    </cfRule>
  </conditionalFormatting>
  <conditionalFormatting sqref="H370:H376">
    <cfRule type="expression" dxfId="1363" priority="22">
      <formula>H370&gt;0</formula>
    </cfRule>
    <cfRule type="expression" dxfId="1362" priority="23">
      <formula>H370&lt;0</formula>
    </cfRule>
  </conditionalFormatting>
  <conditionalFormatting sqref="M421">
    <cfRule type="expression" dxfId="1361" priority="20">
      <formula>M421&gt;0</formula>
    </cfRule>
    <cfRule type="expression" dxfId="1360" priority="21">
      <formula>M421&lt;0</formula>
    </cfRule>
  </conditionalFormatting>
  <conditionalFormatting sqref="F83:F156 H83:H156">
    <cfRule type="expression" dxfId="1359" priority="18">
      <formula>F83&gt;0</formula>
    </cfRule>
    <cfRule type="expression" dxfId="1358" priority="19">
      <formula>F83&lt;0</formula>
    </cfRule>
  </conditionalFormatting>
  <conditionalFormatting sqref="F71:F82">
    <cfRule type="expression" dxfId="1357" priority="16">
      <formula>F71&gt;0</formula>
    </cfRule>
    <cfRule type="expression" dxfId="1356" priority="17">
      <formula>F71&lt;0</formula>
    </cfRule>
  </conditionalFormatting>
  <conditionalFormatting sqref="H71:H82">
    <cfRule type="expression" dxfId="1355" priority="14">
      <formula>H71&gt;0</formula>
    </cfRule>
    <cfRule type="expression" dxfId="1354" priority="15">
      <formula>H71&lt;0</formula>
    </cfRule>
  </conditionalFormatting>
  <conditionalFormatting sqref="F65:F70 H65:H70">
    <cfRule type="expression" dxfId="1353" priority="12">
      <formula>F65&gt;0</formula>
    </cfRule>
    <cfRule type="expression" dxfId="1352" priority="13">
      <formula>F65&lt;0</formula>
    </cfRule>
  </conditionalFormatting>
  <conditionalFormatting sqref="J67:K67">
    <cfRule type="expression" dxfId="1351" priority="10">
      <formula>J67&gt;0</formula>
    </cfRule>
    <cfRule type="expression" dxfId="1350" priority="11">
      <formula>J67&lt;0</formula>
    </cfRule>
  </conditionalFormatting>
  <conditionalFormatting sqref="J68:K74 K73:K156">
    <cfRule type="expression" dxfId="1349" priority="8">
      <formula>J68&gt;0</formula>
    </cfRule>
    <cfRule type="expression" dxfId="1348" priority="9">
      <formula>J68&lt;0</formula>
    </cfRule>
  </conditionalFormatting>
  <conditionalFormatting sqref="L67:L156">
    <cfRule type="expression" dxfId="1347" priority="4">
      <formula>L67&gt;0</formula>
    </cfRule>
    <cfRule type="expression" dxfId="1346" priority="5">
      <formula>L67&lt;0</formula>
    </cfRule>
  </conditionalFormatting>
  <conditionalFormatting sqref="Q10">
    <cfRule type="expression" dxfId="1345" priority="2">
      <formula>Q10&gt;0</formula>
    </cfRule>
    <cfRule type="expression" dxfId="134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7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845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910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911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18.928999999999998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3785.7999999999997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295.79999999999973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295.79999999999973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8.475644699140393E-2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20.821899999999999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20.63261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20.44332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20.25403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20.06474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19.875450000000001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19.686159999999997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19.496869999999998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19.307579999999998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19.118289999999998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18.928999999999998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18.739709999999999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18.550419999999999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18.361129999999999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18.17184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17.982549999999996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17.793259999999997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17.60397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17.414680000000001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17.225390000000001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17.036099999999998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849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4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4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30.924853846153837</v>
      </c>
      <c r="T3" s="1" t="s">
        <v>474</v>
      </c>
      <c r="W3" s="134"/>
      <c r="Y3" s="29">
        <v>43095</v>
      </c>
      <c r="Z3" t="s">
        <v>850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27.99</v>
      </c>
      <c r="R4" s="226">
        <v>0</v>
      </c>
      <c r="T4" s="159"/>
      <c r="W4" s="134"/>
      <c r="Z4" t="s">
        <v>856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36387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40202.30999999999</v>
      </c>
      <c r="T6" t="s">
        <v>537</v>
      </c>
      <c r="W6" s="134"/>
      <c r="Y6" s="29">
        <v>43102</v>
      </c>
      <c r="Z6" t="s">
        <v>915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-2067.3400000000038</v>
      </c>
      <c r="R7">
        <v>800</v>
      </c>
      <c r="W7" s="134"/>
      <c r="Z7" t="s">
        <v>901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-3815.3099999999977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-9.4902755587925131E-2</v>
      </c>
      <c r="W9" s="134"/>
      <c r="Y9" s="29">
        <v>43104</v>
      </c>
      <c r="Z9" t="s">
        <v>913</v>
      </c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M185</f>
        <v>1747.9699999999939</v>
      </c>
      <c r="W10" s="134"/>
      <c r="Z10" t="s">
        <v>914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VALUE(TRIM(CLEAN(MID(U40, FIND("(", U40)+1, 5))))</f>
        <v>1.6299999999999999E-2</v>
      </c>
      <c r="W11" s="134"/>
      <c r="Y11" s="29">
        <v>43105</v>
      </c>
      <c r="Z11" t="s">
        <v>919</v>
      </c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1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1:26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1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1:26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902</v>
      </c>
    </row>
    <row r="21" spans="1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1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68" t="s">
        <v>78</v>
      </c>
      <c r="P22" s="768"/>
      <c r="W22" s="134"/>
    </row>
    <row r="23" spans="1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30.789000000000001</v>
      </c>
      <c r="Q23" s="2"/>
      <c r="W23" s="134"/>
    </row>
    <row r="24" spans="1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30.5091</v>
      </c>
      <c r="Q24" s="2"/>
      <c r="T24" s="89" t="s">
        <v>112</v>
      </c>
      <c r="W24" s="134"/>
    </row>
    <row r="25" spans="1:26" ht="15.75" thickTop="1" x14ac:dyDescent="0.25">
      <c r="B25" s="489"/>
      <c r="C25" s="7"/>
      <c r="D25" s="235"/>
      <c r="E25" s="3"/>
      <c r="F25" s="3"/>
      <c r="G25" s="4"/>
      <c r="H25" s="4"/>
      <c r="I25" s="3"/>
      <c r="J25" s="3"/>
      <c r="K25" s="3"/>
      <c r="O25" s="81">
        <v>1.08</v>
      </c>
      <c r="P25" s="81">
        <f t="shared" si="2"/>
        <v>30.229199999999999</v>
      </c>
      <c r="Q25" s="2"/>
      <c r="T25" s="125" t="s">
        <v>97</v>
      </c>
      <c r="U25" s="96">
        <v>29.69</v>
      </c>
      <c r="W25" s="134"/>
    </row>
    <row r="26" spans="1:26" x14ac:dyDescent="0.25">
      <c r="B26" s="29"/>
      <c r="D26" s="78"/>
      <c r="O26" s="81">
        <v>1.07</v>
      </c>
      <c r="P26" s="81">
        <f t="shared" si="2"/>
        <v>29.949300000000001</v>
      </c>
      <c r="Q26" s="2"/>
      <c r="T26" s="91" t="s">
        <v>98</v>
      </c>
      <c r="U26" s="86">
        <v>29.69</v>
      </c>
      <c r="W26" s="134"/>
    </row>
    <row r="27" spans="1:26" x14ac:dyDescent="0.25">
      <c r="B27" s="29"/>
      <c r="D27" s="78"/>
      <c r="O27" s="81">
        <v>1.06</v>
      </c>
      <c r="P27" s="81">
        <f t="shared" si="2"/>
        <v>29.6694</v>
      </c>
      <c r="Q27" s="2"/>
      <c r="T27" s="91" t="s">
        <v>99</v>
      </c>
      <c r="U27" s="86" t="s">
        <v>128</v>
      </c>
      <c r="W27" s="134"/>
    </row>
    <row r="28" spans="1:26" x14ac:dyDescent="0.25">
      <c r="A28" s="31" t="s">
        <v>81</v>
      </c>
      <c r="B28" s="14"/>
      <c r="C28" s="14">
        <f>SUM(C2:C25)</f>
        <v>4200</v>
      </c>
      <c r="D28" s="18"/>
      <c r="E28" s="18"/>
      <c r="F28" s="18">
        <f>SUM(F2:F25)</f>
        <v>113164.24</v>
      </c>
      <c r="G28" s="14"/>
      <c r="H28" s="14">
        <f>SUM(H2:H27)</f>
        <v>2900</v>
      </c>
      <c r="I28" s="18"/>
      <c r="J28" s="18"/>
      <c r="K28" s="18">
        <f>SUM(K2:K27)</f>
        <v>72218.530000000013</v>
      </c>
      <c r="L28" s="14"/>
      <c r="M28" s="18">
        <f>SUM(M2:M27)</f>
        <v>743.4</v>
      </c>
      <c r="O28" s="81">
        <v>1.05</v>
      </c>
      <c r="P28" s="81">
        <f t="shared" si="2"/>
        <v>29.389499999999998</v>
      </c>
      <c r="Q28" s="2"/>
      <c r="T28" s="91" t="s">
        <v>100</v>
      </c>
      <c r="U28" s="86" t="s">
        <v>128</v>
      </c>
      <c r="W28" s="134"/>
    </row>
    <row r="29" spans="1:26" ht="15.75" thickBot="1" x14ac:dyDescent="0.3">
      <c r="A29" s="347" t="s">
        <v>194</v>
      </c>
      <c r="B29" s="348"/>
      <c r="C29" s="349">
        <f>SumByColor($A$29,C2:C27)</f>
        <v>2900</v>
      </c>
      <c r="D29" s="349"/>
      <c r="E29" s="349"/>
      <c r="F29" s="350">
        <f>SumByColor($A$29,F2:F27)</f>
        <v>71133</v>
      </c>
      <c r="G29" s="350"/>
      <c r="H29" s="765">
        <f t="shared" ref="H29" si="3">SumByColor($A$29,H2:H27)</f>
        <v>2900</v>
      </c>
      <c r="I29" s="349"/>
      <c r="J29" s="349"/>
      <c r="K29" s="350">
        <f>SumByColor($A$29,K2:K27)</f>
        <v>72220</v>
      </c>
      <c r="L29" s="349"/>
      <c r="M29" s="350">
        <f>SumByColor($A$29,M2:M27)</f>
        <v>744</v>
      </c>
      <c r="O29" s="81">
        <v>1.04</v>
      </c>
      <c r="P29" s="81">
        <f t="shared" si="2"/>
        <v>29.1096</v>
      </c>
      <c r="Q29" s="2"/>
      <c r="T29" s="91" t="s">
        <v>101</v>
      </c>
      <c r="U29" s="86">
        <v>34.43</v>
      </c>
      <c r="W29" s="134"/>
    </row>
    <row r="30" spans="1:26" x14ac:dyDescent="0.25">
      <c r="O30" s="81">
        <v>1.03</v>
      </c>
      <c r="P30" s="81">
        <f t="shared" si="2"/>
        <v>28.829699999999999</v>
      </c>
      <c r="Q30" s="2"/>
      <c r="T30" s="91" t="s">
        <v>102</v>
      </c>
      <c r="U30" s="86">
        <v>0.28600199999999998</v>
      </c>
      <c r="W30" s="134"/>
    </row>
    <row r="31" spans="1:26" x14ac:dyDescent="0.25">
      <c r="O31" s="81">
        <v>1.02</v>
      </c>
      <c r="P31" s="81">
        <f t="shared" si="2"/>
        <v>28.549799999999998</v>
      </c>
      <c r="Q31" s="2"/>
      <c r="T31" s="91" t="s">
        <v>103</v>
      </c>
      <c r="U31" s="86" t="s">
        <v>525</v>
      </c>
      <c r="W31" s="134"/>
    </row>
    <row r="32" spans="1:26" x14ac:dyDescent="0.25">
      <c r="O32" s="81">
        <v>1.01</v>
      </c>
      <c r="P32" s="81">
        <f t="shared" si="2"/>
        <v>28.2699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27.99</v>
      </c>
      <c r="Q33" s="2"/>
      <c r="T33" s="91" t="s">
        <v>104</v>
      </c>
      <c r="U33" s="86" t="s">
        <v>624</v>
      </c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786</v>
      </c>
      <c r="O34" s="81">
        <v>0.99</v>
      </c>
      <c r="P34" s="81">
        <f t="shared" si="2"/>
        <v>27.710099999999997</v>
      </c>
      <c r="Q34" s="2"/>
      <c r="T34" s="91" t="s">
        <v>105</v>
      </c>
      <c r="U34" s="86" t="s">
        <v>625</v>
      </c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4">C35*(E35-D35)</f>
        <v>-57.00000000000216</v>
      </c>
      <c r="G35" s="39">
        <f t="shared" ref="G35:G41" si="5">D35*C35</f>
        <v>13761.000000000002</v>
      </c>
      <c r="H35" s="226">
        <f t="shared" ref="H35:H41" si="6">(E35-D35)/D35</f>
        <v>-4.1421408327884717E-3</v>
      </c>
      <c r="I35" s="39">
        <v>34</v>
      </c>
      <c r="J35" s="39"/>
      <c r="K35" s="39"/>
      <c r="L35" s="39"/>
      <c r="O35" s="81">
        <v>0.98</v>
      </c>
      <c r="P35" s="81">
        <f t="shared" si="2"/>
        <v>27.430199999999999</v>
      </c>
      <c r="Q35" s="2"/>
      <c r="T35" s="91" t="s">
        <v>106</v>
      </c>
      <c r="U35" s="88">
        <v>7532240</v>
      </c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4"/>
        <v>-373.00000000000182</v>
      </c>
      <c r="G36" s="39">
        <f t="shared" si="5"/>
        <v>13761.000000000002</v>
      </c>
      <c r="H36" s="226">
        <f t="shared" si="6"/>
        <v>-2.7105588256667524E-2</v>
      </c>
      <c r="I36" s="39"/>
      <c r="J36" s="39"/>
      <c r="K36" s="39"/>
      <c r="L36" s="39"/>
      <c r="O36" s="81">
        <v>0.97</v>
      </c>
      <c r="P36" s="81">
        <f t="shared" si="2"/>
        <v>27.150299999999998</v>
      </c>
      <c r="T36" s="91" t="s">
        <v>109</v>
      </c>
      <c r="U36" s="88">
        <v>8478110</v>
      </c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4"/>
        <v>-391.00000000000182</v>
      </c>
      <c r="G37" s="39">
        <f t="shared" si="5"/>
        <v>17071</v>
      </c>
      <c r="H37" s="226">
        <f t="shared" si="6"/>
        <v>-2.2904340694745579E-2</v>
      </c>
      <c r="I37" s="39">
        <v>33.75</v>
      </c>
      <c r="J37" s="39"/>
      <c r="K37" s="39"/>
      <c r="L37" s="39"/>
      <c r="O37" s="81">
        <v>0.96</v>
      </c>
      <c r="P37" s="81">
        <f t="shared" si="2"/>
        <v>26.870399999999997</v>
      </c>
      <c r="T37" s="91" t="s">
        <v>107</v>
      </c>
      <c r="U37" s="86" t="s">
        <v>626</v>
      </c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4"/>
        <v>-60.999999999999943</v>
      </c>
      <c r="G38" s="39">
        <f t="shared" si="5"/>
        <v>17071</v>
      </c>
      <c r="H38" s="226">
        <f t="shared" si="6"/>
        <v>-3.5733114638861192E-3</v>
      </c>
      <c r="I38" s="39"/>
      <c r="J38" s="39"/>
      <c r="K38" s="39"/>
      <c r="L38" s="39"/>
      <c r="O38" s="81">
        <v>0.95</v>
      </c>
      <c r="P38" s="81">
        <f t="shared" si="2"/>
        <v>26.590499999999999</v>
      </c>
      <c r="T38" s="91" t="s">
        <v>110</v>
      </c>
      <c r="U38" s="86">
        <v>14.3</v>
      </c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4"/>
        <v>-531.00000000000307</v>
      </c>
      <c r="G39" s="39">
        <f t="shared" si="5"/>
        <v>20379.000000000004</v>
      </c>
      <c r="H39" s="226">
        <f t="shared" si="6"/>
        <v>-2.6056234358899016E-2</v>
      </c>
      <c r="I39" s="39"/>
      <c r="J39" s="39"/>
      <c r="K39" s="39"/>
      <c r="L39" s="39"/>
      <c r="O39" s="81">
        <v>0.94</v>
      </c>
      <c r="P39" s="81">
        <f t="shared" si="2"/>
        <v>26.310599999999997</v>
      </c>
      <c r="T39" s="91" t="s">
        <v>111</v>
      </c>
      <c r="U39" s="86">
        <v>2.0499999999999998</v>
      </c>
      <c r="W39" s="134"/>
    </row>
    <row r="40" spans="1:23" x14ac:dyDescent="0.2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4"/>
        <v>-291.00000000000392</v>
      </c>
      <c r="G40" s="39">
        <f t="shared" si="5"/>
        <v>20379.000000000004</v>
      </c>
      <c r="H40" s="226">
        <f t="shared" si="6"/>
        <v>-1.4279405270131208E-2</v>
      </c>
      <c r="I40" s="39"/>
      <c r="J40" s="39"/>
      <c r="K40" s="39"/>
      <c r="L40" s="39"/>
      <c r="O40" s="81">
        <v>0.93</v>
      </c>
      <c r="P40" s="81">
        <f t="shared" si="2"/>
        <v>26.0307</v>
      </c>
      <c r="T40" s="91" t="s">
        <v>108</v>
      </c>
      <c r="U40" s="86" t="s">
        <v>563</v>
      </c>
      <c r="W40" s="134"/>
    </row>
    <row r="41" spans="1:23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4"/>
        <v>36.839999999997985</v>
      </c>
      <c r="G41" s="39">
        <f t="shared" si="5"/>
        <v>13539.160000000002</v>
      </c>
      <c r="H41" s="226">
        <f t="shared" si="6"/>
        <v>2.7209959849797166E-3</v>
      </c>
      <c r="I41" s="39" t="s">
        <v>452</v>
      </c>
      <c r="J41" s="39"/>
      <c r="K41" s="39"/>
      <c r="L41" s="39"/>
      <c r="O41" s="81">
        <v>0.92</v>
      </c>
      <c r="P41" s="81">
        <f t="shared" si="2"/>
        <v>25.750799999999998</v>
      </c>
      <c r="W41" s="134"/>
    </row>
    <row r="42" spans="1:23" x14ac:dyDescent="0.2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7">C42*(E42-D42)</f>
        <v>-217.15200000000294</v>
      </c>
      <c r="G42" s="39">
        <f t="shared" ref="G42" si="8">D42*C42</f>
        <v>20155.152000000002</v>
      </c>
      <c r="H42" s="226">
        <f t="shared" ref="H42" si="9">(E42-D42)/D42</f>
        <v>-1.0774019466586158E-2</v>
      </c>
      <c r="I42" s="39">
        <v>33</v>
      </c>
      <c r="J42" s="39"/>
      <c r="K42" s="39"/>
      <c r="L42" s="39"/>
      <c r="O42" s="81">
        <v>0.91</v>
      </c>
      <c r="P42" s="81">
        <f t="shared" si="2"/>
        <v>25.4709</v>
      </c>
      <c r="W42" s="134"/>
    </row>
    <row r="43" spans="1:23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10">C43*(E43-D43)</f>
        <v>-815.12000000000171</v>
      </c>
      <c r="G43" s="39">
        <f t="shared" ref="G43" si="11">D43*C43</f>
        <v>26591.120000000003</v>
      </c>
      <c r="H43" s="226">
        <f t="shared" ref="H43" si="12">(E43-D43)/D43</f>
        <v>-3.0653842335336072E-2</v>
      </c>
      <c r="I43" s="39"/>
      <c r="J43" s="39"/>
      <c r="K43" s="39"/>
      <c r="L43" s="39"/>
      <c r="O43" s="81">
        <v>0.9</v>
      </c>
      <c r="P43" s="81">
        <f t="shared" si="2"/>
        <v>25.190999999999999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3">C44*(E44-D44)</f>
        <v>-1989.12</v>
      </c>
      <c r="G44" s="39">
        <f t="shared" ref="G44" si="14">D44*C44</f>
        <v>44927.12</v>
      </c>
      <c r="H44" s="226">
        <f t="shared" ref="H44" si="15">(E44-D44)/D44</f>
        <v>-4.4274371470951167E-2</v>
      </c>
      <c r="I44" s="39"/>
      <c r="J44" s="39"/>
      <c r="K44" s="39"/>
      <c r="L44" s="39"/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6">C45*(E45-D45)</f>
        <v>-3487.4999999999991</v>
      </c>
      <c r="G45" s="39">
        <f t="shared" ref="G45" si="17">D45*C45</f>
        <v>47932.5</v>
      </c>
      <c r="H45" s="226">
        <f t="shared" ref="H45" si="18">(E45-D45)/D45</f>
        <v>-7.2758566734470329E-2</v>
      </c>
      <c r="I45" s="39"/>
      <c r="J45" s="39"/>
      <c r="K45" s="39">
        <v>-1739</v>
      </c>
      <c r="L45" s="39"/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9">C46*(E46-D46)</f>
        <v>-4805.9000000000033</v>
      </c>
      <c r="G46" s="39">
        <f t="shared" ref="G46" si="20">D46*C46</f>
        <v>53595.9</v>
      </c>
      <c r="H46" s="226">
        <f t="shared" ref="H46" si="21">(E46-D46)/D46</f>
        <v>-8.9669172455355772E-2</v>
      </c>
      <c r="I46" s="39"/>
      <c r="J46" s="39">
        <v>23.65</v>
      </c>
      <c r="K46" s="39">
        <v>-3059</v>
      </c>
      <c r="L46" s="39"/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2">C47*(E47-D47)</f>
        <v>-4532.9999999999973</v>
      </c>
      <c r="G47" s="39">
        <f t="shared" ref="G47" si="23">D47*C47</f>
        <v>47793</v>
      </c>
      <c r="H47" s="226">
        <f t="shared" ref="H47" si="24">(E47-D47)/D47</f>
        <v>-9.4846525641830354E-2</v>
      </c>
      <c r="I47" s="39"/>
      <c r="J47" s="39">
        <v>25.81</v>
      </c>
      <c r="K47" s="39">
        <v>-2785</v>
      </c>
      <c r="L47" s="39"/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5">C48*(E48-D48)</f>
        <v>-4142.9999999999955</v>
      </c>
      <c r="G48" s="39">
        <f t="shared" ref="G48" si="26">D48*C48</f>
        <v>47793</v>
      </c>
      <c r="H48" s="226">
        <f t="shared" ref="H48" si="27">(E48-D48)/D48</f>
        <v>-8.6686334818906446E-2</v>
      </c>
      <c r="I48" s="39"/>
      <c r="J48" s="39"/>
      <c r="K48" s="39">
        <v>-2395</v>
      </c>
      <c r="L48" s="39"/>
      <c r="O48" s="11" t="s">
        <v>720</v>
      </c>
      <c r="S48" s="22" t="s">
        <v>719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8">C49*(E49-D49)</f>
        <v>-3764.9999999999968</v>
      </c>
      <c r="G49" s="39">
        <f t="shared" ref="G49" si="29">D49*C49</f>
        <v>47790</v>
      </c>
      <c r="H49" s="226">
        <f t="shared" ref="H49" si="30">(E49-D49)/D49</f>
        <v>-7.878217200251092E-2</v>
      </c>
      <c r="I49" s="39"/>
      <c r="J49" s="39"/>
      <c r="K49" s="39">
        <v>-2016</v>
      </c>
      <c r="L49" s="39"/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1">C50*(E50-D50)</f>
        <v>-3944.9999999999986</v>
      </c>
      <c r="G50" s="39">
        <f t="shared" ref="G50:G51" si="32">D50*C50</f>
        <v>47790</v>
      </c>
      <c r="H50" s="226">
        <f t="shared" ref="H50" si="33">(E50-D50)/D50</f>
        <v>-8.2548650345260488E-2</v>
      </c>
      <c r="I50" s="39">
        <v>31</v>
      </c>
      <c r="J50" s="39"/>
      <c r="K50" s="39">
        <v>-2196</v>
      </c>
      <c r="L50" s="39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2"/>
        <v>55182.96</v>
      </c>
      <c r="H51" s="10"/>
      <c r="I51" s="39">
        <v>30</v>
      </c>
      <c r="J51" s="39"/>
      <c r="K51" s="39"/>
      <c r="L51" s="39"/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4">C52*(E52-D52)</f>
        <v>-14922.88</v>
      </c>
      <c r="G52" s="39">
        <f t="shared" ref="G52" si="35">D52*C52</f>
        <v>59502.879999999997</v>
      </c>
      <c r="H52" s="226">
        <f t="shared" ref="H52" si="36">(E52-D52)/D52</f>
        <v>-0.25079256667912547</v>
      </c>
      <c r="I52" s="39"/>
      <c r="J52" s="39"/>
      <c r="K52" s="39">
        <v>-13175</v>
      </c>
      <c r="L52" s="39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7">C53*(E53-D53)</f>
        <v>-12982.879999999994</v>
      </c>
      <c r="G53" s="39">
        <f t="shared" ref="G53" si="38">D53*C53</f>
        <v>59502.879999999997</v>
      </c>
      <c r="H53" s="226">
        <f t="shared" ref="H53" si="39">(E53-D53)/D53</f>
        <v>-0.21818910277956285</v>
      </c>
      <c r="I53" s="39"/>
      <c r="J53" s="39"/>
      <c r="K53" s="39">
        <v>-11235</v>
      </c>
      <c r="L53" s="39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40">C54*(E54-D54)</f>
        <v>-10943.942999999997</v>
      </c>
      <c r="G54" s="39">
        <f t="shared" ref="G54" si="41">D54*C54</f>
        <v>57075.942999999999</v>
      </c>
      <c r="H54" s="226">
        <f t="shared" ref="H54" si="42">(E54-D54)/D54</f>
        <v>-0.1917435336986022</v>
      </c>
      <c r="I54" s="39"/>
      <c r="J54" s="39"/>
      <c r="K54" s="39">
        <v>-9196</v>
      </c>
      <c r="L54" s="39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3">C55*(E55-D55)</f>
        <v>-8839.9999999999964</v>
      </c>
      <c r="G55" s="39">
        <f t="shared" ref="G55" si="44">D55*C55</f>
        <v>59400</v>
      </c>
      <c r="H55" s="226">
        <f t="shared" ref="H55" si="45">(E55-D55)/D55</f>
        <v>-0.14882154882154877</v>
      </c>
      <c r="I55" s="39"/>
      <c r="J55" s="39"/>
      <c r="K55" s="39">
        <v>-11435</v>
      </c>
      <c r="L55" s="39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6">C56*(E56-D56)</f>
        <v>-14325.999999999993</v>
      </c>
      <c r="G56" s="39">
        <f t="shared" ref="G56" si="47">D56*C56</f>
        <v>59166</v>
      </c>
      <c r="H56" s="226">
        <f t="shared" ref="H56" si="48">(E56-D56)/D56</f>
        <v>-0.24213230571612065</v>
      </c>
      <c r="I56" s="39"/>
      <c r="J56" s="39"/>
      <c r="K56" s="39">
        <v>-12815</v>
      </c>
      <c r="L56" s="39"/>
      <c r="M56" t="s">
        <v>185</v>
      </c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9">C57*(E57-D57)</f>
        <v>-16722.480000000003</v>
      </c>
      <c r="G57" s="39">
        <f t="shared" ref="G57" si="50">D57*C57</f>
        <v>67314.48</v>
      </c>
      <c r="H57" s="226">
        <f t="shared" ref="H57" si="51">(E57-D57)/D57</f>
        <v>-0.24842322186845983</v>
      </c>
      <c r="I57" s="39"/>
      <c r="J57" s="39"/>
      <c r="K57" s="39">
        <v>-14974</v>
      </c>
      <c r="L57" s="39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2">C58*(E58-D58)</f>
        <v>-16623.999999999996</v>
      </c>
      <c r="G58" s="39">
        <f t="shared" ref="G58" si="53">D58*C58</f>
        <v>58894</v>
      </c>
      <c r="H58" s="226">
        <f t="shared" ref="H58" si="54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5">C59*(E59-D59)</f>
        <v>-16013.999999999996</v>
      </c>
      <c r="G59" s="39">
        <f t="shared" ref="G59" si="56">D59*C59</f>
        <v>58894</v>
      </c>
      <c r="H59" s="226">
        <f t="shared" ref="H59" si="57">(E59-D59)/D59</f>
        <v>-0.27191224912554751</v>
      </c>
      <c r="I59" s="39"/>
      <c r="J59" s="39"/>
      <c r="K59" s="39">
        <v>-14267</v>
      </c>
      <c r="L59" s="39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8">C60*(E60-D60)</f>
        <v>-18460.640000000003</v>
      </c>
      <c r="G60" s="39">
        <f t="shared" ref="G60:G61" si="59">D60*C60</f>
        <v>62944.639999999999</v>
      </c>
      <c r="H60" s="226">
        <f t="shared" ref="H60:H61" si="60">(E60-D60)/D60</f>
        <v>-0.29328374902136228</v>
      </c>
      <c r="I60" s="39"/>
      <c r="J60" s="39"/>
      <c r="K60" s="39">
        <v>-16713</v>
      </c>
      <c r="L60" s="39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8"/>
        <v>-17704</v>
      </c>
      <c r="G61" s="39">
        <f t="shared" si="59"/>
        <v>58824</v>
      </c>
      <c r="H61" s="226">
        <f t="shared" si="60"/>
        <v>-0.30096559227526182</v>
      </c>
      <c r="I61" s="39"/>
      <c r="J61" s="39"/>
      <c r="K61" s="39">
        <v>-15957</v>
      </c>
      <c r="L61" s="39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1">C62*(E62-D62)</f>
        <v>-16223.999999999996</v>
      </c>
      <c r="G62" s="39">
        <f t="shared" ref="G62" si="62">D62*C62</f>
        <v>58824</v>
      </c>
      <c r="H62" s="226">
        <f t="shared" ref="H62" si="63">(E62-D62)/D62</f>
        <v>-0.27580579355365153</v>
      </c>
      <c r="I62" s="39"/>
      <c r="J62" s="39">
        <v>54.85</v>
      </c>
      <c r="K62" s="39">
        <v>-14477</v>
      </c>
      <c r="L62" s="39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4">C63*(E63-D63)</f>
        <v>-16123.999999999995</v>
      </c>
      <c r="G63" s="39">
        <f t="shared" ref="G63" si="65">D63*C63</f>
        <v>58824</v>
      </c>
      <c r="H63" s="226">
        <f t="shared" ref="H63" si="66">(E63-D63)/D63</f>
        <v>-0.27410580715354271</v>
      </c>
      <c r="I63" s="39"/>
      <c r="J63" s="39"/>
      <c r="K63" s="39">
        <v>-14377</v>
      </c>
      <c r="L63" s="39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7">C64*(E64-D64)</f>
        <v>-14664.000000000002</v>
      </c>
      <c r="G64" s="39">
        <f t="shared" ref="G64" si="68">D64*C64</f>
        <v>58824</v>
      </c>
      <c r="H64" s="226">
        <f t="shared" ref="H64" si="69">(E64-D64)/D64</f>
        <v>-0.24928600571195433</v>
      </c>
      <c r="I64" s="39"/>
      <c r="J64" s="39"/>
      <c r="K64" s="39">
        <v>-12917</v>
      </c>
      <c r="L64" s="39"/>
    </row>
    <row r="65" spans="1:1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70">C65*(E65-D65)</f>
        <v>-12171.6</v>
      </c>
      <c r="G65" s="39">
        <f t="shared" ref="G65" si="71">D65*C65</f>
        <v>54309.599999999999</v>
      </c>
      <c r="H65" s="226">
        <f t="shared" ref="H65" si="72">(E65-D65)/D65</f>
        <v>-0.22411507357815194</v>
      </c>
      <c r="I65" s="39"/>
      <c r="J65" s="39"/>
      <c r="K65" s="39">
        <v>-10423</v>
      </c>
      <c r="L65" s="39"/>
    </row>
    <row r="66" spans="1:1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3">C66*(E66-D66)</f>
        <v>-6716.6999999999953</v>
      </c>
      <c r="G66" s="39">
        <f t="shared" ref="G66" si="74">D66*C66</f>
        <v>51664.7</v>
      </c>
      <c r="H66" s="226">
        <f t="shared" ref="H66" si="75">(E66-D66)/D66</f>
        <v>-0.13000559376131082</v>
      </c>
      <c r="I66" s="39"/>
      <c r="J66" s="39"/>
      <c r="K66" s="39">
        <v>-4969</v>
      </c>
      <c r="L66" s="39"/>
    </row>
    <row r="67" spans="1:1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6">C67*(E67-D67)</f>
        <v>-5628.8000000000011</v>
      </c>
      <c r="G67" s="39">
        <f t="shared" ref="G67" si="77">D67*C67</f>
        <v>48956.799999999996</v>
      </c>
      <c r="H67" s="226">
        <f t="shared" ref="H67" si="78">(E67-D67)/D67</f>
        <v>-0.11497483495653313</v>
      </c>
      <c r="I67" s="39"/>
      <c r="J67" s="39"/>
      <c r="K67" s="39">
        <v>-3881</v>
      </c>
      <c r="L67" s="39"/>
    </row>
    <row r="68" spans="1:1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9">C68*(E68-D68)</f>
        <v>-7635.0399999999981</v>
      </c>
      <c r="G68" s="39">
        <f t="shared" ref="G68" si="80">D68*C68</f>
        <v>48707.040000000001</v>
      </c>
      <c r="H68" s="226">
        <f t="shared" ref="H68" si="81">(E68-D68)/D68</f>
        <v>-0.15675434187747803</v>
      </c>
      <c r="I68" s="39"/>
      <c r="J68" s="39"/>
      <c r="K68" s="39">
        <v>-5887</v>
      </c>
      <c r="L68" s="39"/>
    </row>
    <row r="69" spans="1:1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2">C69*(E69-D69)</f>
        <v>-6019.0400000000009</v>
      </c>
      <c r="G69" s="39">
        <f t="shared" ref="G69" si="83">D69*C69</f>
        <v>48707.040000000001</v>
      </c>
      <c r="H69" s="226">
        <f t="shared" ref="H69" si="84">(E69-D69)/D69</f>
        <v>-0.12357638649361573</v>
      </c>
      <c r="I69" s="39"/>
      <c r="J69" s="39"/>
      <c r="K69" s="39">
        <v>-4271</v>
      </c>
      <c r="L69" s="39"/>
    </row>
    <row r="70" spans="1:1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5">C70*(E70-D70)</f>
        <v>-5426.9999999999982</v>
      </c>
      <c r="G70" s="39">
        <f t="shared" ref="G70" si="86">D70*C70</f>
        <v>46002</v>
      </c>
      <c r="H70" s="226">
        <f t="shared" ref="H70" si="87">(E70-D70)/D70</f>
        <v>-0.11797313160297374</v>
      </c>
      <c r="I70" s="197" t="s">
        <v>838</v>
      </c>
      <c r="J70" s="39"/>
      <c r="K70" s="39">
        <v>-3679</v>
      </c>
      <c r="L70" s="39"/>
    </row>
    <row r="71" spans="1:1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8">C71*(E71-D71)</f>
        <v>-5021.7999999999993</v>
      </c>
      <c r="G71" s="39">
        <f t="shared" ref="G71" si="89">D71*C71</f>
        <v>43269.8</v>
      </c>
      <c r="H71" s="226">
        <f t="shared" ref="H71" si="90">(E71-D71)/D71</f>
        <v>-0.11605785097227164</v>
      </c>
      <c r="I71" s="39"/>
      <c r="J71" s="39"/>
      <c r="K71" s="39">
        <v>-3274</v>
      </c>
      <c r="L71" s="39"/>
    </row>
    <row r="72" spans="1:1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1">C72*(E72-D72)</f>
        <v>-3724.4999999999982</v>
      </c>
      <c r="G72" s="39">
        <f t="shared" ref="G72" si="92">D72*C72</f>
        <v>40449.5</v>
      </c>
      <c r="H72" s="226">
        <f t="shared" ref="H72" si="93">(E72-D72)/D72</f>
        <v>-9.2077775992286628E-2</v>
      </c>
      <c r="I72" s="39"/>
      <c r="J72" s="39"/>
      <c r="K72" s="39">
        <v>-1977</v>
      </c>
      <c r="L72" s="39"/>
    </row>
    <row r="73" spans="1:1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4">C73*(E73-D73)</f>
        <v>-4290.9999999999964</v>
      </c>
      <c r="G73" s="39">
        <f t="shared" ref="G73" si="95">D73*C73</f>
        <v>43211</v>
      </c>
      <c r="H73" s="226">
        <f t="shared" ref="H73" si="96">(E73-D73)/D73</f>
        <v>-9.9303418111129041E-2</v>
      </c>
      <c r="I73" s="39"/>
      <c r="J73" s="39">
        <v>68.33</v>
      </c>
      <c r="K73" s="39">
        <v>-2543</v>
      </c>
      <c r="L73" s="39"/>
    </row>
    <row r="74" spans="1:13" x14ac:dyDescent="0.25">
      <c r="A74">
        <v>1200</v>
      </c>
      <c r="B74" s="188">
        <v>43102</v>
      </c>
      <c r="C74" s="10">
        <v>1300</v>
      </c>
      <c r="D74" s="39">
        <v>31.079000000000001</v>
      </c>
      <c r="E74" s="39">
        <v>28.3</v>
      </c>
      <c r="F74" s="39">
        <f t="shared" ref="F74" si="97">C74*(E74-D74)</f>
        <v>-3612.7</v>
      </c>
      <c r="G74" s="39">
        <f t="shared" ref="G74" si="98">D74*C74</f>
        <v>40402.700000000004</v>
      </c>
      <c r="H74" s="226">
        <f t="shared" ref="H74" si="99">(E74-D74)/D74</f>
        <v>-8.9417291418642811E-2</v>
      </c>
      <c r="I74" s="39"/>
      <c r="J74" s="39"/>
      <c r="K74" s="39">
        <v>-1865</v>
      </c>
      <c r="L74" s="39"/>
    </row>
    <row r="75" spans="1:13" x14ac:dyDescent="0.25">
      <c r="A75">
        <v>1200</v>
      </c>
      <c r="B75" s="188">
        <v>43103</v>
      </c>
      <c r="C75" s="10">
        <v>1300</v>
      </c>
      <c r="D75" s="39">
        <v>31.079000000000001</v>
      </c>
      <c r="E75" s="39">
        <v>27.85</v>
      </c>
      <c r="F75" s="39">
        <f t="shared" ref="F75" si="100">C75*(E75-D75)</f>
        <v>-4197.6999999999989</v>
      </c>
      <c r="G75" s="39">
        <f t="shared" ref="G75" si="101">D75*C75</f>
        <v>40402.700000000004</v>
      </c>
      <c r="H75" s="226">
        <f t="shared" ref="H75" si="102">(E75-D75)/D75</f>
        <v>-0.10389652176710959</v>
      </c>
      <c r="I75" s="39"/>
      <c r="J75" s="39">
        <v>64.55</v>
      </c>
      <c r="K75" s="39">
        <v>-2450</v>
      </c>
      <c r="L75" s="39"/>
    </row>
    <row r="76" spans="1:13" x14ac:dyDescent="0.25">
      <c r="A76">
        <v>1200</v>
      </c>
      <c r="B76" s="188">
        <v>43104</v>
      </c>
      <c r="C76" s="10">
        <v>1500</v>
      </c>
      <c r="D76" s="39">
        <v>30.548999999999999</v>
      </c>
      <c r="E76" s="39">
        <v>27.11</v>
      </c>
      <c r="F76" s="39">
        <f t="shared" ref="F76" si="103">C76*(E76-D76)</f>
        <v>-5158.5</v>
      </c>
      <c r="G76" s="39">
        <f t="shared" ref="G76" si="104">D76*C76</f>
        <v>45823.5</v>
      </c>
      <c r="H76" s="226">
        <f t="shared" ref="H76" si="105">(E76-D76)/D76</f>
        <v>-0.11257324298667715</v>
      </c>
      <c r="I76" s="39">
        <v>30.5</v>
      </c>
      <c r="J76" s="39"/>
      <c r="K76" s="39">
        <v>-3426</v>
      </c>
      <c r="L76" s="39"/>
    </row>
    <row r="77" spans="1:13" x14ac:dyDescent="0.25">
      <c r="A77">
        <v>1200</v>
      </c>
      <c r="B77" s="188">
        <v>43104</v>
      </c>
      <c r="C77" s="10">
        <v>1700</v>
      </c>
      <c r="D77" s="39">
        <v>30.1</v>
      </c>
      <c r="E77" s="39">
        <v>26.73</v>
      </c>
      <c r="F77" s="39">
        <f t="shared" ref="F77" si="106">C77*(E77-D77)</f>
        <v>-5729.0000000000018</v>
      </c>
      <c r="G77" s="39">
        <f t="shared" ref="G77" si="107">D77*C77</f>
        <v>51170</v>
      </c>
      <c r="H77" s="226">
        <f t="shared" ref="H77" si="108">(E77-D77)/D77</f>
        <v>-0.11196013289036548</v>
      </c>
      <c r="I77" s="39"/>
      <c r="J77" s="39"/>
      <c r="K77" s="39">
        <v>-3981</v>
      </c>
      <c r="L77" s="39"/>
    </row>
    <row r="78" spans="1:13" x14ac:dyDescent="0.25">
      <c r="A78">
        <v>800</v>
      </c>
      <c r="B78" s="188">
        <v>43105</v>
      </c>
      <c r="C78" s="10">
        <v>1300</v>
      </c>
      <c r="D78" s="39">
        <v>30.925000000000001</v>
      </c>
      <c r="E78" s="39">
        <v>27.32</v>
      </c>
      <c r="F78" s="39">
        <f t="shared" ref="F78" si="109">C78*(E78-D78)</f>
        <v>-4686.5000000000009</v>
      </c>
      <c r="G78" s="39">
        <f t="shared" ref="G78" si="110">D78*C78</f>
        <v>40202.5</v>
      </c>
      <c r="H78" s="226">
        <f t="shared" ref="H78" si="111">(E78-D78)/D78</f>
        <v>-0.1165723524656427</v>
      </c>
      <c r="I78" s="39"/>
      <c r="J78" s="39"/>
      <c r="K78" s="39">
        <v>-2938</v>
      </c>
      <c r="L78" s="39"/>
      <c r="M78" t="s">
        <v>916</v>
      </c>
    </row>
    <row r="79" spans="1:13" x14ac:dyDescent="0.25">
      <c r="A79">
        <v>800</v>
      </c>
      <c r="B79" s="188">
        <v>43108</v>
      </c>
      <c r="C79" s="10">
        <v>1300</v>
      </c>
      <c r="D79" s="39">
        <v>30.925000000000001</v>
      </c>
      <c r="E79" s="39">
        <v>27.97</v>
      </c>
      <c r="F79" s="39">
        <f t="shared" ref="F79" si="112">C79*(E79-D79)</f>
        <v>-3841.5000000000023</v>
      </c>
      <c r="G79" s="39">
        <f t="shared" ref="G79" si="113">D79*C79</f>
        <v>40202.5</v>
      </c>
      <c r="H79" s="226">
        <f t="shared" ref="H79" si="114">(E79-D79)/D79</f>
        <v>-9.5553759094583732E-2</v>
      </c>
      <c r="I79" s="39"/>
      <c r="J79" s="39"/>
      <c r="K79" s="39">
        <v>-2093</v>
      </c>
      <c r="L79" s="39"/>
    </row>
    <row r="80" spans="1:13" x14ac:dyDescent="0.25">
      <c r="B80" s="10"/>
      <c r="C80" s="10"/>
      <c r="D80" s="39"/>
      <c r="E80" s="39"/>
      <c r="F80" s="39"/>
      <c r="G80" s="10"/>
      <c r="H80" s="10"/>
      <c r="I80" s="39"/>
      <c r="J80" s="39"/>
      <c r="K80" s="39"/>
      <c r="L80" s="39"/>
    </row>
    <row r="81" spans="2:12" x14ac:dyDescent="0.25">
      <c r="B81" s="10"/>
      <c r="C81" s="10"/>
      <c r="D81" s="39"/>
      <c r="E81" s="39"/>
      <c r="F81" s="39"/>
      <c r="G81" s="10"/>
      <c r="H81" s="10"/>
      <c r="I81" s="39"/>
      <c r="J81" s="39"/>
      <c r="K81" s="39"/>
      <c r="L81" s="39"/>
    </row>
    <row r="82" spans="2:12" x14ac:dyDescent="0.25">
      <c r="B82" s="10"/>
      <c r="C82" s="10"/>
      <c r="D82" s="39"/>
      <c r="E82" s="39"/>
      <c r="F82" s="39"/>
      <c r="G82" s="10"/>
      <c r="H82" s="10"/>
      <c r="I82" s="39"/>
      <c r="J82" s="39"/>
      <c r="K82" s="39"/>
      <c r="L82" s="39"/>
    </row>
    <row r="83" spans="2:12" x14ac:dyDescent="0.25">
      <c r="B83" s="10"/>
      <c r="C83" s="10"/>
      <c r="D83" s="39"/>
      <c r="E83" s="39"/>
      <c r="F83" s="39"/>
      <c r="G83" s="10"/>
      <c r="H83" s="10"/>
      <c r="I83" s="39"/>
      <c r="J83" s="39"/>
      <c r="K83" s="39"/>
      <c r="L83" s="39"/>
    </row>
    <row r="84" spans="2:12" x14ac:dyDescent="0.25">
      <c r="B84" s="10"/>
      <c r="C84" s="10"/>
      <c r="D84" s="39"/>
      <c r="E84" s="39"/>
      <c r="F84" s="39"/>
      <c r="G84" s="10"/>
      <c r="H84" s="10"/>
      <c r="I84" s="39"/>
      <c r="J84" s="39"/>
      <c r="K84" s="39"/>
      <c r="L84" s="39"/>
    </row>
    <row r="85" spans="2:12" x14ac:dyDescent="0.25">
      <c r="B85" s="10"/>
      <c r="C85" s="10"/>
      <c r="D85" s="39"/>
      <c r="E85" s="39"/>
      <c r="F85" s="39"/>
      <c r="G85" s="10"/>
      <c r="H85" s="10"/>
      <c r="I85" s="39"/>
      <c r="J85" s="39"/>
      <c r="K85" s="39"/>
      <c r="L85" s="39"/>
    </row>
    <row r="86" spans="2:12" x14ac:dyDescent="0.25">
      <c r="B86" s="10"/>
      <c r="C86" s="10"/>
      <c r="D86" s="39"/>
      <c r="E86" s="39"/>
      <c r="F86" s="39"/>
      <c r="G86" s="10"/>
      <c r="H86" s="10"/>
      <c r="I86" s="39"/>
      <c r="J86" s="39"/>
      <c r="K86" s="39"/>
      <c r="L86" s="39"/>
    </row>
    <row r="87" spans="2:12" x14ac:dyDescent="0.25">
      <c r="B87" s="10"/>
      <c r="C87" s="10"/>
      <c r="D87" s="39"/>
      <c r="E87" s="39"/>
      <c r="F87" s="39"/>
      <c r="G87" s="10"/>
      <c r="H87" s="10"/>
      <c r="I87" s="39"/>
      <c r="J87" s="39"/>
      <c r="K87" s="39"/>
      <c r="L87" s="39"/>
    </row>
    <row r="88" spans="2:12" x14ac:dyDescent="0.25">
      <c r="B88" s="10"/>
      <c r="C88" s="10"/>
      <c r="D88" s="39"/>
      <c r="E88" s="39"/>
      <c r="F88" s="39"/>
      <c r="G88" s="10"/>
      <c r="H88" s="10"/>
      <c r="I88" s="39"/>
      <c r="J88" s="39"/>
      <c r="K88" s="39"/>
      <c r="L88" s="39"/>
    </row>
    <row r="89" spans="2:12" x14ac:dyDescent="0.25">
      <c r="B89" s="10"/>
      <c r="C89" s="10"/>
      <c r="D89" s="39"/>
      <c r="E89" s="39"/>
      <c r="F89" s="39"/>
      <c r="G89" s="10"/>
      <c r="H89" s="10"/>
      <c r="I89" s="39"/>
      <c r="J89" s="39"/>
      <c r="K89" s="39"/>
      <c r="L89" s="39"/>
    </row>
    <row r="90" spans="2:12" x14ac:dyDescent="0.25">
      <c r="B90" s="10"/>
      <c r="C90" s="10"/>
      <c r="D90" s="39"/>
      <c r="E90" s="39"/>
      <c r="F90" s="39"/>
      <c r="G90" s="10"/>
      <c r="H90" s="10"/>
      <c r="I90" s="39"/>
      <c r="J90" s="39"/>
      <c r="K90" s="39"/>
      <c r="L90" s="39"/>
    </row>
    <row r="91" spans="2:12" x14ac:dyDescent="0.25">
      <c r="B91" s="10"/>
      <c r="C91" s="10"/>
      <c r="D91" s="39"/>
      <c r="E91" s="39"/>
      <c r="F91" s="39"/>
      <c r="G91" s="10"/>
      <c r="H91" s="10"/>
      <c r="I91" s="39"/>
      <c r="J91" s="39"/>
      <c r="K91" s="39"/>
      <c r="L91" s="39"/>
    </row>
    <row r="94" spans="2:12" x14ac:dyDescent="0.25">
      <c r="B94" s="370">
        <v>42484</v>
      </c>
      <c r="C94" s="371">
        <v>100</v>
      </c>
      <c r="D94" s="372">
        <v>35.917999999999999</v>
      </c>
      <c r="E94" s="372">
        <v>35.58</v>
      </c>
      <c r="F94" s="372">
        <f t="shared" ref="F94:F107" si="115">C94*(E94-D94)</f>
        <v>-33.800000000000097</v>
      </c>
      <c r="G94" s="372">
        <f t="shared" ref="G94:G107" si="116">D94*C94</f>
        <v>3591.7999999999997</v>
      </c>
      <c r="H94" s="373">
        <f t="shared" ref="H94:H107" si="117">(E94-D94)/D94</f>
        <v>-9.410323514672336E-3</v>
      </c>
      <c r="I94" s="372"/>
    </row>
    <row r="95" spans="2:12" x14ac:dyDescent="0.25">
      <c r="B95" s="370">
        <v>42485</v>
      </c>
      <c r="C95" s="371">
        <v>100</v>
      </c>
      <c r="D95" s="372">
        <v>35.917999999999999</v>
      </c>
      <c r="E95" s="372">
        <v>36.770000000000003</v>
      </c>
      <c r="F95" s="372">
        <f t="shared" si="115"/>
        <v>85.200000000000387</v>
      </c>
      <c r="G95" s="372">
        <f t="shared" si="116"/>
        <v>3591.7999999999997</v>
      </c>
      <c r="H95" s="373">
        <f t="shared" si="117"/>
        <v>2.3720697143493622E-2</v>
      </c>
      <c r="I95" s="372"/>
    </row>
    <row r="96" spans="2:12" x14ac:dyDescent="0.25">
      <c r="B96" s="370">
        <v>42498</v>
      </c>
      <c r="C96" s="371">
        <v>100</v>
      </c>
      <c r="D96" s="372">
        <v>35.917999999999999</v>
      </c>
      <c r="E96" s="372">
        <v>34.549999999999997</v>
      </c>
      <c r="F96" s="372">
        <f t="shared" si="115"/>
        <v>-136.80000000000021</v>
      </c>
      <c r="G96" s="372">
        <f t="shared" si="116"/>
        <v>3591.7999999999997</v>
      </c>
      <c r="H96" s="373">
        <f t="shared" si="117"/>
        <v>-3.8086753159975562E-2</v>
      </c>
      <c r="I96" s="372"/>
    </row>
    <row r="97" spans="2:9" x14ac:dyDescent="0.25">
      <c r="B97" s="370">
        <v>42508</v>
      </c>
      <c r="C97" s="371">
        <v>140</v>
      </c>
      <c r="D97" s="372">
        <v>35.423999999999999</v>
      </c>
      <c r="E97" s="372">
        <v>34.369999999999997</v>
      </c>
      <c r="F97" s="372">
        <f t="shared" si="115"/>
        <v>-147.56000000000029</v>
      </c>
      <c r="G97" s="372">
        <f t="shared" si="116"/>
        <v>4959.3599999999997</v>
      </c>
      <c r="H97" s="373">
        <f t="shared" si="117"/>
        <v>-2.9753839205058776E-2</v>
      </c>
      <c r="I97" s="372"/>
    </row>
    <row r="98" spans="2:9" x14ac:dyDescent="0.25">
      <c r="B98" s="370">
        <v>42509</v>
      </c>
      <c r="C98" s="371">
        <v>240</v>
      </c>
      <c r="D98" s="372">
        <v>35.034999999999997</v>
      </c>
      <c r="E98" s="372">
        <v>34.83</v>
      </c>
      <c r="F98" s="372">
        <f t="shared" si="115"/>
        <v>-49.199999999999591</v>
      </c>
      <c r="G98" s="372">
        <f t="shared" si="116"/>
        <v>8408.4</v>
      </c>
      <c r="H98" s="373">
        <f t="shared" si="117"/>
        <v>-5.8512915655772315E-3</v>
      </c>
      <c r="I98" s="372"/>
    </row>
    <row r="99" spans="2:9" x14ac:dyDescent="0.25">
      <c r="B99" s="370">
        <v>42514</v>
      </c>
      <c r="C99" s="371">
        <v>200</v>
      </c>
      <c r="D99" s="372">
        <v>34.972000000000001</v>
      </c>
      <c r="E99" s="372">
        <v>35.520000000000003</v>
      </c>
      <c r="F99" s="372">
        <f t="shared" si="115"/>
        <v>109.60000000000036</v>
      </c>
      <c r="G99" s="372">
        <f t="shared" si="116"/>
        <v>6994.4000000000005</v>
      </c>
      <c r="H99" s="373">
        <f t="shared" si="117"/>
        <v>1.5669678600022927E-2</v>
      </c>
      <c r="I99" s="372"/>
    </row>
    <row r="100" spans="2:9" x14ac:dyDescent="0.25">
      <c r="B100" s="370">
        <v>42515</v>
      </c>
      <c r="C100" s="371">
        <v>200</v>
      </c>
      <c r="D100" s="372">
        <v>34.972000000000001</v>
      </c>
      <c r="E100" s="372">
        <v>34.94</v>
      </c>
      <c r="F100" s="372">
        <f t="shared" si="115"/>
        <v>-6.4000000000007162</v>
      </c>
      <c r="G100" s="372">
        <f t="shared" si="116"/>
        <v>6994.4000000000005</v>
      </c>
      <c r="H100" s="373">
        <f t="shared" si="117"/>
        <v>-9.150177284685914E-4</v>
      </c>
      <c r="I100" s="372"/>
    </row>
    <row r="101" spans="2:9" x14ac:dyDescent="0.25">
      <c r="B101" s="370">
        <v>42521</v>
      </c>
      <c r="C101" s="371">
        <v>160</v>
      </c>
      <c r="D101" s="372">
        <v>34.718000000000004</v>
      </c>
      <c r="E101" s="372">
        <v>35.76</v>
      </c>
      <c r="F101" s="372">
        <f t="shared" si="115"/>
        <v>166.71999999999912</v>
      </c>
      <c r="G101" s="372">
        <f t="shared" si="116"/>
        <v>5554.880000000001</v>
      </c>
      <c r="H101" s="373">
        <f t="shared" si="117"/>
        <v>3.0013249611152554E-2</v>
      </c>
      <c r="I101" s="372"/>
    </row>
    <row r="102" spans="2:9" x14ac:dyDescent="0.25">
      <c r="B102" s="370">
        <v>42527</v>
      </c>
      <c r="C102" s="371">
        <v>160</v>
      </c>
      <c r="D102" s="372">
        <v>34.652000000000001</v>
      </c>
      <c r="E102" s="372">
        <v>36.020000000000003</v>
      </c>
      <c r="F102" s="372">
        <f t="shared" si="115"/>
        <v>218.88000000000034</v>
      </c>
      <c r="G102" s="372">
        <f t="shared" si="116"/>
        <v>5544.32</v>
      </c>
      <c r="H102" s="373">
        <f t="shared" si="117"/>
        <v>3.9478240794182211E-2</v>
      </c>
      <c r="I102" s="372"/>
    </row>
    <row r="103" spans="2:9" x14ac:dyDescent="0.25">
      <c r="B103" s="370">
        <v>42498</v>
      </c>
      <c r="C103" s="371">
        <v>160</v>
      </c>
      <c r="D103" s="372">
        <v>34.652000000000001</v>
      </c>
      <c r="E103" s="372">
        <v>36.520000000000003</v>
      </c>
      <c r="F103" s="372">
        <f t="shared" si="115"/>
        <v>298.88000000000034</v>
      </c>
      <c r="G103" s="372">
        <f t="shared" si="116"/>
        <v>5544.32</v>
      </c>
      <c r="H103" s="373">
        <f t="shared" si="117"/>
        <v>5.3907422371003176E-2</v>
      </c>
      <c r="I103" s="372"/>
    </row>
    <row r="104" spans="2:9" x14ac:dyDescent="0.25">
      <c r="B104" s="370">
        <v>42531</v>
      </c>
      <c r="C104" s="371">
        <v>60</v>
      </c>
      <c r="D104" s="372">
        <v>30.757000000000001</v>
      </c>
      <c r="E104" s="372">
        <v>36.81</v>
      </c>
      <c r="F104" s="372">
        <f t="shared" si="115"/>
        <v>363.18000000000006</v>
      </c>
      <c r="G104" s="372">
        <f t="shared" si="116"/>
        <v>1845.42</v>
      </c>
      <c r="H104" s="373">
        <f t="shared" si="117"/>
        <v>0.1968007282894951</v>
      </c>
      <c r="I104" s="372"/>
    </row>
    <row r="105" spans="2:9" x14ac:dyDescent="0.25">
      <c r="B105" s="370">
        <v>42536</v>
      </c>
      <c r="C105" s="371">
        <v>160</v>
      </c>
      <c r="D105" s="372">
        <v>33.652999999999999</v>
      </c>
      <c r="E105" s="372">
        <v>35.71</v>
      </c>
      <c r="F105" s="372">
        <f t="shared" si="115"/>
        <v>329.12000000000035</v>
      </c>
      <c r="G105" s="372">
        <f t="shared" si="116"/>
        <v>5384.48</v>
      </c>
      <c r="H105" s="373">
        <f t="shared" si="117"/>
        <v>6.1123822541823976E-2</v>
      </c>
      <c r="I105" s="372"/>
    </row>
    <row r="106" spans="2:9" x14ac:dyDescent="0.25">
      <c r="B106" s="370">
        <v>42542</v>
      </c>
      <c r="C106" s="371">
        <v>160</v>
      </c>
      <c r="D106" s="372">
        <v>33.65</v>
      </c>
      <c r="E106" s="372">
        <v>34.71</v>
      </c>
      <c r="F106" s="372">
        <f t="shared" si="115"/>
        <v>169.60000000000036</v>
      </c>
      <c r="G106" s="372">
        <f t="shared" si="116"/>
        <v>5384</v>
      </c>
      <c r="H106" s="373">
        <f t="shared" si="117"/>
        <v>3.1500742942050589E-2</v>
      </c>
      <c r="I106" s="372"/>
    </row>
    <row r="107" spans="2:9" x14ac:dyDescent="0.25">
      <c r="B107" s="370">
        <v>42548</v>
      </c>
      <c r="C107" s="371">
        <v>160</v>
      </c>
      <c r="D107" s="372">
        <v>33.652999999999999</v>
      </c>
      <c r="E107" s="372">
        <v>36.619999999999997</v>
      </c>
      <c r="F107" s="372">
        <f t="shared" si="115"/>
        <v>474.7199999999998</v>
      </c>
      <c r="G107" s="372">
        <f t="shared" si="116"/>
        <v>5384.48</v>
      </c>
      <c r="H107" s="373">
        <f t="shared" si="117"/>
        <v>8.8164502421775148E-2</v>
      </c>
      <c r="I107" s="372"/>
    </row>
    <row r="108" spans="2:9" x14ac:dyDescent="0.25">
      <c r="B108" s="370">
        <v>42556</v>
      </c>
      <c r="C108" s="371">
        <v>160</v>
      </c>
      <c r="D108" s="372">
        <v>33.652999999999999</v>
      </c>
      <c r="E108" s="372">
        <v>37.33</v>
      </c>
      <c r="F108" s="372">
        <f t="shared" ref="F108:F150" si="118">C108*(E108-D108)</f>
        <v>588.31999999999994</v>
      </c>
      <c r="G108" s="372">
        <f t="shared" ref="G108:G121" si="119">D108*C108</f>
        <v>5384.48</v>
      </c>
      <c r="H108" s="373">
        <f t="shared" ref="H108:H150" si="120">(E108-D108)/D108</f>
        <v>0.10926217573470418</v>
      </c>
      <c r="I108" s="372"/>
    </row>
    <row r="109" spans="2:9" x14ac:dyDescent="0.25">
      <c r="B109" s="370">
        <v>42559</v>
      </c>
      <c r="C109" s="371">
        <v>160</v>
      </c>
      <c r="D109" s="372">
        <v>33.652999999999999</v>
      </c>
      <c r="E109" s="372">
        <v>37.86</v>
      </c>
      <c r="F109" s="372">
        <f t="shared" si="118"/>
        <v>673.12000000000012</v>
      </c>
      <c r="G109" s="372">
        <f t="shared" si="119"/>
        <v>5384.48</v>
      </c>
      <c r="H109" s="373">
        <f t="shared" si="120"/>
        <v>0.12501114313731318</v>
      </c>
      <c r="I109" s="372"/>
    </row>
    <row r="110" spans="2:9" x14ac:dyDescent="0.25">
      <c r="B110" s="370">
        <v>42563</v>
      </c>
      <c r="C110" s="371">
        <v>160</v>
      </c>
      <c r="D110" s="372">
        <v>33.652999999999999</v>
      </c>
      <c r="E110" s="372">
        <v>37.39</v>
      </c>
      <c r="F110" s="372">
        <f t="shared" si="118"/>
        <v>597.9200000000003</v>
      </c>
      <c r="G110" s="372">
        <f t="shared" si="119"/>
        <v>5384.48</v>
      </c>
      <c r="H110" s="373">
        <f t="shared" si="120"/>
        <v>0.11104507770481092</v>
      </c>
      <c r="I110" s="372"/>
    </row>
    <row r="111" spans="2:9" x14ac:dyDescent="0.25">
      <c r="B111" s="370">
        <v>42566</v>
      </c>
      <c r="C111" s="371">
        <v>160</v>
      </c>
      <c r="D111" s="372">
        <v>33.652999999999999</v>
      </c>
      <c r="E111" s="372">
        <v>36.71</v>
      </c>
      <c r="F111" s="372">
        <f t="shared" si="118"/>
        <v>489.12000000000035</v>
      </c>
      <c r="G111" s="372">
        <f t="shared" si="119"/>
        <v>5384.48</v>
      </c>
      <c r="H111" s="373">
        <f t="shared" si="120"/>
        <v>9.0838855376935257E-2</v>
      </c>
      <c r="I111" s="372"/>
    </row>
    <row r="112" spans="2:9" x14ac:dyDescent="0.25">
      <c r="B112" s="370">
        <v>42570</v>
      </c>
      <c r="C112" s="371">
        <v>160</v>
      </c>
      <c r="D112" s="372">
        <v>33.652999999999999</v>
      </c>
      <c r="E112" s="372">
        <v>36.21</v>
      </c>
      <c r="F112" s="372">
        <f t="shared" si="118"/>
        <v>409.12000000000035</v>
      </c>
      <c r="G112" s="372">
        <f t="shared" si="119"/>
        <v>5384.48</v>
      </c>
      <c r="H112" s="373">
        <f t="shared" si="120"/>
        <v>7.5981338959379613E-2</v>
      </c>
      <c r="I112" s="372"/>
    </row>
    <row r="113" spans="2:9" x14ac:dyDescent="0.25">
      <c r="B113" s="370">
        <v>42571</v>
      </c>
      <c r="C113" s="371">
        <v>160</v>
      </c>
      <c r="D113" s="372">
        <v>33.652999999999999</v>
      </c>
      <c r="E113" s="372">
        <v>36.4</v>
      </c>
      <c r="F113" s="372">
        <f t="shared" si="118"/>
        <v>439.52</v>
      </c>
      <c r="G113" s="372">
        <f t="shared" si="119"/>
        <v>5384.48</v>
      </c>
      <c r="H113" s="373">
        <f t="shared" si="120"/>
        <v>8.16271951980507E-2</v>
      </c>
      <c r="I113" s="372"/>
    </row>
    <row r="114" spans="2:9" x14ac:dyDescent="0.25">
      <c r="B114" s="370">
        <v>42572</v>
      </c>
      <c r="C114" s="371">
        <v>160</v>
      </c>
      <c r="D114" s="372">
        <v>33.652999999999999</v>
      </c>
      <c r="E114" s="372">
        <v>35.96</v>
      </c>
      <c r="F114" s="372">
        <f t="shared" si="118"/>
        <v>369.12000000000035</v>
      </c>
      <c r="G114" s="372">
        <f t="shared" si="119"/>
        <v>5384.48</v>
      </c>
      <c r="H114" s="373">
        <f t="shared" si="120"/>
        <v>6.8552580750601791E-2</v>
      </c>
      <c r="I114" s="372"/>
    </row>
    <row r="115" spans="2:9" x14ac:dyDescent="0.25">
      <c r="B115" s="370">
        <v>42576</v>
      </c>
      <c r="C115" s="371">
        <v>160</v>
      </c>
      <c r="D115" s="372">
        <v>33.652999999999999</v>
      </c>
      <c r="E115" s="372">
        <v>35.79</v>
      </c>
      <c r="F115" s="372">
        <f t="shared" si="118"/>
        <v>341.92000000000007</v>
      </c>
      <c r="G115" s="372">
        <f t="shared" si="119"/>
        <v>5384.48</v>
      </c>
      <c r="H115" s="373">
        <f t="shared" si="120"/>
        <v>6.3501025168632833E-2</v>
      </c>
      <c r="I115" s="372"/>
    </row>
    <row r="116" spans="2:9" x14ac:dyDescent="0.25">
      <c r="B116" s="370">
        <v>42577</v>
      </c>
      <c r="C116" s="371">
        <v>160</v>
      </c>
      <c r="D116" s="372">
        <v>33.652999999999999</v>
      </c>
      <c r="E116" s="372">
        <v>36.42</v>
      </c>
      <c r="F116" s="372">
        <f t="shared" si="118"/>
        <v>442.72000000000048</v>
      </c>
      <c r="G116" s="372">
        <f t="shared" si="119"/>
        <v>5384.48</v>
      </c>
      <c r="H116" s="373">
        <f t="shared" si="120"/>
        <v>8.222149585475301E-2</v>
      </c>
      <c r="I116" s="372"/>
    </row>
    <row r="117" spans="2:9" x14ac:dyDescent="0.25">
      <c r="B117" s="370">
        <v>42579</v>
      </c>
      <c r="C117" s="371">
        <v>230</v>
      </c>
      <c r="D117" s="372">
        <v>34.006</v>
      </c>
      <c r="E117" s="372">
        <v>34.4</v>
      </c>
      <c r="F117" s="372">
        <f t="shared" si="118"/>
        <v>90.619999999999621</v>
      </c>
      <c r="G117" s="372">
        <f t="shared" si="119"/>
        <v>7821.38</v>
      </c>
      <c r="H117" s="373">
        <f t="shared" si="120"/>
        <v>1.1586190672234263E-2</v>
      </c>
      <c r="I117" s="372"/>
    </row>
    <row r="118" spans="2:9" x14ac:dyDescent="0.25">
      <c r="B118" s="370">
        <v>42580</v>
      </c>
      <c r="C118" s="371">
        <v>260</v>
      </c>
      <c r="D118" s="372">
        <v>33.991999999999997</v>
      </c>
      <c r="E118" s="372">
        <v>34.19</v>
      </c>
      <c r="F118" s="372">
        <f t="shared" si="118"/>
        <v>51.480000000000103</v>
      </c>
      <c r="G118" s="372">
        <f t="shared" si="119"/>
        <v>8837.92</v>
      </c>
      <c r="H118" s="373">
        <f t="shared" si="120"/>
        <v>5.824899976465063E-3</v>
      </c>
      <c r="I118" s="372"/>
    </row>
    <row r="119" spans="2:9" x14ac:dyDescent="0.25">
      <c r="B119" s="370">
        <v>42584</v>
      </c>
      <c r="C119" s="371">
        <v>300</v>
      </c>
      <c r="D119" s="372">
        <v>33.866</v>
      </c>
      <c r="E119" s="372">
        <v>32.61</v>
      </c>
      <c r="F119" s="372">
        <f t="shared" si="118"/>
        <v>-376.80000000000007</v>
      </c>
      <c r="G119" s="372">
        <f t="shared" si="119"/>
        <v>10159.799999999999</v>
      </c>
      <c r="H119" s="373">
        <f t="shared" si="120"/>
        <v>-3.7087344239059829E-2</v>
      </c>
      <c r="I119" s="372"/>
    </row>
    <row r="120" spans="2:9" x14ac:dyDescent="0.25">
      <c r="B120" s="370">
        <v>42586</v>
      </c>
      <c r="C120" s="371">
        <v>400</v>
      </c>
      <c r="D120" s="372">
        <v>33.520000000000003</v>
      </c>
      <c r="E120" s="372">
        <v>32.549999999999997</v>
      </c>
      <c r="F120" s="372">
        <f t="shared" si="118"/>
        <v>-388.00000000000239</v>
      </c>
      <c r="G120" s="372">
        <f t="shared" si="119"/>
        <v>13408.000000000002</v>
      </c>
      <c r="H120" s="373">
        <f t="shared" si="120"/>
        <v>-2.8937947494033587E-2</v>
      </c>
      <c r="I120" s="372"/>
    </row>
    <row r="121" spans="2:9" x14ac:dyDescent="0.25">
      <c r="B121" s="370">
        <v>42587</v>
      </c>
      <c r="C121" s="371">
        <v>400</v>
      </c>
      <c r="D121" s="372">
        <v>33.387349999999998</v>
      </c>
      <c r="E121" s="372">
        <v>32.729999999999997</v>
      </c>
      <c r="F121" s="372">
        <f t="shared" si="118"/>
        <v>-262.9400000000004</v>
      </c>
      <c r="G121" s="372">
        <f t="shared" si="119"/>
        <v>13354.939999999999</v>
      </c>
      <c r="H121" s="373">
        <f t="shared" si="120"/>
        <v>-1.9688594632398231E-2</v>
      </c>
      <c r="I121" s="372"/>
    </row>
    <row r="122" spans="2:9" x14ac:dyDescent="0.25">
      <c r="B122" s="370">
        <v>42598</v>
      </c>
      <c r="C122" s="371">
        <v>400</v>
      </c>
      <c r="D122" s="372">
        <v>33.387349999999998</v>
      </c>
      <c r="E122" s="372">
        <v>32.1</v>
      </c>
      <c r="F122" s="372">
        <f t="shared" si="118"/>
        <v>-514.93999999999858</v>
      </c>
      <c r="G122" s="372">
        <f t="shared" ref="G122:G127" si="121">D122*C122</f>
        <v>13354.939999999999</v>
      </c>
      <c r="H122" s="373">
        <f t="shared" si="120"/>
        <v>-3.8558016733882636E-2</v>
      </c>
      <c r="I122" s="372"/>
    </row>
    <row r="123" spans="2:9" x14ac:dyDescent="0.25">
      <c r="B123" s="370">
        <v>42599</v>
      </c>
      <c r="C123" s="371">
        <v>500</v>
      </c>
      <c r="D123" s="372">
        <v>33.045879999999997</v>
      </c>
      <c r="E123" s="372">
        <v>31.88</v>
      </c>
      <c r="F123" s="372">
        <f t="shared" si="118"/>
        <v>-582.93999999999892</v>
      </c>
      <c r="G123" s="372">
        <f t="shared" si="121"/>
        <v>16522.939999999999</v>
      </c>
      <c r="H123" s="373">
        <f t="shared" si="120"/>
        <v>-3.5280646180401248E-2</v>
      </c>
      <c r="I123" s="372"/>
    </row>
    <row r="124" spans="2:9" x14ac:dyDescent="0.25">
      <c r="B124" s="370">
        <v>42600</v>
      </c>
      <c r="C124" s="371">
        <v>500</v>
      </c>
      <c r="D124" s="372">
        <v>33.045879999999997</v>
      </c>
      <c r="E124" s="372">
        <v>32.46</v>
      </c>
      <c r="F124" s="372">
        <f t="shared" si="118"/>
        <v>-292.93999999999801</v>
      </c>
      <c r="G124" s="372">
        <f t="shared" si="121"/>
        <v>16522.939999999999</v>
      </c>
      <c r="H124" s="373">
        <f t="shared" si="120"/>
        <v>-1.7729290307899079E-2</v>
      </c>
      <c r="I124" s="372"/>
    </row>
    <row r="125" spans="2:9" x14ac:dyDescent="0.25">
      <c r="B125" s="370">
        <v>42601</v>
      </c>
      <c r="C125" s="371">
        <v>500</v>
      </c>
      <c r="D125" s="372">
        <v>33.045879999999997</v>
      </c>
      <c r="E125" s="372">
        <v>32.61</v>
      </c>
      <c r="F125" s="372">
        <f t="shared" si="118"/>
        <v>-217.93999999999869</v>
      </c>
      <c r="G125" s="372">
        <f t="shared" si="121"/>
        <v>16522.939999999999</v>
      </c>
      <c r="H125" s="373">
        <f t="shared" si="120"/>
        <v>-1.3190146547769266E-2</v>
      </c>
      <c r="I125" s="372"/>
    </row>
    <row r="126" spans="2:9" x14ac:dyDescent="0.25">
      <c r="B126" s="370">
        <v>42604</v>
      </c>
      <c r="C126" s="371">
        <v>500</v>
      </c>
      <c r="D126" s="372">
        <v>33.045879999999997</v>
      </c>
      <c r="E126" s="372">
        <v>32.86</v>
      </c>
      <c r="F126" s="372">
        <f t="shared" si="118"/>
        <v>-92.93999999999869</v>
      </c>
      <c r="G126" s="372">
        <f t="shared" si="121"/>
        <v>16522.939999999999</v>
      </c>
      <c r="H126" s="373">
        <f t="shared" si="120"/>
        <v>-5.624906947552839E-3</v>
      </c>
      <c r="I126" s="372"/>
    </row>
    <row r="127" spans="2:9" x14ac:dyDescent="0.25">
      <c r="B127" s="370">
        <v>42605</v>
      </c>
      <c r="C127" s="371">
        <v>500</v>
      </c>
      <c r="D127" s="372">
        <v>33.045879999999997</v>
      </c>
      <c r="E127" s="372">
        <v>32.25</v>
      </c>
      <c r="F127" s="372">
        <f t="shared" si="118"/>
        <v>-397.93999999999841</v>
      </c>
      <c r="G127" s="372">
        <f t="shared" si="121"/>
        <v>16522.939999999999</v>
      </c>
      <c r="H127" s="373">
        <f t="shared" si="120"/>
        <v>-2.4084091572080902E-2</v>
      </c>
      <c r="I127" s="372"/>
    </row>
    <row r="128" spans="2:9" x14ac:dyDescent="0.25">
      <c r="B128" s="370">
        <v>42606</v>
      </c>
      <c r="C128" s="371">
        <v>500</v>
      </c>
      <c r="D128" s="372">
        <v>33.045879999999997</v>
      </c>
      <c r="E128" s="372">
        <v>32.99</v>
      </c>
      <c r="F128" s="372">
        <f t="shared" si="118"/>
        <v>-27.939999999997411</v>
      </c>
      <c r="G128" s="372">
        <f t="shared" ref="G128:G150" si="122">D128*C128</f>
        <v>16522.939999999999</v>
      </c>
      <c r="H128" s="373">
        <f t="shared" si="120"/>
        <v>-1.6909823554402191E-3</v>
      </c>
      <c r="I128" s="372"/>
    </row>
    <row r="129" spans="2:9" x14ac:dyDescent="0.25">
      <c r="B129" s="370">
        <v>42607</v>
      </c>
      <c r="C129" s="371">
        <v>500</v>
      </c>
      <c r="D129" s="372">
        <v>33.045879999999997</v>
      </c>
      <c r="E129" s="372">
        <v>32.76</v>
      </c>
      <c r="F129" s="372">
        <f t="shared" si="118"/>
        <v>-142.9399999999994</v>
      </c>
      <c r="G129" s="372">
        <f t="shared" si="122"/>
        <v>16522.939999999999</v>
      </c>
      <c r="H129" s="373">
        <f t="shared" si="120"/>
        <v>-8.6510027876394533E-3</v>
      </c>
      <c r="I129" s="372"/>
    </row>
    <row r="130" spans="2:9" x14ac:dyDescent="0.25">
      <c r="B130" s="370">
        <v>42611</v>
      </c>
      <c r="C130" s="371">
        <v>500</v>
      </c>
      <c r="D130" s="372">
        <v>33.045879999999997</v>
      </c>
      <c r="E130" s="372">
        <v>32.33</v>
      </c>
      <c r="F130" s="372">
        <f t="shared" si="118"/>
        <v>-357.93999999999926</v>
      </c>
      <c r="G130" s="372">
        <f t="shared" si="122"/>
        <v>16522.939999999999</v>
      </c>
      <c r="H130" s="373">
        <f t="shared" si="120"/>
        <v>-2.1663214900011697E-2</v>
      </c>
      <c r="I130" s="372"/>
    </row>
    <row r="131" spans="2:9" x14ac:dyDescent="0.25">
      <c r="B131" s="370">
        <v>42612</v>
      </c>
      <c r="C131" s="371">
        <v>500</v>
      </c>
      <c r="D131" s="372">
        <v>33.045879999999997</v>
      </c>
      <c r="E131" s="372">
        <v>32.159999999999997</v>
      </c>
      <c r="F131" s="372">
        <f t="shared" si="118"/>
        <v>-442.94000000000011</v>
      </c>
      <c r="G131" s="372">
        <f t="shared" si="122"/>
        <v>16522.939999999999</v>
      </c>
      <c r="H131" s="373">
        <f t="shared" si="120"/>
        <v>-2.6807577828158919E-2</v>
      </c>
      <c r="I131" s="372"/>
    </row>
    <row r="132" spans="2:9" x14ac:dyDescent="0.25">
      <c r="B132" s="370">
        <v>42614</v>
      </c>
      <c r="C132" s="371">
        <v>500</v>
      </c>
      <c r="D132" s="372">
        <v>33.045879999999997</v>
      </c>
      <c r="E132" s="372">
        <v>31.96</v>
      </c>
      <c r="F132" s="372">
        <f t="shared" si="118"/>
        <v>-542.93999999999801</v>
      </c>
      <c r="G132" s="372">
        <f t="shared" si="122"/>
        <v>16522.939999999999</v>
      </c>
      <c r="H132" s="373">
        <f t="shared" si="120"/>
        <v>-3.2859769508331936E-2</v>
      </c>
      <c r="I132" s="372"/>
    </row>
    <row r="133" spans="2:9" x14ac:dyDescent="0.25">
      <c r="B133" s="370">
        <v>42615</v>
      </c>
      <c r="C133" s="371">
        <v>500</v>
      </c>
      <c r="D133" s="372">
        <v>32.94988</v>
      </c>
      <c r="E133" s="372">
        <v>32.5</v>
      </c>
      <c r="F133" s="372">
        <f t="shared" si="118"/>
        <v>-224.94000000000014</v>
      </c>
      <c r="G133" s="372">
        <f t="shared" si="122"/>
        <v>16474.939999999999</v>
      </c>
      <c r="H133" s="373">
        <f t="shared" si="120"/>
        <v>-1.3653463988336233E-2</v>
      </c>
      <c r="I133" s="372" t="s">
        <v>185</v>
      </c>
    </row>
    <row r="134" spans="2:9" x14ac:dyDescent="0.25">
      <c r="B134" s="370">
        <v>42619</v>
      </c>
      <c r="C134" s="371">
        <v>500</v>
      </c>
      <c r="D134" s="372">
        <v>32.94988</v>
      </c>
      <c r="E134" s="372">
        <v>32.67</v>
      </c>
      <c r="F134" s="372">
        <f t="shared" si="118"/>
        <v>-139.93999999999929</v>
      </c>
      <c r="G134" s="372">
        <f t="shared" si="122"/>
        <v>16474.939999999999</v>
      </c>
      <c r="H134" s="373">
        <f t="shared" si="120"/>
        <v>-8.4941128768905548E-3</v>
      </c>
      <c r="I134" s="372"/>
    </row>
    <row r="135" spans="2:9" x14ac:dyDescent="0.25">
      <c r="B135" s="370">
        <v>42620</v>
      </c>
      <c r="C135" s="371">
        <v>600</v>
      </c>
      <c r="D135" s="372">
        <v>32.733229999999999</v>
      </c>
      <c r="E135" s="372">
        <v>31.32</v>
      </c>
      <c r="F135" s="372">
        <f t="shared" si="118"/>
        <v>-847.93799999999919</v>
      </c>
      <c r="G135" s="372">
        <f t="shared" si="122"/>
        <v>19639.937999999998</v>
      </c>
      <c r="H135" s="373">
        <f t="shared" si="120"/>
        <v>-4.3174168879759153E-2</v>
      </c>
      <c r="I135" s="372"/>
    </row>
    <row r="136" spans="2:9" x14ac:dyDescent="0.25">
      <c r="B136" s="370">
        <v>42620</v>
      </c>
      <c r="C136" s="371">
        <v>700</v>
      </c>
      <c r="D136" s="372">
        <v>32.511339999999997</v>
      </c>
      <c r="E136" s="372">
        <v>31.32</v>
      </c>
      <c r="F136" s="372">
        <f t="shared" si="118"/>
        <v>-833.93799999999771</v>
      </c>
      <c r="G136" s="372">
        <f t="shared" si="122"/>
        <v>22757.937999999998</v>
      </c>
      <c r="H136" s="373">
        <f t="shared" si="120"/>
        <v>-3.6643829506873504E-2</v>
      </c>
      <c r="I136" s="372"/>
    </row>
    <row r="137" spans="2:9" x14ac:dyDescent="0.25">
      <c r="B137" s="370">
        <v>42621</v>
      </c>
      <c r="C137" s="371">
        <v>700</v>
      </c>
      <c r="D137" s="372">
        <v>32.511339999999997</v>
      </c>
      <c r="E137" s="372">
        <v>31.31</v>
      </c>
      <c r="F137" s="372">
        <f t="shared" si="118"/>
        <v>-840.93799999999885</v>
      </c>
      <c r="G137" s="372">
        <f t="shared" si="122"/>
        <v>22757.937999999998</v>
      </c>
      <c r="H137" s="373">
        <f t="shared" si="120"/>
        <v>-3.6951414491066759E-2</v>
      </c>
      <c r="I137" s="372"/>
    </row>
    <row r="138" spans="2:9" x14ac:dyDescent="0.25">
      <c r="B138" s="370">
        <v>42622</v>
      </c>
      <c r="C138" s="371">
        <v>700</v>
      </c>
      <c r="D138" s="372">
        <v>32.511339999999997</v>
      </c>
      <c r="E138" s="372">
        <v>31.51</v>
      </c>
      <c r="F138" s="372">
        <f t="shared" si="118"/>
        <v>-700.9379999999968</v>
      </c>
      <c r="G138" s="372">
        <f t="shared" si="122"/>
        <v>22757.937999999998</v>
      </c>
      <c r="H138" s="373">
        <f t="shared" si="120"/>
        <v>-3.0799714807202519E-2</v>
      </c>
      <c r="I138" s="372"/>
    </row>
    <row r="139" spans="2:9" x14ac:dyDescent="0.25">
      <c r="B139" s="370">
        <v>42625</v>
      </c>
      <c r="C139" s="371">
        <v>800</v>
      </c>
      <c r="D139" s="372">
        <v>32.297429999999999</v>
      </c>
      <c r="E139" s="372">
        <v>30.89</v>
      </c>
      <c r="F139" s="372">
        <f t="shared" si="118"/>
        <v>-1125.9439999999984</v>
      </c>
      <c r="G139" s="372">
        <f t="shared" si="122"/>
        <v>25837.944</v>
      </c>
      <c r="H139" s="373">
        <f t="shared" si="120"/>
        <v>-4.3577151494716394E-2</v>
      </c>
      <c r="I139" s="372"/>
    </row>
    <row r="140" spans="2:9" x14ac:dyDescent="0.25">
      <c r="B140" s="370">
        <v>42632</v>
      </c>
      <c r="C140" s="371">
        <v>800</v>
      </c>
      <c r="D140" s="372">
        <v>32.297429999999999</v>
      </c>
      <c r="E140" s="372">
        <v>30.79</v>
      </c>
      <c r="F140" s="372">
        <f t="shared" si="118"/>
        <v>-1205.9439999999995</v>
      </c>
      <c r="G140" s="372">
        <f t="shared" si="122"/>
        <v>25837.944</v>
      </c>
      <c r="H140" s="373">
        <f t="shared" si="120"/>
        <v>-4.6673373082626063E-2</v>
      </c>
      <c r="I140" s="372"/>
    </row>
    <row r="141" spans="2:9" x14ac:dyDescent="0.25">
      <c r="B141" s="370">
        <v>42633</v>
      </c>
      <c r="C141" s="371">
        <v>800</v>
      </c>
      <c r="D141" s="372">
        <v>32.297429999999999</v>
      </c>
      <c r="E141" s="372">
        <v>31.09</v>
      </c>
      <c r="F141" s="372">
        <f t="shared" si="118"/>
        <v>-965.94399999999894</v>
      </c>
      <c r="G141" s="372">
        <f t="shared" si="122"/>
        <v>25837.944</v>
      </c>
      <c r="H141" s="373">
        <f t="shared" si="120"/>
        <v>-3.7384708318897161E-2</v>
      </c>
      <c r="I141" s="372"/>
    </row>
    <row r="142" spans="2:9" x14ac:dyDescent="0.25">
      <c r="B142" s="370">
        <v>42605</v>
      </c>
      <c r="C142" s="371">
        <v>800</v>
      </c>
      <c r="D142" s="372">
        <v>32.297429999999999</v>
      </c>
      <c r="E142" s="372">
        <v>30.45</v>
      </c>
      <c r="F142" s="372">
        <f t="shared" si="118"/>
        <v>-1477.9439999999995</v>
      </c>
      <c r="G142" s="372">
        <f t="shared" si="122"/>
        <v>25837.944</v>
      </c>
      <c r="H142" s="373">
        <f t="shared" si="120"/>
        <v>-5.7200526481518785E-2</v>
      </c>
      <c r="I142" s="372"/>
    </row>
    <row r="143" spans="2:9" x14ac:dyDescent="0.25">
      <c r="B143" s="370">
        <v>42639</v>
      </c>
      <c r="C143" s="371">
        <v>900</v>
      </c>
      <c r="D143" s="372">
        <v>32.05104</v>
      </c>
      <c r="E143" s="372">
        <v>30.08</v>
      </c>
      <c r="F143" s="372">
        <f t="shared" si="118"/>
        <v>-1773.936000000002</v>
      </c>
      <c r="G143" s="372">
        <f t="shared" si="122"/>
        <v>28845.936000000002</v>
      </c>
      <c r="H143" s="373">
        <f t="shared" si="120"/>
        <v>-6.14969124246827E-2</v>
      </c>
      <c r="I143" s="372"/>
    </row>
    <row r="144" spans="2:9" x14ac:dyDescent="0.25">
      <c r="B144" s="370">
        <v>42640</v>
      </c>
      <c r="C144" s="371">
        <v>900</v>
      </c>
      <c r="D144" s="372">
        <v>32.05104</v>
      </c>
      <c r="E144" s="372">
        <v>29.9</v>
      </c>
      <c r="F144" s="372">
        <f t="shared" si="118"/>
        <v>-1935.9360000000017</v>
      </c>
      <c r="G144" s="372">
        <f t="shared" si="122"/>
        <v>28845.936000000002</v>
      </c>
      <c r="H144" s="373">
        <f t="shared" si="120"/>
        <v>-6.7112954837034985E-2</v>
      </c>
      <c r="I144" s="372"/>
    </row>
    <row r="145" spans="2:9" x14ac:dyDescent="0.25">
      <c r="B145" s="370">
        <v>42641</v>
      </c>
      <c r="C145" s="371">
        <v>900</v>
      </c>
      <c r="D145" s="372">
        <v>32.05104</v>
      </c>
      <c r="E145" s="372">
        <v>29.84</v>
      </c>
      <c r="F145" s="372">
        <f t="shared" si="118"/>
        <v>-1989.9360000000006</v>
      </c>
      <c r="G145" s="372">
        <f t="shared" si="122"/>
        <v>28845.936000000002</v>
      </c>
      <c r="H145" s="373">
        <f t="shared" si="120"/>
        <v>-6.8984968974485708E-2</v>
      </c>
      <c r="I145" s="372"/>
    </row>
    <row r="146" spans="2:9" x14ac:dyDescent="0.25">
      <c r="B146" s="370">
        <v>42643</v>
      </c>
      <c r="C146" s="371">
        <v>900</v>
      </c>
      <c r="D146" s="372">
        <v>32.05104</v>
      </c>
      <c r="E146" s="372">
        <v>29.68</v>
      </c>
      <c r="F146" s="372">
        <f t="shared" si="118"/>
        <v>-2133.9360000000006</v>
      </c>
      <c r="G146" s="372">
        <f t="shared" si="122"/>
        <v>28845.936000000002</v>
      </c>
      <c r="H146" s="373">
        <f t="shared" si="120"/>
        <v>-7.3977006674354431E-2</v>
      </c>
      <c r="I146" s="372"/>
    </row>
    <row r="147" spans="2:9" x14ac:dyDescent="0.25">
      <c r="B147" s="370">
        <v>42646</v>
      </c>
      <c r="C147" s="371">
        <v>1000</v>
      </c>
      <c r="D147" s="372">
        <v>31.78594</v>
      </c>
      <c r="E147" s="372">
        <v>29.28</v>
      </c>
      <c r="F147" s="372">
        <f t="shared" si="118"/>
        <v>-2505.9399999999991</v>
      </c>
      <c r="G147" s="372">
        <f t="shared" si="122"/>
        <v>31785.94</v>
      </c>
      <c r="H147" s="373">
        <f t="shared" si="120"/>
        <v>-7.8838001959356835E-2</v>
      </c>
      <c r="I147" s="372"/>
    </row>
    <row r="148" spans="2:9" x14ac:dyDescent="0.25">
      <c r="B148" s="370">
        <v>42648</v>
      </c>
      <c r="C148" s="371">
        <v>1000</v>
      </c>
      <c r="D148" s="372">
        <v>31.78594</v>
      </c>
      <c r="E148" s="372">
        <v>28.84</v>
      </c>
      <c r="F148" s="372">
        <f t="shared" si="118"/>
        <v>-2945.94</v>
      </c>
      <c r="G148" s="372">
        <f t="shared" si="122"/>
        <v>31785.94</v>
      </c>
      <c r="H148" s="373">
        <f t="shared" si="120"/>
        <v>-9.2680600290568724E-2</v>
      </c>
      <c r="I148" s="372"/>
    </row>
    <row r="149" spans="2:9" x14ac:dyDescent="0.25">
      <c r="B149" s="370">
        <v>42649</v>
      </c>
      <c r="C149" s="371">
        <v>1000</v>
      </c>
      <c r="D149" s="372">
        <v>31.78594</v>
      </c>
      <c r="E149" s="372">
        <v>29.37</v>
      </c>
      <c r="F149" s="372">
        <f t="shared" si="118"/>
        <v>-2415.9399999999991</v>
      </c>
      <c r="G149" s="372">
        <f t="shared" si="122"/>
        <v>31785.94</v>
      </c>
      <c r="H149" s="373">
        <f t="shared" si="120"/>
        <v>-7.6006561391608968E-2</v>
      </c>
      <c r="I149" s="372"/>
    </row>
    <row r="150" spans="2:9" x14ac:dyDescent="0.25">
      <c r="B150" s="370">
        <v>42650</v>
      </c>
      <c r="C150" s="371">
        <v>1000</v>
      </c>
      <c r="D150" s="372">
        <v>31.78594</v>
      </c>
      <c r="E150" s="372">
        <v>29</v>
      </c>
      <c r="F150" s="372">
        <f t="shared" si="118"/>
        <v>-2785.94</v>
      </c>
      <c r="G150" s="372">
        <f t="shared" si="122"/>
        <v>31785.94</v>
      </c>
      <c r="H150" s="373">
        <f t="shared" si="120"/>
        <v>-8.7646928170128049E-2</v>
      </c>
      <c r="I150" s="372"/>
    </row>
    <row r="151" spans="2:9" x14ac:dyDescent="0.25">
      <c r="B151" s="370">
        <v>42661</v>
      </c>
      <c r="C151" s="371">
        <v>1000</v>
      </c>
      <c r="D151" s="372">
        <v>31.78594</v>
      </c>
      <c r="E151" s="372">
        <v>30.64</v>
      </c>
      <c r="F151" s="372">
        <f t="shared" ref="F151:F156" si="123">C151*(E151-D151)</f>
        <v>-1145.9399999999996</v>
      </c>
      <c r="G151" s="372">
        <f t="shared" ref="G151:G156" si="124">D151*C151</f>
        <v>31785.94</v>
      </c>
      <c r="H151" s="373">
        <f t="shared" ref="H151:H156" si="125">(E151-D151)/D151</f>
        <v>-3.6051788935611138E-2</v>
      </c>
      <c r="I151" s="372"/>
    </row>
    <row r="152" spans="2:9" x14ac:dyDescent="0.25">
      <c r="B152" s="370">
        <v>42671</v>
      </c>
      <c r="C152" s="371">
        <v>900</v>
      </c>
      <c r="D152" s="372">
        <v>31.837789999999998</v>
      </c>
      <c r="E152" s="372">
        <v>31.26</v>
      </c>
      <c r="F152" s="372">
        <f t="shared" si="123"/>
        <v>-520.01099999999701</v>
      </c>
      <c r="G152" s="372">
        <f t="shared" si="124"/>
        <v>28654.010999999999</v>
      </c>
      <c r="H152" s="373">
        <f t="shared" si="125"/>
        <v>-1.8147930493919232E-2</v>
      </c>
      <c r="I152" s="372"/>
    </row>
    <row r="153" spans="2:9" x14ac:dyDescent="0.25">
      <c r="B153" s="370">
        <v>42674</v>
      </c>
      <c r="C153" s="371">
        <v>1000</v>
      </c>
      <c r="D153" s="372">
        <v>31.763999999999999</v>
      </c>
      <c r="E153" s="372">
        <v>30.98</v>
      </c>
      <c r="F153" s="372">
        <f t="shared" si="123"/>
        <v>-783.99999999999886</v>
      </c>
      <c r="G153" s="372">
        <f t="shared" si="124"/>
        <v>31764</v>
      </c>
      <c r="H153" s="373">
        <f t="shared" si="125"/>
        <v>-2.468202997103636E-2</v>
      </c>
      <c r="I153" s="372"/>
    </row>
    <row r="154" spans="2:9" x14ac:dyDescent="0.25">
      <c r="B154" s="370">
        <v>42676</v>
      </c>
      <c r="C154" s="371">
        <v>500</v>
      </c>
      <c r="D154" s="372">
        <v>31.518719999999998</v>
      </c>
      <c r="E154" s="372">
        <v>32.22</v>
      </c>
      <c r="F154" s="372">
        <f t="shared" si="123"/>
        <v>350.64000000000027</v>
      </c>
      <c r="G154" s="372">
        <f t="shared" si="124"/>
        <v>15759.359999999999</v>
      </c>
      <c r="H154" s="373">
        <f t="shared" si="125"/>
        <v>2.2249634502923995E-2</v>
      </c>
      <c r="I154" s="372">
        <v>31</v>
      </c>
    </row>
    <row r="155" spans="2:9" x14ac:dyDescent="0.25">
      <c r="B155" s="370">
        <v>42677</v>
      </c>
      <c r="C155" s="371">
        <v>800</v>
      </c>
      <c r="D155" s="372">
        <v>31.51858</v>
      </c>
      <c r="E155" s="372">
        <v>31.02</v>
      </c>
      <c r="F155" s="372">
        <f t="shared" si="123"/>
        <v>-398.86400000000037</v>
      </c>
      <c r="G155" s="372">
        <f t="shared" si="124"/>
        <v>25214.864000000001</v>
      </c>
      <c r="H155" s="373">
        <f t="shared" si="125"/>
        <v>-1.5818606041262027E-2</v>
      </c>
      <c r="I155" s="372"/>
    </row>
    <row r="156" spans="2:9" x14ac:dyDescent="0.25">
      <c r="B156" s="370">
        <v>42701</v>
      </c>
      <c r="C156" s="371">
        <v>400</v>
      </c>
      <c r="D156" s="372">
        <v>30.677849999999999</v>
      </c>
      <c r="E156" s="372">
        <v>33.880000000000003</v>
      </c>
      <c r="F156" s="372">
        <f t="shared" si="123"/>
        <v>1280.8600000000013</v>
      </c>
      <c r="G156" s="372">
        <f t="shared" si="124"/>
        <v>12271.14</v>
      </c>
      <c r="H156" s="373">
        <f t="shared" si="125"/>
        <v>0.10437987016691207</v>
      </c>
      <c r="I156" s="372"/>
    </row>
    <row r="157" spans="2:9" x14ac:dyDescent="0.25">
      <c r="B157" s="370">
        <v>42704</v>
      </c>
      <c r="C157" s="371">
        <v>400</v>
      </c>
      <c r="D157" s="372">
        <v>30.677849999999999</v>
      </c>
      <c r="E157" s="372">
        <v>32.299999999999997</v>
      </c>
      <c r="F157" s="372">
        <f t="shared" ref="F157:F163" si="126">C157*(E157-D157)</f>
        <v>648.8599999999991</v>
      </c>
      <c r="G157" s="372">
        <f t="shared" ref="G157:G163" si="127">D157*C157</f>
        <v>12271.14</v>
      </c>
      <c r="H157" s="373">
        <f t="shared" ref="H157:H163" si="128">(E157-D157)/D157</f>
        <v>5.2876912821465581E-2</v>
      </c>
      <c r="I157" s="372"/>
    </row>
    <row r="158" spans="2:9" x14ac:dyDescent="0.25">
      <c r="B158" s="370">
        <v>42706</v>
      </c>
      <c r="C158" s="371">
        <v>400</v>
      </c>
      <c r="D158" s="372">
        <v>30.527850000000001</v>
      </c>
      <c r="E158" s="372">
        <v>33.299999999999997</v>
      </c>
      <c r="F158" s="372">
        <f t="shared" si="126"/>
        <v>1108.8599999999985</v>
      </c>
      <c r="G158" s="372">
        <f t="shared" si="127"/>
        <v>12211.14</v>
      </c>
      <c r="H158" s="373">
        <f t="shared" si="128"/>
        <v>9.0807246497869851E-2</v>
      </c>
      <c r="I158" s="372"/>
    </row>
    <row r="159" spans="2:9" x14ac:dyDescent="0.25">
      <c r="B159" s="370">
        <v>42712</v>
      </c>
      <c r="C159" s="371">
        <v>300</v>
      </c>
      <c r="D159" s="372">
        <v>29.297370000000001</v>
      </c>
      <c r="E159" s="372">
        <v>34.19</v>
      </c>
      <c r="F159" s="372">
        <f t="shared" si="126"/>
        <v>1467.7889999999991</v>
      </c>
      <c r="G159" s="372">
        <f t="shared" si="127"/>
        <v>8789.2109999999993</v>
      </c>
      <c r="H159" s="373">
        <f t="shared" si="128"/>
        <v>0.16699894905242338</v>
      </c>
      <c r="I159" s="372"/>
    </row>
    <row r="160" spans="2:9" x14ac:dyDescent="0.25">
      <c r="B160" s="370">
        <v>42713</v>
      </c>
      <c r="C160" s="371">
        <v>200</v>
      </c>
      <c r="D160" s="372">
        <v>26.551449999999999</v>
      </c>
      <c r="E160" s="372">
        <v>34.78</v>
      </c>
      <c r="F160" s="372">
        <f t="shared" si="126"/>
        <v>1645.7100000000005</v>
      </c>
      <c r="G160" s="372">
        <f t="shared" si="127"/>
        <v>5310.29</v>
      </c>
      <c r="H160" s="373">
        <f t="shared" si="128"/>
        <v>0.30990962828772073</v>
      </c>
      <c r="I160" s="372"/>
    </row>
    <row r="161" spans="2:9" x14ac:dyDescent="0.25">
      <c r="B161" s="370">
        <v>42716</v>
      </c>
      <c r="C161" s="371">
        <v>300</v>
      </c>
      <c r="D161" s="372">
        <v>29.0943</v>
      </c>
      <c r="E161" s="372">
        <v>34.22</v>
      </c>
      <c r="F161" s="372">
        <f t="shared" si="126"/>
        <v>1537.7099999999996</v>
      </c>
      <c r="G161" s="372">
        <f t="shared" si="127"/>
        <v>8728.2900000000009</v>
      </c>
      <c r="H161" s="373">
        <f t="shared" si="128"/>
        <v>0.17617540205469795</v>
      </c>
      <c r="I161" s="372"/>
    </row>
    <row r="162" spans="2:9" x14ac:dyDescent="0.25">
      <c r="B162" s="370">
        <v>42718</v>
      </c>
      <c r="C162" s="371">
        <v>100</v>
      </c>
      <c r="D162" s="372">
        <v>17.179500000000001</v>
      </c>
      <c r="E162" s="372">
        <v>34.72</v>
      </c>
      <c r="F162" s="372">
        <f t="shared" si="126"/>
        <v>1754.0499999999997</v>
      </c>
      <c r="G162" s="372">
        <f t="shared" si="127"/>
        <v>1717.95</v>
      </c>
      <c r="H162" s="373">
        <f t="shared" si="128"/>
        <v>1.021013417154166</v>
      </c>
      <c r="I162" s="372"/>
    </row>
    <row r="163" spans="2:9" x14ac:dyDescent="0.25">
      <c r="B163" s="370">
        <v>42718</v>
      </c>
      <c r="C163" s="371">
        <v>300</v>
      </c>
      <c r="D163" s="372">
        <v>28.9132</v>
      </c>
      <c r="E163" s="372">
        <v>34.72</v>
      </c>
      <c r="F163" s="372">
        <f t="shared" si="126"/>
        <v>1742.0399999999997</v>
      </c>
      <c r="G163" s="372">
        <f t="shared" si="127"/>
        <v>8673.9599999999991</v>
      </c>
      <c r="H163" s="373">
        <f t="shared" si="128"/>
        <v>0.20083560449898313</v>
      </c>
      <c r="I163" s="372"/>
    </row>
    <row r="164" spans="2:9" x14ac:dyDescent="0.25">
      <c r="B164" s="370">
        <v>42729</v>
      </c>
      <c r="C164" s="371">
        <v>300</v>
      </c>
      <c r="D164" s="372">
        <v>28.9132</v>
      </c>
      <c r="E164" s="372">
        <v>35.08</v>
      </c>
      <c r="F164" s="372">
        <f>C164*(E164-D164)</f>
        <v>1850.0399999999995</v>
      </c>
      <c r="G164" s="372">
        <f>D164*C164</f>
        <v>8673.9599999999991</v>
      </c>
      <c r="H164" s="373">
        <f>(E164-D164)/D164</f>
        <v>0.21328666491429515</v>
      </c>
      <c r="I164" s="372"/>
    </row>
    <row r="165" spans="2:9" x14ac:dyDescent="0.25">
      <c r="B165" s="370">
        <v>42745</v>
      </c>
      <c r="C165" s="371">
        <v>400</v>
      </c>
      <c r="D165" s="372">
        <v>30.12988</v>
      </c>
      <c r="E165" s="372">
        <v>33.19</v>
      </c>
      <c r="F165" s="372">
        <f>C165*(E165-D165)</f>
        <v>1224.0479999999991</v>
      </c>
      <c r="G165" s="372">
        <f>D165*C165</f>
        <v>12051.951999999999</v>
      </c>
      <c r="H165" s="373">
        <f>(E165-D165)/D165</f>
        <v>0.1015642943151449</v>
      </c>
      <c r="I165" s="372"/>
    </row>
    <row r="166" spans="2:9" x14ac:dyDescent="0.25">
      <c r="B166" s="370">
        <v>42752</v>
      </c>
      <c r="C166" s="371">
        <v>300</v>
      </c>
      <c r="D166" s="372">
        <v>28.620100000000001</v>
      </c>
      <c r="E166" s="372">
        <v>34.840000000000003</v>
      </c>
      <c r="F166" s="372">
        <f>C166*(E166-D166)</f>
        <v>1865.9700000000007</v>
      </c>
      <c r="G166" s="372">
        <f>D166*C166</f>
        <v>8586.0300000000007</v>
      </c>
      <c r="H166" s="373">
        <f>(E166-D166)/D166</f>
        <v>0.21732628467405782</v>
      </c>
      <c r="I166" s="372">
        <v>28.25</v>
      </c>
    </row>
    <row r="167" spans="2:9" x14ac:dyDescent="0.25">
      <c r="B167" s="370">
        <v>42754</v>
      </c>
      <c r="C167" s="371">
        <v>400</v>
      </c>
      <c r="D167" s="372">
        <v>30.032579999999999</v>
      </c>
      <c r="E167" s="372">
        <v>34.26</v>
      </c>
      <c r="F167" s="372">
        <f>C167*(E167-D167)</f>
        <v>1690.9679999999994</v>
      </c>
      <c r="G167" s="372">
        <f>D167*C167</f>
        <v>12013.031999999999</v>
      </c>
      <c r="H167" s="373">
        <f>(E167-D167)/D167</f>
        <v>0.14076113340911767</v>
      </c>
      <c r="I167" s="372"/>
    </row>
    <row r="185" spans="1:13" x14ac:dyDescent="0.25">
      <c r="L185" t="s">
        <v>65</v>
      </c>
      <c r="M185" s="2">
        <f>M213+K213-F213</f>
        <v>1747.9699999999939</v>
      </c>
    </row>
    <row r="186" spans="1:13" x14ac:dyDescent="0.25">
      <c r="A186" s="256" t="s">
        <v>1</v>
      </c>
      <c r="B186" s="256" t="s">
        <v>2</v>
      </c>
      <c r="C186" s="256" t="s">
        <v>4</v>
      </c>
      <c r="D186" s="257" t="s">
        <v>5</v>
      </c>
      <c r="E186" s="257" t="s">
        <v>94</v>
      </c>
      <c r="F186" s="257" t="s">
        <v>60</v>
      </c>
      <c r="G186" s="256" t="s">
        <v>3</v>
      </c>
      <c r="H186" s="256" t="s">
        <v>6</v>
      </c>
      <c r="I186" s="257" t="s">
        <v>7</v>
      </c>
      <c r="J186" s="257" t="s">
        <v>95</v>
      </c>
      <c r="K186" s="257" t="s">
        <v>61</v>
      </c>
      <c r="L186" s="256" t="s">
        <v>37</v>
      </c>
      <c r="M186" s="256" t="s">
        <v>38</v>
      </c>
    </row>
    <row r="187" spans="1:13" x14ac:dyDescent="0.25">
      <c r="A187" s="258" t="s">
        <v>196</v>
      </c>
      <c r="B187" s="259">
        <v>42482</v>
      </c>
      <c r="C187" s="254">
        <v>80</v>
      </c>
      <c r="D187" s="255">
        <v>36.01</v>
      </c>
      <c r="E187" s="255">
        <v>0</v>
      </c>
      <c r="F187" s="255">
        <f t="shared" ref="F187:F207" si="129">D187*C187+E187</f>
        <v>2880.7999999999997</v>
      </c>
      <c r="G187" s="259">
        <v>42514</v>
      </c>
      <c r="H187" s="254">
        <v>40</v>
      </c>
      <c r="I187" s="255">
        <v>35.35</v>
      </c>
      <c r="J187" s="255">
        <v>0.03</v>
      </c>
      <c r="K187" s="255">
        <f>I187*H187-J187</f>
        <v>1413.97</v>
      </c>
      <c r="L187" s="259">
        <v>42522</v>
      </c>
      <c r="M187" s="255">
        <v>10.5</v>
      </c>
    </row>
    <row r="188" spans="1:13" x14ac:dyDescent="0.25">
      <c r="A188" s="261" t="s">
        <v>71</v>
      </c>
      <c r="B188" s="259">
        <v>42482</v>
      </c>
      <c r="C188" s="254">
        <v>20</v>
      </c>
      <c r="D188" s="255">
        <v>35.549999999999997</v>
      </c>
      <c r="E188" s="255">
        <v>0</v>
      </c>
      <c r="F188" s="255">
        <f t="shared" si="129"/>
        <v>711</v>
      </c>
      <c r="G188" s="254"/>
      <c r="H188" s="254"/>
      <c r="I188" s="255"/>
      <c r="J188" s="255"/>
      <c r="K188" s="255"/>
      <c r="L188" s="259">
        <v>42614</v>
      </c>
      <c r="M188" s="255">
        <v>48</v>
      </c>
    </row>
    <row r="189" spans="1:13" x14ac:dyDescent="0.25">
      <c r="A189" s="254"/>
      <c r="B189" s="259">
        <v>42508</v>
      </c>
      <c r="C189" s="254">
        <v>40</v>
      </c>
      <c r="D189" s="255">
        <v>34.19</v>
      </c>
      <c r="E189" s="255">
        <v>0</v>
      </c>
      <c r="F189" s="255">
        <f t="shared" si="129"/>
        <v>1367.6</v>
      </c>
      <c r="G189" s="259">
        <v>42521</v>
      </c>
      <c r="H189" s="260">
        <v>40</v>
      </c>
      <c r="I189" s="255">
        <v>35.99</v>
      </c>
      <c r="J189" s="255">
        <v>0.03</v>
      </c>
      <c r="K189" s="255">
        <f t="shared" ref="K189:K204" si="130">I189*H189-J189</f>
        <v>1439.5700000000002</v>
      </c>
      <c r="L189" s="259">
        <v>42706</v>
      </c>
      <c r="M189" s="255">
        <v>60</v>
      </c>
    </row>
    <row r="190" spans="1:13" x14ac:dyDescent="0.25">
      <c r="A190" s="254"/>
      <c r="B190" s="259">
        <v>42509</v>
      </c>
      <c r="C190" s="254">
        <v>100</v>
      </c>
      <c r="D190" s="255">
        <v>34.49</v>
      </c>
      <c r="E190" s="255">
        <v>0</v>
      </c>
      <c r="F190" s="255">
        <f t="shared" si="129"/>
        <v>3449</v>
      </c>
      <c r="G190" s="259">
        <v>42531</v>
      </c>
      <c r="H190" s="260">
        <v>100</v>
      </c>
      <c r="I190" s="255">
        <v>36.99</v>
      </c>
      <c r="J190" s="255">
        <v>0.08</v>
      </c>
      <c r="K190" s="255">
        <f t="shared" si="130"/>
        <v>3698.92</v>
      </c>
      <c r="L190" s="254"/>
      <c r="M190" s="254"/>
    </row>
    <row r="191" spans="1:13" x14ac:dyDescent="0.25">
      <c r="A191" s="254"/>
      <c r="B191" s="259">
        <v>42536</v>
      </c>
      <c r="C191" s="254">
        <v>100</v>
      </c>
      <c r="D191" s="255">
        <v>35.39</v>
      </c>
      <c r="E191" s="255">
        <v>0</v>
      </c>
      <c r="F191" s="255">
        <f t="shared" si="129"/>
        <v>3539</v>
      </c>
      <c r="G191" s="259">
        <v>42594</v>
      </c>
      <c r="H191" s="260">
        <v>100</v>
      </c>
      <c r="I191" s="255">
        <v>32.58</v>
      </c>
      <c r="J191" s="255">
        <v>7.0000000000000007E-2</v>
      </c>
      <c r="K191" s="255">
        <f t="shared" si="130"/>
        <v>3257.93</v>
      </c>
      <c r="L191" s="254"/>
      <c r="M191" s="254"/>
    </row>
    <row r="192" spans="1:13" x14ac:dyDescent="0.25">
      <c r="A192" s="254"/>
      <c r="B192" s="259">
        <v>42579</v>
      </c>
      <c r="C192" s="254">
        <v>40</v>
      </c>
      <c r="D192" s="255">
        <v>35</v>
      </c>
      <c r="E192" s="255">
        <v>0</v>
      </c>
      <c r="F192" s="255">
        <f t="shared" si="129"/>
        <v>1400</v>
      </c>
      <c r="G192" s="259">
        <v>42671</v>
      </c>
      <c r="H192" s="260">
        <v>100</v>
      </c>
      <c r="I192" s="255">
        <v>31.32</v>
      </c>
      <c r="J192" s="255">
        <v>7.0000000000000007E-2</v>
      </c>
      <c r="K192" s="255">
        <f t="shared" si="130"/>
        <v>3131.93</v>
      </c>
      <c r="L192" s="254"/>
      <c r="M192" s="254"/>
    </row>
    <row r="193" spans="1:13" x14ac:dyDescent="0.25">
      <c r="A193" s="254"/>
      <c r="B193" s="259">
        <v>42579</v>
      </c>
      <c r="C193" s="254">
        <v>30</v>
      </c>
      <c r="D193" s="255">
        <v>34.57</v>
      </c>
      <c r="E193" s="255">
        <v>-7.0000000000000007E-2</v>
      </c>
      <c r="F193" s="255">
        <f t="shared" si="129"/>
        <v>1037.03</v>
      </c>
      <c r="G193" s="259">
        <v>42676</v>
      </c>
      <c r="H193" s="260">
        <v>200</v>
      </c>
      <c r="I193" s="255">
        <v>31.83</v>
      </c>
      <c r="J193" s="255">
        <v>0.14000000000000001</v>
      </c>
      <c r="K193" s="255">
        <f t="shared" si="130"/>
        <v>6365.86</v>
      </c>
      <c r="L193" s="254"/>
      <c r="M193" s="254"/>
    </row>
    <row r="194" spans="1:13" x14ac:dyDescent="0.25">
      <c r="A194" s="254"/>
      <c r="B194" s="259">
        <v>42580</v>
      </c>
      <c r="C194" s="254">
        <v>30</v>
      </c>
      <c r="D194" s="255">
        <v>33.880000000000003</v>
      </c>
      <c r="E194" s="255">
        <v>0</v>
      </c>
      <c r="F194" s="255">
        <f t="shared" si="129"/>
        <v>1016.4000000000001</v>
      </c>
      <c r="G194" s="259">
        <v>42676</v>
      </c>
      <c r="H194" s="260">
        <v>100</v>
      </c>
      <c r="I194" s="255">
        <v>31.98</v>
      </c>
      <c r="J194" s="255">
        <v>7.0000000000000007E-2</v>
      </c>
      <c r="K194" s="255">
        <f t="shared" si="130"/>
        <v>3197.93</v>
      </c>
      <c r="L194" s="254"/>
      <c r="M194" s="254"/>
    </row>
    <row r="195" spans="1:13" x14ac:dyDescent="0.25">
      <c r="A195" s="254"/>
      <c r="B195" s="259">
        <v>42584</v>
      </c>
      <c r="C195" s="254">
        <v>40</v>
      </c>
      <c r="D195" s="255">
        <v>33.049999999999997</v>
      </c>
      <c r="E195" s="255">
        <v>0</v>
      </c>
      <c r="F195" s="255">
        <f t="shared" si="129"/>
        <v>1322</v>
      </c>
      <c r="G195" s="259">
        <v>42676</v>
      </c>
      <c r="H195" s="260">
        <v>100</v>
      </c>
      <c r="I195" s="255">
        <v>32.18</v>
      </c>
      <c r="J195" s="255">
        <v>7.0000000000000007E-2</v>
      </c>
      <c r="K195" s="255">
        <f t="shared" si="130"/>
        <v>3217.93</v>
      </c>
      <c r="L195" s="254"/>
      <c r="M195" s="254"/>
    </row>
    <row r="196" spans="1:13" x14ac:dyDescent="0.25">
      <c r="A196" s="254"/>
      <c r="B196" s="259">
        <v>42586</v>
      </c>
      <c r="C196" s="254">
        <v>100</v>
      </c>
      <c r="D196" s="255">
        <v>32.479999999999997</v>
      </c>
      <c r="E196" s="255">
        <v>0</v>
      </c>
      <c r="F196" s="255">
        <f t="shared" si="129"/>
        <v>3247.9999999999995</v>
      </c>
      <c r="G196" s="259">
        <v>42676</v>
      </c>
      <c r="H196" s="260">
        <v>100</v>
      </c>
      <c r="I196" s="255">
        <v>32.229999999999997</v>
      </c>
      <c r="J196" s="255">
        <v>7.0000000000000007E-2</v>
      </c>
      <c r="K196" s="255">
        <f t="shared" si="130"/>
        <v>3222.9299999999994</v>
      </c>
      <c r="L196" s="254"/>
      <c r="M196" s="254"/>
    </row>
    <row r="197" spans="1:13" x14ac:dyDescent="0.25">
      <c r="A197" s="254"/>
      <c r="B197" s="259">
        <v>42593</v>
      </c>
      <c r="C197" s="254">
        <v>100</v>
      </c>
      <c r="D197" s="255">
        <v>32.049999999999997</v>
      </c>
      <c r="E197" s="255">
        <v>0</v>
      </c>
      <c r="F197" s="255">
        <f t="shared" si="129"/>
        <v>3204.9999999999995</v>
      </c>
      <c r="G197" s="259">
        <v>42683</v>
      </c>
      <c r="H197" s="260">
        <v>100</v>
      </c>
      <c r="I197" s="255">
        <v>32.33</v>
      </c>
      <c r="J197" s="255">
        <v>7.0000000000000007E-2</v>
      </c>
      <c r="K197" s="255">
        <f t="shared" si="130"/>
        <v>3232.93</v>
      </c>
      <c r="L197" s="254"/>
      <c r="M197" s="254"/>
    </row>
    <row r="198" spans="1:13" x14ac:dyDescent="0.25">
      <c r="A198" s="254"/>
      <c r="B198" s="259">
        <v>42599</v>
      </c>
      <c r="C198" s="254">
        <v>100</v>
      </c>
      <c r="D198" s="255">
        <v>31.68</v>
      </c>
      <c r="E198" s="255">
        <v>0</v>
      </c>
      <c r="F198" s="255">
        <f t="shared" si="129"/>
        <v>3168</v>
      </c>
      <c r="G198" s="259">
        <v>42683</v>
      </c>
      <c r="H198" s="260">
        <v>200</v>
      </c>
      <c r="I198" s="255">
        <v>32.08</v>
      </c>
      <c r="J198" s="255">
        <v>0.14000000000000001</v>
      </c>
      <c r="K198" s="255">
        <f t="shared" si="130"/>
        <v>6415.86</v>
      </c>
      <c r="L198" s="254"/>
      <c r="M198" s="254"/>
    </row>
    <row r="199" spans="1:13" x14ac:dyDescent="0.25">
      <c r="A199" s="254"/>
      <c r="B199" s="259">
        <v>42620</v>
      </c>
      <c r="C199" s="254">
        <v>100</v>
      </c>
      <c r="D199" s="255">
        <v>31.65</v>
      </c>
      <c r="E199" s="255">
        <v>0</v>
      </c>
      <c r="F199" s="255">
        <f t="shared" si="129"/>
        <v>3165</v>
      </c>
      <c r="G199" s="259">
        <v>42684</v>
      </c>
      <c r="H199" s="260">
        <v>100</v>
      </c>
      <c r="I199" s="255">
        <v>32.950000000000003</v>
      </c>
      <c r="J199" s="255">
        <v>7.0000000000000007E-2</v>
      </c>
      <c r="K199" s="255">
        <f t="shared" si="130"/>
        <v>3294.9300000000003</v>
      </c>
      <c r="L199" s="254"/>
      <c r="M199" s="254"/>
    </row>
    <row r="200" spans="1:13" x14ac:dyDescent="0.25">
      <c r="A200" s="254"/>
      <c r="B200" s="259">
        <v>42620</v>
      </c>
      <c r="C200" s="254">
        <v>100</v>
      </c>
      <c r="D200" s="255">
        <v>31.18</v>
      </c>
      <c r="E200" s="255">
        <v>0</v>
      </c>
      <c r="F200" s="255">
        <f t="shared" si="129"/>
        <v>3118</v>
      </c>
      <c r="G200" s="259">
        <v>42712</v>
      </c>
      <c r="H200" s="260">
        <v>100</v>
      </c>
      <c r="I200" s="255">
        <v>34.22</v>
      </c>
      <c r="J200" s="255">
        <v>7.0000000000000007E-2</v>
      </c>
      <c r="K200" s="255">
        <f t="shared" si="130"/>
        <v>3421.93</v>
      </c>
      <c r="L200" s="254"/>
      <c r="M200" s="254"/>
    </row>
    <row r="201" spans="1:13" x14ac:dyDescent="0.25">
      <c r="A201" s="254"/>
      <c r="B201" s="259">
        <v>42625</v>
      </c>
      <c r="C201" s="254">
        <v>100</v>
      </c>
      <c r="D201" s="255">
        <v>30.8</v>
      </c>
      <c r="E201" s="255">
        <v>0</v>
      </c>
      <c r="F201" s="255">
        <f t="shared" si="129"/>
        <v>3080</v>
      </c>
      <c r="G201" s="259">
        <v>42713</v>
      </c>
      <c r="H201" s="260">
        <v>100</v>
      </c>
      <c r="I201" s="255">
        <v>34.79</v>
      </c>
      <c r="J201" s="255">
        <v>0.08</v>
      </c>
      <c r="K201" s="255">
        <f t="shared" si="130"/>
        <v>3478.92</v>
      </c>
      <c r="L201" s="254"/>
      <c r="M201" s="254"/>
    </row>
    <row r="202" spans="1:13" x14ac:dyDescent="0.25">
      <c r="A202" s="254"/>
      <c r="B202" s="259">
        <v>42639</v>
      </c>
      <c r="C202" s="254">
        <v>100</v>
      </c>
      <c r="D202" s="255">
        <v>30.08</v>
      </c>
      <c r="E202" s="255">
        <v>0</v>
      </c>
      <c r="F202" s="255">
        <f t="shared" si="129"/>
        <v>3008</v>
      </c>
      <c r="G202" s="259">
        <v>42718</v>
      </c>
      <c r="H202" s="260">
        <v>100</v>
      </c>
      <c r="I202" s="255">
        <v>35.21</v>
      </c>
      <c r="J202" s="255">
        <v>0.57999999999999996</v>
      </c>
      <c r="K202" s="255">
        <f t="shared" si="130"/>
        <v>3520.42</v>
      </c>
      <c r="L202" s="254"/>
      <c r="M202" s="254"/>
    </row>
    <row r="203" spans="1:13" x14ac:dyDescent="0.25">
      <c r="A203" s="254"/>
      <c r="B203" s="259">
        <v>42646</v>
      </c>
      <c r="C203" s="254">
        <v>100</v>
      </c>
      <c r="D203" s="255">
        <v>29.4</v>
      </c>
      <c r="E203" s="255">
        <v>0</v>
      </c>
      <c r="F203" s="255">
        <f t="shared" si="129"/>
        <v>2940</v>
      </c>
      <c r="G203" s="259">
        <v>42718</v>
      </c>
      <c r="H203" s="260">
        <v>100</v>
      </c>
      <c r="I203" s="255">
        <v>34.9</v>
      </c>
      <c r="J203" s="255">
        <v>0.08</v>
      </c>
      <c r="K203" s="255">
        <f t="shared" si="130"/>
        <v>3489.92</v>
      </c>
      <c r="L203" s="254"/>
      <c r="M203" s="254"/>
    </row>
    <row r="204" spans="1:13" x14ac:dyDescent="0.25">
      <c r="A204" s="254"/>
      <c r="B204" s="259">
        <v>42674</v>
      </c>
      <c r="C204" s="254">
        <v>100</v>
      </c>
      <c r="D204" s="255">
        <v>31.1</v>
      </c>
      <c r="E204" s="255">
        <v>0</v>
      </c>
      <c r="F204" s="255">
        <f t="shared" si="129"/>
        <v>3110</v>
      </c>
      <c r="G204" s="259">
        <v>42752</v>
      </c>
      <c r="H204" s="260">
        <v>100</v>
      </c>
      <c r="I204" s="255">
        <v>34.659999999999997</v>
      </c>
      <c r="J204" s="255">
        <v>0.08</v>
      </c>
      <c r="K204" s="255">
        <f t="shared" si="130"/>
        <v>3465.9199999999996</v>
      </c>
      <c r="L204" s="254"/>
      <c r="M204" s="254"/>
    </row>
    <row r="205" spans="1:13" x14ac:dyDescent="0.25">
      <c r="A205" s="254"/>
      <c r="B205" s="259">
        <v>42677</v>
      </c>
      <c r="C205" s="254">
        <v>200</v>
      </c>
      <c r="D205" s="255">
        <v>31.68</v>
      </c>
      <c r="E205" s="255">
        <v>0</v>
      </c>
      <c r="F205" s="255">
        <f t="shared" si="129"/>
        <v>6336</v>
      </c>
      <c r="G205" s="254"/>
      <c r="H205" s="254"/>
      <c r="I205" s="255"/>
      <c r="J205" s="255"/>
      <c r="K205" s="255"/>
      <c r="L205" s="254"/>
      <c r="M205" s="254"/>
    </row>
    <row r="206" spans="1:13" x14ac:dyDescent="0.25">
      <c r="A206" s="254"/>
      <c r="B206" s="259">
        <v>42677</v>
      </c>
      <c r="C206" s="254">
        <v>100</v>
      </c>
      <c r="D206" s="255">
        <v>31.2</v>
      </c>
      <c r="E206" s="255">
        <v>-0.5</v>
      </c>
      <c r="F206" s="255">
        <f t="shared" si="129"/>
        <v>3119.5</v>
      </c>
      <c r="G206" s="254"/>
      <c r="H206" s="254"/>
      <c r="I206" s="255"/>
      <c r="J206" s="255"/>
      <c r="K206" s="255"/>
      <c r="L206" s="254"/>
      <c r="M206" s="254"/>
    </row>
    <row r="207" spans="1:13" x14ac:dyDescent="0.25">
      <c r="A207" s="254"/>
      <c r="B207" s="259">
        <v>42716</v>
      </c>
      <c r="C207" s="254">
        <v>100</v>
      </c>
      <c r="D207" s="255">
        <v>34.18</v>
      </c>
      <c r="E207" s="255">
        <v>0</v>
      </c>
      <c r="F207" s="255">
        <f t="shared" si="129"/>
        <v>3418</v>
      </c>
      <c r="G207" s="254"/>
      <c r="H207" s="254"/>
      <c r="I207" s="255"/>
      <c r="J207" s="255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4"/>
      <c r="H208" s="254"/>
      <c r="I208" s="255"/>
      <c r="J208" s="255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4"/>
      <c r="H209" s="254"/>
      <c r="I209" s="255"/>
      <c r="J209" s="255"/>
      <c r="K209" s="255"/>
      <c r="L209" s="254"/>
      <c r="M209" s="254"/>
    </row>
    <row r="210" spans="1:13" x14ac:dyDescent="0.25">
      <c r="A210" s="254"/>
      <c r="B210" s="259"/>
      <c r="C210" s="254"/>
      <c r="D210" s="255"/>
      <c r="E210" s="255"/>
      <c r="F210" s="255"/>
      <c r="G210" s="254"/>
      <c r="H210" s="254"/>
      <c r="I210" s="255"/>
      <c r="J210" s="255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4"/>
      <c r="H211" s="254"/>
      <c r="I211" s="255"/>
      <c r="J211" s="255"/>
      <c r="K211" s="255"/>
      <c r="L211" s="254"/>
      <c r="M211" s="254"/>
    </row>
    <row r="212" spans="1:13" x14ac:dyDescent="0.25">
      <c r="A212" s="254"/>
      <c r="B212" s="254"/>
      <c r="C212" s="254"/>
      <c r="D212" s="255"/>
      <c r="E212" s="255"/>
      <c r="F212" s="255"/>
      <c r="G212" s="254"/>
      <c r="H212" s="254"/>
      <c r="I212" s="255"/>
      <c r="J212" s="255"/>
      <c r="K212" s="255"/>
      <c r="L212" s="254"/>
      <c r="M212" s="254"/>
    </row>
    <row r="213" spans="1:13" x14ac:dyDescent="0.25">
      <c r="A213" s="31" t="s">
        <v>81</v>
      </c>
      <c r="B213" s="14"/>
      <c r="C213" s="14">
        <f>SUM(C187:C210)</f>
        <v>1780</v>
      </c>
      <c r="D213" s="18"/>
      <c r="E213" s="18"/>
      <c r="F213" s="18">
        <f>SUM(F187:F210)</f>
        <v>57638.33</v>
      </c>
      <c r="G213" s="14"/>
      <c r="H213" s="14">
        <f>SUM(H187:H212)</f>
        <v>1780</v>
      </c>
      <c r="I213" s="18"/>
      <c r="J213" s="18"/>
      <c r="K213" s="18">
        <f>SUM(K187:K212)</f>
        <v>59267.799999999996</v>
      </c>
      <c r="L213" s="14"/>
      <c r="M213" s="18">
        <f>SUM(M187:M212)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102">
    <cfRule type="expression" dxfId="1310" priority="65">
      <formula>F98&gt;0</formula>
    </cfRule>
    <cfRule type="expression" dxfId="1309" priority="66">
      <formula>F98&lt;0</formula>
    </cfRule>
  </conditionalFormatting>
  <conditionalFormatting sqref="F103:F116 F119:F163 F166:F167">
    <cfRule type="expression" dxfId="1308" priority="61">
      <formula>F103&gt;0</formula>
    </cfRule>
    <cfRule type="expression" dxfId="1307" priority="62">
      <formula>F103&lt;0</formula>
    </cfRule>
  </conditionalFormatting>
  <conditionalFormatting sqref="F103:F116 F119:F163 F166:F167">
    <cfRule type="expression" dxfId="1306" priority="63">
      <formula>F103&gt;0</formula>
    </cfRule>
    <cfRule type="expression" dxfId="1305" priority="64">
      <formula>F103&lt;0</formula>
    </cfRule>
  </conditionalFormatting>
  <conditionalFormatting sqref="H98:H116 H119:H163 H166:H167">
    <cfRule type="expression" dxfId="1304" priority="59">
      <formula>H98&gt;0</formula>
    </cfRule>
    <cfRule type="expression" dxfId="1303" priority="60">
      <formula>H98&lt;0</formula>
    </cfRule>
  </conditionalFormatting>
  <conditionalFormatting sqref="F94:F97">
    <cfRule type="expression" dxfId="1302" priority="53">
      <formula>F94&gt;0</formula>
    </cfRule>
    <cfRule type="expression" dxfId="1301" priority="54">
      <formula>F94&lt;0</formula>
    </cfRule>
  </conditionalFormatting>
  <conditionalFormatting sqref="H94:H97">
    <cfRule type="expression" dxfId="1300" priority="51">
      <formula>H94&gt;0</formula>
    </cfRule>
    <cfRule type="expression" dxfId="1299" priority="52">
      <formula>H94&lt;0</formula>
    </cfRule>
  </conditionalFormatting>
  <conditionalFormatting sqref="Q8">
    <cfRule type="expression" dxfId="1298" priority="47">
      <formula>Q8&gt;0</formula>
    </cfRule>
    <cfRule type="expression" dxfId="1297" priority="48">
      <formula>Q8&lt;0</formula>
    </cfRule>
  </conditionalFormatting>
  <conditionalFormatting sqref="Q7">
    <cfRule type="expression" dxfId="1296" priority="49">
      <formula>Q7&gt;0</formula>
    </cfRule>
    <cfRule type="expression" dxfId="1295" priority="50">
      <formula>Q7&lt;0</formula>
    </cfRule>
  </conditionalFormatting>
  <conditionalFormatting sqref="F117">
    <cfRule type="expression" dxfId="1294" priority="43">
      <formula>F117&gt;0</formula>
    </cfRule>
    <cfRule type="expression" dxfId="1293" priority="44">
      <formula>F117&lt;0</formula>
    </cfRule>
  </conditionalFormatting>
  <conditionalFormatting sqref="F117">
    <cfRule type="expression" dxfId="1292" priority="45">
      <formula>F117&gt;0</formula>
    </cfRule>
    <cfRule type="expression" dxfId="1291" priority="46">
      <formula>F117&lt;0</formula>
    </cfRule>
  </conditionalFormatting>
  <conditionalFormatting sqref="H117">
    <cfRule type="expression" dxfId="1290" priority="41">
      <formula>H117&gt;0</formula>
    </cfRule>
    <cfRule type="expression" dxfId="1289" priority="42">
      <formula>H117&lt;0</formula>
    </cfRule>
  </conditionalFormatting>
  <conditionalFormatting sqref="F118">
    <cfRule type="expression" dxfId="1288" priority="37">
      <formula>F118&gt;0</formula>
    </cfRule>
    <cfRule type="expression" dxfId="1287" priority="38">
      <formula>F118&lt;0</formula>
    </cfRule>
  </conditionalFormatting>
  <conditionalFormatting sqref="F118">
    <cfRule type="expression" dxfId="1286" priority="39">
      <formula>F118&gt;0</formula>
    </cfRule>
    <cfRule type="expression" dxfId="1285" priority="40">
      <formula>F118&lt;0</formula>
    </cfRule>
  </conditionalFormatting>
  <conditionalFormatting sqref="H118">
    <cfRule type="expression" dxfId="1284" priority="35">
      <formula>H118&gt;0</formula>
    </cfRule>
    <cfRule type="expression" dxfId="1283" priority="36">
      <formula>H118&lt;0</formula>
    </cfRule>
  </conditionalFormatting>
  <conditionalFormatting sqref="F164:F165">
    <cfRule type="expression" dxfId="1282" priority="31">
      <formula>F164&gt;0</formula>
    </cfRule>
    <cfRule type="expression" dxfId="1281" priority="32">
      <formula>F164&lt;0</formula>
    </cfRule>
  </conditionalFormatting>
  <conditionalFormatting sqref="F164:F165">
    <cfRule type="expression" dxfId="1280" priority="33">
      <formula>F164&gt;0</formula>
    </cfRule>
    <cfRule type="expression" dxfId="1279" priority="34">
      <formula>F164&lt;0</formula>
    </cfRule>
  </conditionalFormatting>
  <conditionalFormatting sqref="H164:H165">
    <cfRule type="expression" dxfId="1278" priority="29">
      <formula>H164&gt;0</formula>
    </cfRule>
    <cfRule type="expression" dxfId="1277" priority="30">
      <formula>H164&lt;0</formula>
    </cfRule>
  </conditionalFormatting>
  <conditionalFormatting sqref="F35:F50">
    <cfRule type="expression" dxfId="1276" priority="27">
      <formula>F35&gt;0</formula>
    </cfRule>
    <cfRule type="expression" dxfId="1275" priority="28">
      <formula>F35&lt;0</formula>
    </cfRule>
  </conditionalFormatting>
  <conditionalFormatting sqref="H35:H50">
    <cfRule type="expression" dxfId="1274" priority="25">
      <formula>H35&gt;0</formula>
    </cfRule>
    <cfRule type="expression" dxfId="1273" priority="26">
      <formula>H35&lt;0</formula>
    </cfRule>
  </conditionalFormatting>
  <conditionalFormatting sqref="Q10">
    <cfRule type="expression" dxfId="1272" priority="23">
      <formula>Q10&gt;0</formula>
    </cfRule>
    <cfRule type="expression" dxfId="1271" priority="24">
      <formula>Q10&lt;0</formula>
    </cfRule>
  </conditionalFormatting>
  <conditionalFormatting sqref="J45:K45">
    <cfRule type="expression" dxfId="1270" priority="21">
      <formula>J45&gt;0</formula>
    </cfRule>
    <cfRule type="expression" dxfId="1269" priority="22">
      <formula>J45&lt;0</formula>
    </cfRule>
  </conditionalFormatting>
  <conditionalFormatting sqref="K46">
    <cfRule type="expression" dxfId="1268" priority="19">
      <formula>K46&gt;0</formula>
    </cfRule>
    <cfRule type="expression" dxfId="1267" priority="20">
      <formula>K46&lt;0</formula>
    </cfRule>
  </conditionalFormatting>
  <conditionalFormatting sqref="K47:K60 K65:K91">
    <cfRule type="expression" dxfId="1266" priority="17">
      <formula>K47&gt;0</formula>
    </cfRule>
    <cfRule type="expression" dxfId="1265" priority="18">
      <formula>K47&lt;0</formula>
    </cfRule>
  </conditionalFormatting>
  <conditionalFormatting sqref="F52:F60">
    <cfRule type="expression" dxfId="1264" priority="15">
      <formula>F52&gt;0</formula>
    </cfRule>
    <cfRule type="expression" dxfId="1263" priority="16">
      <formula>F52&lt;0</formula>
    </cfRule>
  </conditionalFormatting>
  <conditionalFormatting sqref="H52:H60">
    <cfRule type="expression" dxfId="1262" priority="13">
      <formula>H52&gt;0</formula>
    </cfRule>
    <cfRule type="expression" dxfId="1261" priority="14">
      <formula>H52&lt;0</formula>
    </cfRule>
  </conditionalFormatting>
  <conditionalFormatting sqref="R4">
    <cfRule type="expression" dxfId="1260" priority="11">
      <formula>R4&gt;0</formula>
    </cfRule>
    <cfRule type="expression" dxfId="1259" priority="12">
      <formula>R4&lt;0</formula>
    </cfRule>
  </conditionalFormatting>
  <conditionalFormatting sqref="Q9">
    <cfRule type="expression" dxfId="1258" priority="9">
      <formula>Q9&gt;0</formula>
    </cfRule>
    <cfRule type="expression" dxfId="1257" priority="10">
      <formula>Q9&lt;0</formula>
    </cfRule>
  </conditionalFormatting>
  <conditionalFormatting sqref="K61:K64">
    <cfRule type="expression" dxfId="1256" priority="7">
      <formula>K61&gt;0</formula>
    </cfRule>
    <cfRule type="expression" dxfId="1255" priority="8">
      <formula>K61&lt;0</formula>
    </cfRule>
  </conditionalFormatting>
  <conditionalFormatting sqref="F61:F79">
    <cfRule type="expression" dxfId="1254" priority="5">
      <formula>F61&gt;0</formula>
    </cfRule>
    <cfRule type="expression" dxfId="1253" priority="6">
      <formula>F61&lt;0</formula>
    </cfRule>
  </conditionalFormatting>
  <conditionalFormatting sqref="H61:H79">
    <cfRule type="expression" dxfId="1252" priority="3">
      <formula>H61&gt;0</formula>
    </cfRule>
    <cfRule type="expression" dxfId="1251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88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13.03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13.03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14.333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14.2027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14.0724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13.9421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13.8118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13.6815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13.5512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13.4209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13.2906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13.160299999999999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13.03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12.899699999999999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12.769399999999999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12.639099999999999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12.508799999999999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12.378499999999999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12.248199999999999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12.117900000000001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11.9876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11.8573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11.727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50" priority="31">
      <formula>Q7&gt;0</formula>
    </cfRule>
    <cfRule type="expression" dxfId="1249" priority="32">
      <formula>Q7&lt;0</formula>
    </cfRule>
  </conditionalFormatting>
  <conditionalFormatting sqref="Q8">
    <cfRule type="expression" dxfId="1248" priority="29">
      <formula>Q8&gt;0</formula>
    </cfRule>
    <cfRule type="expression" dxfId="1247" priority="30">
      <formula>Q8&lt;0</formula>
    </cfRule>
  </conditionalFormatting>
  <conditionalFormatting sqref="F62:F65">
    <cfRule type="expression" dxfId="1246" priority="21">
      <formula>F62&gt;0</formula>
    </cfRule>
    <cfRule type="expression" dxfId="1245" priority="22">
      <formula>F62&lt;0</formula>
    </cfRule>
  </conditionalFormatting>
  <conditionalFormatting sqref="F66:F74 F78:F98 F102:F106">
    <cfRule type="expression" dxfId="1244" priority="17">
      <formula>F66&gt;0</formula>
    </cfRule>
    <cfRule type="expression" dxfId="1243" priority="18">
      <formula>F66&lt;0</formula>
    </cfRule>
  </conditionalFormatting>
  <conditionalFormatting sqref="F66:F74 F78:F98 F102:F106">
    <cfRule type="expression" dxfId="1242" priority="19">
      <formula>F66&gt;0</formula>
    </cfRule>
    <cfRule type="expression" dxfId="1241" priority="20">
      <formula>F66&lt;0</formula>
    </cfRule>
  </conditionalFormatting>
  <conditionalFormatting sqref="H62:H74 H78:H98 H102:H106">
    <cfRule type="expression" dxfId="1240" priority="15">
      <formula>H62&gt;0</formula>
    </cfRule>
    <cfRule type="expression" dxfId="1239" priority="16">
      <formula>H62&lt;0</formula>
    </cfRule>
  </conditionalFormatting>
  <conditionalFormatting sqref="F57:F61">
    <cfRule type="expression" dxfId="1238" priority="13">
      <formula>F57&gt;0</formula>
    </cfRule>
    <cfRule type="expression" dxfId="1237" priority="14">
      <formula>F57&lt;0</formula>
    </cfRule>
  </conditionalFormatting>
  <conditionalFormatting sqref="H57:H61">
    <cfRule type="expression" dxfId="1236" priority="11">
      <formula>H57&gt;0</formula>
    </cfRule>
    <cfRule type="expression" dxfId="1235" priority="12">
      <formula>H57&lt;0</formula>
    </cfRule>
  </conditionalFormatting>
  <conditionalFormatting sqref="F75:F77">
    <cfRule type="expression" dxfId="1234" priority="7">
      <formula>F75&gt;0</formula>
    </cfRule>
    <cfRule type="expression" dxfId="1233" priority="8">
      <formula>F75&lt;0</formula>
    </cfRule>
  </conditionalFormatting>
  <conditionalFormatting sqref="F75:F77">
    <cfRule type="expression" dxfId="1232" priority="9">
      <formula>F75&gt;0</formula>
    </cfRule>
    <cfRule type="expression" dxfId="1231" priority="10">
      <formula>F75&lt;0</formula>
    </cfRule>
  </conditionalFormatting>
  <conditionalFormatting sqref="H75:H77">
    <cfRule type="expression" dxfId="1230" priority="5">
      <formula>H75&gt;0</formula>
    </cfRule>
    <cfRule type="expression" dxfId="1229" priority="6">
      <formula>H75&lt;0</formula>
    </cfRule>
  </conditionalFormatting>
  <conditionalFormatting sqref="F22:F30">
    <cfRule type="expression" dxfId="1228" priority="3">
      <formula>F22&gt;0</formula>
    </cfRule>
    <cfRule type="expression" dxfId="1227" priority="4">
      <formula>F22&lt;0</formula>
    </cfRule>
  </conditionalFormatting>
  <conditionalFormatting sqref="F99:F101">
    <cfRule type="expression" dxfId="1226" priority="1">
      <formula>F99&gt;0</formula>
    </cfRule>
    <cfRule type="expression" dxfId="122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143.97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143.97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158.36700000000002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156.9273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155.48760000000001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154.0479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152.60820000000001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151.16849999999999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149.72880000000001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148.28909999999999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146.8494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145.40969999999999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143.97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142.53030000000001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141.09059999999999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139.65090000000001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138.21119999999999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136.7715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135.33179999999999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133.8921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132.45240000000001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131.0127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129.57300000000001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24" priority="19">
      <formula>F25&gt;0</formula>
    </cfRule>
    <cfRule type="expression" dxfId="1223" priority="20">
      <formula>F25&lt;0</formula>
    </cfRule>
  </conditionalFormatting>
  <conditionalFormatting sqref="Q7">
    <cfRule type="expression" dxfId="1222" priority="17">
      <formula>Q7&gt;0</formula>
    </cfRule>
    <cfRule type="expression" dxfId="1221" priority="18">
      <formula>Q7&lt;0</formula>
    </cfRule>
  </conditionalFormatting>
  <conditionalFormatting sqref="Q8">
    <cfRule type="expression" dxfId="1220" priority="15">
      <formula>Q8&gt;0</formula>
    </cfRule>
    <cfRule type="expression" dxfId="1219" priority="16">
      <formula>Q8&lt;0</formula>
    </cfRule>
  </conditionalFormatting>
  <conditionalFormatting sqref="M74">
    <cfRule type="expression" dxfId="1218" priority="9">
      <formula>M74&gt;0</formula>
    </cfRule>
    <cfRule type="expression" dxfId="1217" priority="10">
      <formula>M74&lt;0</formula>
    </cfRule>
  </conditionalFormatting>
  <conditionalFormatting sqref="F113:F149 H113:H149">
    <cfRule type="expression" dxfId="1216" priority="7">
      <formula>F113&gt;0</formula>
    </cfRule>
    <cfRule type="expression" dxfId="1215" priority="8">
      <formula>F113&lt;0</formula>
    </cfRule>
  </conditionalFormatting>
  <conditionalFormatting sqref="F105:F112">
    <cfRule type="expression" dxfId="1214" priority="5">
      <formula>F105&gt;0</formula>
    </cfRule>
    <cfRule type="expression" dxfId="1213" priority="6">
      <formula>F105&lt;0</formula>
    </cfRule>
  </conditionalFormatting>
  <conditionalFormatting sqref="H105:H112">
    <cfRule type="expression" dxfId="1212" priority="3">
      <formula>H105&gt;0</formula>
    </cfRule>
    <cfRule type="expression" dxfId="1211" priority="4">
      <formula>H105&lt;0</formula>
    </cfRule>
  </conditionalFormatting>
  <conditionalFormatting sqref="Q10">
    <cfRule type="expression" dxfId="1210" priority="1">
      <formula>Q10&gt;0</formula>
    </cfRule>
    <cfRule type="expression" dxfId="120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749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35</v>
      </c>
      <c r="T2" s="1">
        <v>43080</v>
      </c>
      <c r="U2" t="s">
        <v>883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193.78142857142862</v>
      </c>
      <c r="T3" s="1"/>
    </row>
    <row r="4" spans="1:21" x14ac:dyDescent="0.25">
      <c r="B4" s="486">
        <v>43108</v>
      </c>
      <c r="C4" s="4">
        <v>15</v>
      </c>
      <c r="D4" s="3">
        <v>232.18</v>
      </c>
      <c r="E4" s="3">
        <v>0</v>
      </c>
      <c r="F4" s="3">
        <f>C4*D4+E4</f>
        <v>3482.7000000000003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230.45</v>
      </c>
      <c r="R4" s="509">
        <v>0</v>
      </c>
      <c r="T4" s="159">
        <v>43103</v>
      </c>
      <c r="U4" s="30" t="s">
        <v>908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8065.75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6782.3500000000013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1508.1699999999992</v>
      </c>
      <c r="R7">
        <v>20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1283.3999999999987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0.18922644806003797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45</v>
      </c>
      <c r="D18" s="18"/>
      <c r="E18" s="18"/>
      <c r="F18" s="18">
        <f>SUM(F2:F6)</f>
        <v>9162.3000000000011</v>
      </c>
      <c r="G18" s="14"/>
      <c r="H18" s="71">
        <f>SUM(H2:H5)</f>
        <v>10</v>
      </c>
      <c r="I18" s="18"/>
      <c r="J18" s="18"/>
      <c r="K18" s="18">
        <f>SUM(K2:K5)</f>
        <v>2379.9499999999998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10</v>
      </c>
      <c r="D19" s="349"/>
      <c r="E19" s="349"/>
      <c r="F19" s="350">
        <f>SumByColor($A$19,F2:F17)</f>
        <v>1902</v>
      </c>
      <c r="G19" s="349"/>
      <c r="H19" s="349">
        <f>SumByColor($A$19,H2:H17)</f>
        <v>10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0" si="12">C29*(E29-D29)</f>
        <v>1459.5500000000004</v>
      </c>
      <c r="G29" s="39">
        <f t="shared" ref="G29:G30" si="13">D29*C29</f>
        <v>3299.6499999999996</v>
      </c>
      <c r="H29" s="226">
        <f t="shared" ref="H29:H30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253.495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251.19050000000001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248.886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246.58150000000001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244.27699999999999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241.9725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239.66800000000001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237.36349999999999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235.059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232.75449999999998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230.45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228.1455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225.84099999999998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223.53649999999999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221.23199999999997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218.92749999999998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216.62299999999999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214.3185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212.01400000000001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209.70949999999999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207.405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749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8" priority="35">
      <formula>F47&gt;0</formula>
    </cfRule>
    <cfRule type="expression" dxfId="1207" priority="36">
      <formula>F47&lt;0</formula>
    </cfRule>
  </conditionalFormatting>
  <conditionalFormatting sqref="Q7">
    <cfRule type="expression" dxfId="1206" priority="33">
      <formula>Q7&gt;0</formula>
    </cfRule>
    <cfRule type="expression" dxfId="1205" priority="34">
      <formula>Q7&lt;0</formula>
    </cfRule>
  </conditionalFormatting>
  <conditionalFormatting sqref="Q8">
    <cfRule type="expression" dxfId="1204" priority="31">
      <formula>Q8&gt;0</formula>
    </cfRule>
    <cfRule type="expression" dxfId="1203" priority="32">
      <formula>Q8&lt;0</formula>
    </cfRule>
  </conditionalFormatting>
  <conditionalFormatting sqref="F30:F46">
    <cfRule type="expression" dxfId="1202" priority="29">
      <formula>F30&gt;0</formula>
    </cfRule>
    <cfRule type="expression" dxfId="1201" priority="30">
      <formula>F30&lt;0</formula>
    </cfRule>
  </conditionalFormatting>
  <conditionalFormatting sqref="H30:H46">
    <cfRule type="expression" dxfId="1200" priority="27">
      <formula>H30&gt;0</formula>
    </cfRule>
    <cfRule type="expression" dxfId="1199" priority="28">
      <formula>H30&lt;0</formula>
    </cfRule>
  </conditionalFormatting>
  <conditionalFormatting sqref="Q10">
    <cfRule type="expression" dxfId="1198" priority="21">
      <formula>Q10&gt;0</formula>
    </cfRule>
    <cfRule type="expression" dxfId="1197" priority="22">
      <formula>Q10&lt;0</formula>
    </cfRule>
  </conditionalFormatting>
  <conditionalFormatting sqref="J25:J38">
    <cfRule type="expression" dxfId="1196" priority="19">
      <formula>J25&gt;0</formula>
    </cfRule>
    <cfRule type="expression" dxfId="1195" priority="20">
      <formula>J25&lt;0</formula>
    </cfRule>
  </conditionalFormatting>
  <conditionalFormatting sqref="K25:K38">
    <cfRule type="expression" dxfId="1194" priority="17">
      <formula>K25&gt;0</formula>
    </cfRule>
    <cfRule type="expression" dxfId="1193" priority="18">
      <formula>K25&lt;0</formula>
    </cfRule>
  </conditionalFormatting>
  <conditionalFormatting sqref="L25:L38">
    <cfRule type="expression" dxfId="1192" priority="15">
      <formula>L25&gt;0</formula>
    </cfRule>
    <cfRule type="expression" dxfId="1191" priority="16">
      <formula>L25&lt;0</formula>
    </cfRule>
  </conditionalFormatting>
  <conditionalFormatting sqref="F89:F110">
    <cfRule type="expression" dxfId="1190" priority="13">
      <formula>F89&gt;0</formula>
    </cfRule>
    <cfRule type="expression" dxfId="1189" priority="14">
      <formula>F89&lt;0</formula>
    </cfRule>
  </conditionalFormatting>
  <conditionalFormatting sqref="H89:H110">
    <cfRule type="expression" dxfId="1188" priority="11">
      <formula>H89&gt;0</formula>
    </cfRule>
    <cfRule type="expression" dxfId="1187" priority="12">
      <formula>H89&lt;0</formula>
    </cfRule>
  </conditionalFormatting>
  <conditionalFormatting sqref="J89:J102">
    <cfRule type="expression" dxfId="1186" priority="9">
      <formula>J89&gt;0</formula>
    </cfRule>
    <cfRule type="expression" dxfId="1185" priority="10">
      <formula>J89&lt;0</formula>
    </cfRule>
  </conditionalFormatting>
  <conditionalFormatting sqref="K89:K102">
    <cfRule type="expression" dxfId="1184" priority="7">
      <formula>K89&gt;0</formula>
    </cfRule>
    <cfRule type="expression" dxfId="1183" priority="8">
      <formula>K89&lt;0</formula>
    </cfRule>
  </conditionalFormatting>
  <conditionalFormatting sqref="L89:L102">
    <cfRule type="expression" dxfId="1182" priority="5">
      <formula>L89&gt;0</formula>
    </cfRule>
    <cfRule type="expression" dxfId="1181" priority="6">
      <formula>L89&lt;0</formula>
    </cfRule>
  </conditionalFormatting>
  <conditionalFormatting sqref="F25:F29">
    <cfRule type="expression" dxfId="1180" priority="3">
      <formula>F25&gt;0</formula>
    </cfRule>
    <cfRule type="expression" dxfId="1179" priority="4">
      <formula>F25&lt;0</formula>
    </cfRule>
  </conditionalFormatting>
  <conditionalFormatting sqref="H25:H29">
    <cfRule type="expression" dxfId="1178" priority="1">
      <formula>H25&gt;0</formula>
    </cfRule>
    <cfRule type="expression" dxfId="11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894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85.18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89.99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2699.7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2555.4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144.29999999999973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144.29999999999973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5.6468654613758988E-2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7.5563951550172252E-3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2555.4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0">C25*(E25-D25)</f>
        <v>-6.6000000000003922</v>
      </c>
      <c r="G25" s="39">
        <f t="shared" ref="G25" si="1">D25*C25</f>
        <v>2555.4</v>
      </c>
      <c r="H25" s="226">
        <f t="shared" ref="H25" si="2">(E25-D25)/D25</f>
        <v>-2.5827659074901745E-3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3">C26*(E26-D26)</f>
        <v>88.799999999999812</v>
      </c>
      <c r="G26" s="39">
        <f t="shared" ref="G26" si="4">D26*C26</f>
        <v>2555.4</v>
      </c>
      <c r="H26" s="226">
        <f t="shared" ref="H26" si="5">(E26-D26)/D26</f>
        <v>3.4749941300774752E-2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98.989000000000004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98.089100000000002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97.1892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96.289299999999997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95.389399999999995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94.489499999999992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93.589600000000004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92.689700000000002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91.7898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90.889899999999997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89.99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89.090099999999993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88.19019999999999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87.290299999999988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86.390399999999985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85.490499999999997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84.590599999999995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83.690699999999993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82.790800000000004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81.890900000000002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80.991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76" priority="21">
      <formula>F47&gt;0</formula>
    </cfRule>
    <cfRule type="expression" dxfId="1175" priority="22">
      <formula>F47&lt;0</formula>
    </cfRule>
  </conditionalFormatting>
  <conditionalFormatting sqref="Q7">
    <cfRule type="expression" dxfId="1174" priority="19">
      <formula>Q7&gt;0</formula>
    </cfRule>
    <cfRule type="expression" dxfId="1173" priority="20">
      <formula>Q7&lt;0</formula>
    </cfRule>
  </conditionalFormatting>
  <conditionalFormatting sqref="Q8">
    <cfRule type="expression" dxfId="1172" priority="17">
      <formula>Q8&gt;0</formula>
    </cfRule>
    <cfRule type="expression" dxfId="1171" priority="18">
      <formula>Q8&lt;0</formula>
    </cfRule>
  </conditionalFormatting>
  <conditionalFormatting sqref="F25:F46">
    <cfRule type="expression" dxfId="1170" priority="15">
      <formula>F25&gt;0</formula>
    </cfRule>
    <cfRule type="expression" dxfId="1169" priority="16">
      <formula>F25&lt;0</formula>
    </cfRule>
  </conditionalFormatting>
  <conditionalFormatting sqref="H25:H46">
    <cfRule type="expression" dxfId="1168" priority="13">
      <formula>H25&gt;0</formula>
    </cfRule>
    <cfRule type="expression" dxfId="1167" priority="14">
      <formula>H25&lt;0</formula>
    </cfRule>
  </conditionalFormatting>
  <conditionalFormatting sqref="F89:F110">
    <cfRule type="expression" dxfId="1166" priority="11">
      <formula>F89&gt;0</formula>
    </cfRule>
    <cfRule type="expression" dxfId="1165" priority="12">
      <formula>F89&lt;0</formula>
    </cfRule>
  </conditionalFormatting>
  <conditionalFormatting sqref="H89:H110">
    <cfRule type="expression" dxfId="1164" priority="9">
      <formula>H89&gt;0</formula>
    </cfRule>
    <cfRule type="expression" dxfId="1163" priority="10">
      <formula>H89&lt;0</formula>
    </cfRule>
  </conditionalFormatting>
  <conditionalFormatting sqref="Q10">
    <cfRule type="expression" dxfId="1162" priority="7">
      <formula>Q10&gt;0</formula>
    </cfRule>
    <cfRule type="expression" dxfId="1161" priority="8">
      <formula>Q10&lt;0</formula>
    </cfRule>
  </conditionalFormatting>
  <conditionalFormatting sqref="J25:J38">
    <cfRule type="expression" dxfId="1160" priority="5">
      <formula>J25&gt;0</formula>
    </cfRule>
    <cfRule type="expression" dxfId="1159" priority="6">
      <formula>J25&lt;0</formula>
    </cfRule>
  </conditionalFormatting>
  <conditionalFormatting sqref="K25:K38">
    <cfRule type="expression" dxfId="1158" priority="3">
      <formula>K25&gt;0</formula>
    </cfRule>
    <cfRule type="expression" dxfId="1157" priority="4">
      <formula>K25&lt;0</formula>
    </cfRule>
  </conditionalFormatting>
  <conditionalFormatting sqref="L25:L38">
    <cfRule type="expression" dxfId="1156" priority="1">
      <formula>L25&gt;0</formula>
    </cfRule>
    <cfRule type="expression" dxfId="11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90</v>
      </c>
      <c r="T2" s="1">
        <v>43100</v>
      </c>
      <c r="U2" t="s">
        <v>892</v>
      </c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96.393444444444469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110.59</v>
      </c>
      <c r="R4" s="509">
        <v>0</v>
      </c>
      <c r="T4" s="1">
        <v>42738</v>
      </c>
      <c r="U4" t="s">
        <v>891</v>
      </c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9953.1</v>
      </c>
      <c r="T5" s="1">
        <v>43105</v>
      </c>
      <c r="U5" t="s">
        <v>920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8675.4100000000017</v>
      </c>
    </row>
    <row r="7" spans="1:21" x14ac:dyDescent="0.25">
      <c r="B7" s="72">
        <v>43017</v>
      </c>
      <c r="C7" s="4">
        <v>40</v>
      </c>
      <c r="D7" s="3">
        <v>91.81</v>
      </c>
      <c r="E7" s="3">
        <v>0</v>
      </c>
      <c r="F7" s="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1277.6899999999987</v>
      </c>
      <c r="R7">
        <v>90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1277.6899999999987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0.14727718920489041</v>
      </c>
    </row>
    <row r="10" spans="1:21" x14ac:dyDescent="0.25">
      <c r="H10" s="70"/>
      <c r="O10" s="11" t="s">
        <v>209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SUM(C2:C9)</f>
        <v>250</v>
      </c>
      <c r="D18" s="18"/>
      <c r="E18" s="18"/>
      <c r="F18" s="18">
        <f>SUM(F2:F9)</f>
        <v>23974.600000000002</v>
      </c>
      <c r="G18" s="14"/>
      <c r="H18" s="71">
        <f>SUM(H2:H6)</f>
        <v>160</v>
      </c>
      <c r="I18" s="18"/>
      <c r="J18" s="18"/>
      <c r="K18" s="18">
        <f>SUM(K2:K6)</f>
        <v>15287.19</v>
      </c>
      <c r="L18" s="14"/>
      <c r="M18" s="18">
        <f>SUM(M2:M10)</f>
        <v>12</v>
      </c>
    </row>
    <row r="19" spans="1:13" ht="15.75" thickBot="1" x14ac:dyDescent="0.3">
      <c r="A19" s="347" t="s">
        <v>194</v>
      </c>
      <c r="B19" s="348"/>
      <c r="C19" s="349">
        <f>SumByColor($A$19,C2:C17)</f>
        <v>160</v>
      </c>
      <c r="D19" s="349"/>
      <c r="E19" s="349"/>
      <c r="F19" s="350">
        <f>SumByColor($A$19,F2:F17)</f>
        <v>14254</v>
      </c>
      <c r="G19" s="349"/>
      <c r="H19" s="349">
        <f>SumByColor($A$19,H2:H17)</f>
        <v>160</v>
      </c>
      <c r="I19" s="349"/>
      <c r="J19" s="349"/>
      <c r="K19" s="350">
        <f>SumByColor($A$19,K2:K17)</f>
        <v>15287</v>
      </c>
      <c r="L19" s="349"/>
      <c r="M19" s="350">
        <f>SumByColor($A$19,M2:M17)</f>
        <v>12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2">C25*(E25-D25)</f>
        <v>-39.499999999999602</v>
      </c>
      <c r="G25" s="39">
        <f t="shared" ref="G25" si="3">D25*C25</f>
        <v>3322</v>
      </c>
      <c r="H25" s="226">
        <f t="shared" ref="H25" si="4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5">C26*(E26-D26)</f>
        <v>-735.06500000000017</v>
      </c>
      <c r="G26" s="39">
        <f t="shared" ref="G26" si="6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7">C27*(E27-D27)</f>
        <v>-270.84749999999997</v>
      </c>
      <c r="G27" s="39">
        <f t="shared" ref="G27" si="8">D27*C27</f>
        <v>8671.5974999999999</v>
      </c>
      <c r="H27" s="226">
        <f t="shared" ref="H27" si="9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0">C28*(E28-D28)</f>
        <v>-2286.6</v>
      </c>
      <c r="G28" s="39">
        <f t="shared" ref="G28" si="11">D28*C28</f>
        <v>13171.6</v>
      </c>
      <c r="H28" s="226">
        <f t="shared" ref="H28" si="12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3">C29*(E29-D29)</f>
        <v>-2016.75</v>
      </c>
      <c r="G29" s="39">
        <f t="shared" ref="G29" si="14">D29*C29</f>
        <v>8547.75</v>
      </c>
      <c r="H29" s="226">
        <f t="shared" ref="H29" si="15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6">C30*(E30-D30)</f>
        <v>-1362.7500000000002</v>
      </c>
      <c r="G30" s="39">
        <f t="shared" ref="G30" si="17">D30*C30</f>
        <v>8547.75</v>
      </c>
      <c r="H30" s="226">
        <f t="shared" ref="H30" si="18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9">C31*(E31-D31)</f>
        <v>-1292.9999999999995</v>
      </c>
      <c r="G31" s="39">
        <f t="shared" ref="G31:G35" si="20">D31*C31</f>
        <v>8547.75</v>
      </c>
      <c r="H31" s="226">
        <f t="shared" ref="H31:H35" si="21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9"/>
        <v>-1495.4999999999998</v>
      </c>
      <c r="G32" s="39">
        <f t="shared" si="20"/>
        <v>8547.75</v>
      </c>
      <c r="H32" s="226">
        <f t="shared" si="21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9"/>
        <v>-1107.7124999999996</v>
      </c>
      <c r="G33" s="39">
        <f t="shared" si="20"/>
        <v>8547.7124999999996</v>
      </c>
      <c r="H33" s="226">
        <f t="shared" si="21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9"/>
        <v>-1743.7124999999992</v>
      </c>
      <c r="G34" s="39">
        <f t="shared" si="20"/>
        <v>13133.7125</v>
      </c>
      <c r="H34" s="226">
        <f t="shared" si="21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9"/>
        <v>-2118.7049999999986</v>
      </c>
      <c r="G35" s="39">
        <f t="shared" si="20"/>
        <v>15315.705</v>
      </c>
      <c r="H35" s="226">
        <f t="shared" si="21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2">C36*(E36-D36)</f>
        <v>-2489.2049999999981</v>
      </c>
      <c r="G36" s="39">
        <f t="shared" ref="G36" si="23">D36*C36</f>
        <v>15315.705</v>
      </c>
      <c r="H36" s="226">
        <f t="shared" ref="H36" si="24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5">C37*(E37-D37)</f>
        <v>-2298.704999999999</v>
      </c>
      <c r="G37" s="39">
        <f t="shared" ref="G37" si="26">D37*C37</f>
        <v>15315.705</v>
      </c>
      <c r="H37" s="226">
        <f t="shared" ref="H37" si="27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8">C38*(E38-D38)</f>
        <v>-2429.2049999999995</v>
      </c>
      <c r="G38" s="39">
        <f t="shared" ref="G38:G41" si="29">D38*C38</f>
        <v>15315.705</v>
      </c>
      <c r="H38" s="226">
        <f t="shared" ref="H38:H41" si="30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8"/>
        <v>-3045.7049999999995</v>
      </c>
      <c r="G39" s="39">
        <f t="shared" si="29"/>
        <v>15315.705</v>
      </c>
      <c r="H39" s="226">
        <f t="shared" si="30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8"/>
        <v>-3202.800000000002</v>
      </c>
      <c r="G40" s="39">
        <f t="shared" si="29"/>
        <v>19344.8</v>
      </c>
      <c r="H40" s="226">
        <f t="shared" si="30"/>
        <v>-0.16556387246185031</v>
      </c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8"/>
        <v>-286.2500000000008</v>
      </c>
      <c r="G41" s="39">
        <f t="shared" si="29"/>
        <v>12251.25</v>
      </c>
      <c r="H41" s="226">
        <f t="shared" si="30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121.64900000000002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1">C42*(E42-D42)</f>
        <v>-1092.5000000000011</v>
      </c>
      <c r="G42" s="39">
        <f t="shared" ref="G42:G44" si="32">D42*C42</f>
        <v>12251.25</v>
      </c>
      <c r="H42" s="226">
        <f t="shared" ref="H42:H44" si="33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4">O42*$Q$4</f>
        <v>120.54310000000001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1"/>
        <v>189.00000000000006</v>
      </c>
      <c r="G43" s="39">
        <f t="shared" si="32"/>
        <v>9780</v>
      </c>
      <c r="H43" s="226">
        <f t="shared" si="33"/>
        <v>1.9325153374233135E-2</v>
      </c>
      <c r="I43" s="39">
        <v>97.3</v>
      </c>
      <c r="J43" s="39"/>
      <c r="K43" s="39"/>
      <c r="L43" s="39"/>
      <c r="O43" s="81">
        <v>1.08</v>
      </c>
      <c r="P43" s="81">
        <f t="shared" si="34"/>
        <v>119.43720000000002</v>
      </c>
      <c r="Q43" s="2"/>
    </row>
    <row r="44" spans="1:17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1"/>
        <v>829.00000000000068</v>
      </c>
      <c r="G44" s="39">
        <f t="shared" si="32"/>
        <v>9780</v>
      </c>
      <c r="H44" s="226">
        <f t="shared" si="33"/>
        <v>8.4764826175869182E-2</v>
      </c>
      <c r="I44" s="39"/>
      <c r="J44" s="39"/>
      <c r="K44" s="39"/>
      <c r="L44" s="39"/>
      <c r="O44" s="81">
        <v>1.07</v>
      </c>
      <c r="P44" s="81">
        <f t="shared" si="34"/>
        <v>118.33130000000001</v>
      </c>
      <c r="Q44" s="2"/>
    </row>
    <row r="45" spans="1:17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  <c r="O45" s="81">
        <v>1.06</v>
      </c>
      <c r="P45" s="81">
        <f t="shared" si="34"/>
        <v>117.22540000000001</v>
      </c>
      <c r="Q45" s="2"/>
    </row>
    <row r="46" spans="1:17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" si="38">C46*(E46-D46)</f>
        <v>1420.7940000000006</v>
      </c>
      <c r="G46" s="39">
        <f t="shared" ref="G46" si="39">D46*C46</f>
        <v>8675.4060000000009</v>
      </c>
      <c r="H46" s="226">
        <f t="shared" ref="H46" si="40">(E46-D46)/D46</f>
        <v>0.16377262343687438</v>
      </c>
      <c r="I46" s="39"/>
      <c r="J46" s="39"/>
      <c r="K46" s="39"/>
      <c r="L46" s="39"/>
      <c r="O46" s="81">
        <v>1.05</v>
      </c>
      <c r="P46" s="81">
        <f t="shared" si="34"/>
        <v>116.1195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4"/>
        <v>115.01360000000001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4"/>
        <v>113.90770000000001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4"/>
        <v>112.8018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4"/>
        <v>111.69590000000001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4"/>
        <v>110.59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4"/>
        <v>109.4841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4"/>
        <v>108.37820000000001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4"/>
        <v>107.2723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4"/>
        <v>106.1664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4"/>
        <v>105.0605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4"/>
        <v>103.9546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4"/>
        <v>102.84870000000001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4"/>
        <v>101.7428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4"/>
        <v>100.63690000000001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4"/>
        <v>99.531000000000006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54" priority="23">
      <formula>F56&gt;0</formula>
    </cfRule>
    <cfRule type="expression" dxfId="1153" priority="24">
      <formula>F56&lt;0</formula>
    </cfRule>
  </conditionalFormatting>
  <conditionalFormatting sqref="Q7">
    <cfRule type="expression" dxfId="1152" priority="21">
      <formula>Q7&gt;0</formula>
    </cfRule>
    <cfRule type="expression" dxfId="1151" priority="22">
      <formula>Q7&lt;0</formula>
    </cfRule>
  </conditionalFormatting>
  <conditionalFormatting sqref="Q8">
    <cfRule type="expression" dxfId="1150" priority="19">
      <formula>Q8&gt;0</formula>
    </cfRule>
    <cfRule type="expression" dxfId="1149" priority="20">
      <formula>Q8&lt;0</formula>
    </cfRule>
  </conditionalFormatting>
  <conditionalFormatting sqref="F25:F55">
    <cfRule type="expression" dxfId="1148" priority="17">
      <formula>F25&gt;0</formula>
    </cfRule>
    <cfRule type="expression" dxfId="1147" priority="18">
      <formula>F25&lt;0</formula>
    </cfRule>
  </conditionalFormatting>
  <conditionalFormatting sqref="H25:H55">
    <cfRule type="expression" dxfId="1146" priority="15">
      <formula>H25&gt;0</formula>
    </cfRule>
    <cfRule type="expression" dxfId="1145" priority="16">
      <formula>H25&lt;0</formula>
    </cfRule>
  </conditionalFormatting>
  <conditionalFormatting sqref="F89:F110">
    <cfRule type="expression" dxfId="1144" priority="13">
      <formula>F89&gt;0</formula>
    </cfRule>
    <cfRule type="expression" dxfId="1143" priority="14">
      <formula>F89&lt;0</formula>
    </cfRule>
  </conditionalFormatting>
  <conditionalFormatting sqref="H89:H110">
    <cfRule type="expression" dxfId="1142" priority="11">
      <formula>H89&gt;0</formula>
    </cfRule>
    <cfRule type="expression" dxfId="1141" priority="12">
      <formula>H89&lt;0</formula>
    </cfRule>
  </conditionalFormatting>
  <conditionalFormatting sqref="Q10">
    <cfRule type="expression" dxfId="1140" priority="9">
      <formula>Q10&gt;0</formula>
    </cfRule>
    <cfRule type="expression" dxfId="1139" priority="10">
      <formula>Q10&lt;0</formula>
    </cfRule>
  </conditionalFormatting>
  <conditionalFormatting sqref="J25:J38">
    <cfRule type="expression" dxfId="1138" priority="7">
      <formula>J25&gt;0</formula>
    </cfRule>
    <cfRule type="expression" dxfId="1137" priority="8">
      <formula>J25&lt;0</formula>
    </cfRule>
  </conditionalFormatting>
  <conditionalFormatting sqref="K25:K38">
    <cfRule type="expression" dxfId="1136" priority="5">
      <formula>K25&gt;0</formula>
    </cfRule>
    <cfRule type="expression" dxfId="1135" priority="6">
      <formula>K25&lt;0</formula>
    </cfRule>
  </conditionalFormatting>
  <conditionalFormatting sqref="L25:L34">
    <cfRule type="expression" dxfId="1134" priority="3">
      <formula>L25&gt;0</formula>
    </cfRule>
    <cfRule type="expression" dxfId="1133" priority="4">
      <formula>L25&lt;0</formula>
    </cfRule>
  </conditionalFormatting>
  <conditionalFormatting sqref="J43">
    <cfRule type="expression" dxfId="1132" priority="1">
      <formula>J43&gt;0</formula>
    </cfRule>
    <cfRule type="expression" dxfId="1131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185.42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3708.3999999999996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870.32000000000016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727.29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0.24396617367356455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2.696580735627225E-3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740</v>
      </c>
      <c r="Q16" s="694" t="s">
        <v>741</v>
      </c>
      <c r="R16" s="692" t="s">
        <v>734</v>
      </c>
      <c r="S16" s="692" t="s">
        <v>735</v>
      </c>
      <c r="T16" s="694" t="s">
        <v>737</v>
      </c>
      <c r="U16" s="694" t="s">
        <v>738</v>
      </c>
      <c r="V16" s="692" t="s">
        <v>736</v>
      </c>
      <c r="W16" s="693" t="s">
        <v>739</v>
      </c>
    </row>
    <row r="17" spans="1:23" x14ac:dyDescent="0.25">
      <c r="O17" s="695">
        <v>43013</v>
      </c>
      <c r="P17" s="691" t="s">
        <v>813</v>
      </c>
      <c r="Q17" s="691" t="s">
        <v>814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" si="12">C33*(E33-D33)</f>
        <v>773.8900000000001</v>
      </c>
      <c r="G33" s="39">
        <f t="shared" ref="G33" si="13">D33*C33</f>
        <v>2981.1099999999997</v>
      </c>
      <c r="H33" s="226">
        <f t="shared" ref="H33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203.96199999999999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202.1078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200.25360000000001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198.39939999999999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196.54519999999999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194.691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192.83679999999998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190.98259999999999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189.1284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187.27419999999998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185.42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183.5658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181.71159999999998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179.85739999999998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178.00319999999999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176.14899999999997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174.29479999999998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172.44059999999999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170.5864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168.73220000000001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166.87799999999999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0" priority="22">
      <formula>F47&gt;0</formula>
    </cfRule>
    <cfRule type="expression" dxfId="1129" priority="23">
      <formula>F47&lt;0</formula>
    </cfRule>
  </conditionalFormatting>
  <conditionalFormatting sqref="Q7">
    <cfRule type="expression" dxfId="1128" priority="20">
      <formula>Q7&gt;0</formula>
    </cfRule>
    <cfRule type="expression" dxfId="1127" priority="21">
      <formula>Q7&lt;0</formula>
    </cfRule>
  </conditionalFormatting>
  <conditionalFormatting sqref="Q8">
    <cfRule type="expression" dxfId="1126" priority="18">
      <formula>Q8&gt;0</formula>
    </cfRule>
    <cfRule type="expression" dxfId="1125" priority="19">
      <formula>Q8&lt;0</formula>
    </cfRule>
  </conditionalFormatting>
  <conditionalFormatting sqref="F25:F46">
    <cfRule type="expression" dxfId="1124" priority="16">
      <formula>F25&gt;0</formula>
    </cfRule>
    <cfRule type="expression" dxfId="1123" priority="17">
      <formula>F25&lt;0</formula>
    </cfRule>
  </conditionalFormatting>
  <conditionalFormatting sqref="H25:H46">
    <cfRule type="expression" dxfId="1122" priority="14">
      <formula>H25&gt;0</formula>
    </cfRule>
    <cfRule type="expression" dxfId="1121" priority="15">
      <formula>H25&lt;0</formula>
    </cfRule>
  </conditionalFormatting>
  <conditionalFormatting sqref="F89:F110">
    <cfRule type="expression" dxfId="1120" priority="12">
      <formula>F89&gt;0</formula>
    </cfRule>
    <cfRule type="expression" dxfId="1119" priority="13">
      <formula>F89&lt;0</formula>
    </cfRule>
  </conditionalFormatting>
  <conditionalFormatting sqref="H89:H110">
    <cfRule type="expression" dxfId="1118" priority="10">
      <formula>H89&gt;0</formula>
    </cfRule>
    <cfRule type="expression" dxfId="1117" priority="11">
      <formula>H89&lt;0</formula>
    </cfRule>
  </conditionalFormatting>
  <conditionalFormatting sqref="Q10">
    <cfRule type="expression" dxfId="1116" priority="8">
      <formula>Q10&gt;0</formula>
    </cfRule>
    <cfRule type="expression" dxfId="1115" priority="9">
      <formula>Q10&lt;0</formula>
    </cfRule>
  </conditionalFormatting>
  <conditionalFormatting sqref="J25:J38">
    <cfRule type="expression" dxfId="1114" priority="6">
      <formula>J25&gt;0</formula>
    </cfRule>
    <cfRule type="expression" dxfId="1113" priority="7">
      <formula>J25&lt;0</formula>
    </cfRule>
  </conditionalFormatting>
  <conditionalFormatting sqref="K25:K38">
    <cfRule type="expression" dxfId="1112" priority="4">
      <formula>K25&gt;0</formula>
    </cfRule>
    <cfRule type="expression" dxfId="1111" priority="5">
      <formula>K25&lt;0</formula>
    </cfRule>
  </conditionalFormatting>
  <conditionalFormatting sqref="L25:L38">
    <cfRule type="expression" dxfId="1110" priority="2">
      <formula>L25&gt;0</formula>
    </cfRule>
    <cfRule type="expression" dxfId="110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15.09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16.599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16.4481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16.2972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16.1463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15.9954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15.8445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15.6936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15.5427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15.3918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15.2409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14.9391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14.7882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14.6373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14.4864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14.3355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14.1846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14.033700000000001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13.8828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13.7319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13.581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71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71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97" priority="74">
      <formula>F12&gt;0</formula>
    </cfRule>
    <cfRule type="expression" dxfId="109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95" priority="67">
      <formula>F124&gt;0</formula>
    </cfRule>
    <cfRule type="expression" dxfId="1094" priority="68">
      <formula>F124&lt;0</formula>
    </cfRule>
  </conditionalFormatting>
  <conditionalFormatting sqref="H124:H130">
    <cfRule type="expression" dxfId="1093" priority="55">
      <formula>H124&gt;0</formula>
    </cfRule>
    <cfRule type="expression" dxfId="1092" priority="56">
      <formula>H124&lt;0</formula>
    </cfRule>
  </conditionalFormatting>
  <conditionalFormatting sqref="H131">
    <cfRule type="expression" dxfId="1091" priority="53">
      <formula>H131&gt;0</formula>
    </cfRule>
    <cfRule type="expression" dxfId="1090" priority="54">
      <formula>H131&lt;0</formula>
    </cfRule>
  </conditionalFormatting>
  <conditionalFormatting sqref="H132">
    <cfRule type="expression" dxfId="1089" priority="51">
      <formula>H132&gt;0</formula>
    </cfRule>
    <cfRule type="expression" dxfId="1088" priority="52">
      <formula>H132&lt;0</formula>
    </cfRule>
  </conditionalFormatting>
  <conditionalFormatting sqref="H133:H135">
    <cfRule type="expression" dxfId="1087" priority="49">
      <formula>H133&gt;0</formula>
    </cfRule>
    <cfRule type="expression" dxfId="1086" priority="50">
      <formula>H133&lt;0</formula>
    </cfRule>
  </conditionalFormatting>
  <conditionalFormatting sqref="H136">
    <cfRule type="expression" dxfId="1085" priority="45">
      <formula>H136&gt;0</formula>
    </cfRule>
    <cfRule type="expression" dxfId="1084" priority="46">
      <formula>H136&lt;0</formula>
    </cfRule>
  </conditionalFormatting>
  <conditionalFormatting sqref="Q7">
    <cfRule type="expression" dxfId="1083" priority="39">
      <formula>Q7&gt;0</formula>
    </cfRule>
    <cfRule type="expression" dxfId="1082" priority="40">
      <formula>Q7&lt;0</formula>
    </cfRule>
  </conditionalFormatting>
  <conditionalFormatting sqref="Q8">
    <cfRule type="expression" dxfId="1081" priority="37">
      <formula>Q8&gt;0</formula>
    </cfRule>
    <cfRule type="expression" dxfId="1080" priority="38">
      <formula>Q8&lt;0</formula>
    </cfRule>
  </conditionalFormatting>
  <conditionalFormatting sqref="F167:F178 H167:H178">
    <cfRule type="expression" dxfId="1079" priority="35">
      <formula>F167&gt;0</formula>
    </cfRule>
    <cfRule type="expression" dxfId="1078" priority="36">
      <formula>F167&lt;0</formula>
    </cfRule>
  </conditionalFormatting>
  <conditionalFormatting sqref="F183:F197 H183:H197">
    <cfRule type="expression" dxfId="1077" priority="33">
      <formula>F183&gt;0</formula>
    </cfRule>
    <cfRule type="expression" dxfId="1076" priority="34">
      <formula>F183&lt;0</formula>
    </cfRule>
  </conditionalFormatting>
  <conditionalFormatting sqref="F198:F206 H198:H206">
    <cfRule type="expression" dxfId="1075" priority="31">
      <formula>F198&gt;0</formula>
    </cfRule>
    <cfRule type="expression" dxfId="1074" priority="32">
      <formula>F198&lt;0</formula>
    </cfRule>
  </conditionalFormatting>
  <conditionalFormatting sqref="F141:F147 H141:H147">
    <cfRule type="expression" dxfId="1073" priority="29">
      <formula>F141&gt;0</formula>
    </cfRule>
    <cfRule type="expression" dxfId="1072" priority="30">
      <formula>F141&lt;0</formula>
    </cfRule>
  </conditionalFormatting>
  <conditionalFormatting sqref="H149:H152 F149:F152">
    <cfRule type="expression" dxfId="1071" priority="27">
      <formula>F149&gt;0</formula>
    </cfRule>
    <cfRule type="expression" dxfId="1070" priority="28">
      <formula>F149&lt;0</formula>
    </cfRule>
  </conditionalFormatting>
  <conditionalFormatting sqref="F226 H215:H218 H257:H260 F257:F260 H226 H231:H233 F231:F233 F235:F244 H235:H244">
    <cfRule type="expression" dxfId="1069" priority="25">
      <formula>F215&gt;0</formula>
    </cfRule>
    <cfRule type="expression" dxfId="1068" priority="26">
      <formula>F215&lt;0</formula>
    </cfRule>
  </conditionalFormatting>
  <conditionalFormatting sqref="F207:F218">
    <cfRule type="expression" dxfId="1067" priority="23">
      <formula>F207&gt;0</formula>
    </cfRule>
    <cfRule type="expression" dxfId="1066" priority="24">
      <formula>F207&lt;0</formula>
    </cfRule>
  </conditionalFormatting>
  <conditionalFormatting sqref="H207:H208">
    <cfRule type="expression" dxfId="1065" priority="21">
      <formula>H207&gt;0</formula>
    </cfRule>
    <cfRule type="expression" dxfId="1064" priority="22">
      <formula>H207&lt;0</formula>
    </cfRule>
  </conditionalFormatting>
  <conditionalFormatting sqref="H209">
    <cfRule type="expression" dxfId="1063" priority="19">
      <formula>H209&gt;0</formula>
    </cfRule>
    <cfRule type="expression" dxfId="1062" priority="20">
      <formula>H209&lt;0</formula>
    </cfRule>
  </conditionalFormatting>
  <conditionalFormatting sqref="H210">
    <cfRule type="expression" dxfId="1061" priority="17">
      <formula>H210&gt;0</formula>
    </cfRule>
    <cfRule type="expression" dxfId="1060" priority="18">
      <formula>H210&lt;0</formula>
    </cfRule>
  </conditionalFormatting>
  <conditionalFormatting sqref="H211:H213">
    <cfRule type="expression" dxfId="1059" priority="15">
      <formula>H211&gt;0</formula>
    </cfRule>
    <cfRule type="expression" dxfId="1058" priority="16">
      <formula>H211&lt;0</formula>
    </cfRule>
  </conditionalFormatting>
  <conditionalFormatting sqref="H214">
    <cfRule type="expression" dxfId="1057" priority="13">
      <formula>H214&gt;0</formula>
    </cfRule>
    <cfRule type="expression" dxfId="1056" priority="14">
      <formula>H214&lt;0</formula>
    </cfRule>
  </conditionalFormatting>
  <conditionalFormatting sqref="F245:F256 H245:H256">
    <cfRule type="expression" dxfId="1055" priority="11">
      <formula>F245&gt;0</formula>
    </cfRule>
    <cfRule type="expression" dxfId="1054" priority="12">
      <formula>F245&lt;0</formula>
    </cfRule>
  </conditionalFormatting>
  <conditionalFormatting sqref="F261:F275 H261:H275">
    <cfRule type="expression" dxfId="1053" priority="9">
      <formula>F261&gt;0</formula>
    </cfRule>
    <cfRule type="expression" dxfId="1052" priority="10">
      <formula>F261&lt;0</formula>
    </cfRule>
  </conditionalFormatting>
  <conditionalFormatting sqref="F276:F283 H276:H283">
    <cfRule type="expression" dxfId="1051" priority="7">
      <formula>F276&gt;0</formula>
    </cfRule>
    <cfRule type="expression" dxfId="1050" priority="8">
      <formula>F276&lt;0</formula>
    </cfRule>
  </conditionalFormatting>
  <conditionalFormatting sqref="F219:F225 H219:H225">
    <cfRule type="expression" dxfId="1049" priority="5">
      <formula>F219&gt;0</formula>
    </cfRule>
    <cfRule type="expression" dxfId="1048" priority="6">
      <formula>F219&lt;0</formula>
    </cfRule>
  </conditionalFormatting>
  <conditionalFormatting sqref="H227:H230 F227:F230">
    <cfRule type="expression" dxfId="1047" priority="3">
      <formula>F227&gt;0</formula>
    </cfRule>
    <cfRule type="expression" dxfId="1046" priority="4">
      <formula>F227&lt;0</formula>
    </cfRule>
  </conditionalFormatting>
  <conditionalFormatting sqref="H234 F234">
    <cfRule type="expression" dxfId="1045" priority="1">
      <formula>F234&gt;0</formula>
    </cfRule>
    <cfRule type="expression" dxfId="104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118.5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118.5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68" t="s">
        <v>78</v>
      </c>
      <c r="P40" s="76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130.35000000000002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129.16500000000002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127.98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126.795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125.61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124.42500000000001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123.24000000000001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122.05500000000001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120.87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119.685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118.5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117.315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116.13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114.94499999999999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113.75999999999999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112.57499999999999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111.39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110.20500000000001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109.02000000000001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107.83500000000001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106.65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43" priority="43">
      <formula>F33&gt;0</formula>
    </cfRule>
    <cfRule type="expression" dxfId="1042" priority="44">
      <formula>F33&lt;0</formula>
    </cfRule>
  </conditionalFormatting>
  <conditionalFormatting sqref="Q7">
    <cfRule type="expression" dxfId="1041" priority="41">
      <formula>Q7&gt;0</formula>
    </cfRule>
    <cfRule type="expression" dxfId="1040" priority="42">
      <formula>Q7&lt;0</formula>
    </cfRule>
  </conditionalFormatting>
  <conditionalFormatting sqref="Q8">
    <cfRule type="expression" dxfId="1039" priority="39">
      <formula>Q8&gt;0</formula>
    </cfRule>
    <cfRule type="expression" dxfId="1038" priority="40">
      <formula>Q8&lt;0</formula>
    </cfRule>
  </conditionalFormatting>
  <conditionalFormatting sqref="F29 F32">
    <cfRule type="expression" dxfId="1037" priority="37">
      <formula>F29&gt;0</formula>
    </cfRule>
    <cfRule type="expression" dxfId="1036" priority="38">
      <formula>F29&lt;0</formula>
    </cfRule>
  </conditionalFormatting>
  <conditionalFormatting sqref="H29 H32">
    <cfRule type="expression" dxfId="1035" priority="35">
      <formula>H29&gt;0</formula>
    </cfRule>
    <cfRule type="expression" dxfId="1034" priority="36">
      <formula>H29&lt;0</formula>
    </cfRule>
  </conditionalFormatting>
  <conditionalFormatting sqref="F30:F31">
    <cfRule type="expression" dxfId="1033" priority="33">
      <formula>F30&gt;0</formula>
    </cfRule>
    <cfRule type="expression" dxfId="1032" priority="34">
      <formula>F30&lt;0</formula>
    </cfRule>
  </conditionalFormatting>
  <conditionalFormatting sqref="H30:H31">
    <cfRule type="expression" dxfId="1031" priority="31">
      <formula>H30&gt;0</formula>
    </cfRule>
    <cfRule type="expression" dxfId="1030" priority="32">
      <formula>H30&lt;0</formula>
    </cfRule>
  </conditionalFormatting>
  <conditionalFormatting sqref="F105:F140 H105:H140">
    <cfRule type="expression" dxfId="1029" priority="29">
      <formula>F105&gt;0</formula>
    </cfRule>
    <cfRule type="expression" dxfId="1028" priority="30">
      <formula>F105&lt;0</formula>
    </cfRule>
  </conditionalFormatting>
  <conditionalFormatting sqref="F96:F99">
    <cfRule type="expression" dxfId="1027" priority="27">
      <formula>F96&gt;0</formula>
    </cfRule>
    <cfRule type="expression" dxfId="1026" priority="28">
      <formula>F96&lt;0</formula>
    </cfRule>
  </conditionalFormatting>
  <conditionalFormatting sqref="H96:H99">
    <cfRule type="expression" dxfId="1025" priority="25">
      <formula>H96&gt;0</formula>
    </cfRule>
    <cfRule type="expression" dxfId="1024" priority="26">
      <formula>H96&lt;0</formula>
    </cfRule>
  </conditionalFormatting>
  <conditionalFormatting sqref="F25:F28">
    <cfRule type="expression" dxfId="1023" priority="19">
      <formula>F25&gt;0</formula>
    </cfRule>
    <cfRule type="expression" dxfId="1022" priority="20">
      <formula>F25&lt;0</formula>
    </cfRule>
  </conditionalFormatting>
  <conditionalFormatting sqref="H25:H28">
    <cfRule type="expression" dxfId="1021" priority="17">
      <formula>H25&gt;0</formula>
    </cfRule>
    <cfRule type="expression" dxfId="1020" priority="18">
      <formula>H25&lt;0</formula>
    </cfRule>
  </conditionalFormatting>
  <conditionalFormatting sqref="J27">
    <cfRule type="expression" dxfId="1019" priority="15">
      <formula>J27&gt;0</formula>
    </cfRule>
    <cfRule type="expression" dxfId="1018" priority="16">
      <formula>J27&lt;0</formula>
    </cfRule>
  </conditionalFormatting>
  <conditionalFormatting sqref="F104">
    <cfRule type="expression" dxfId="1017" priority="13">
      <formula>F104&gt;0</formula>
    </cfRule>
    <cfRule type="expression" dxfId="1016" priority="14">
      <formula>F104&lt;0</formula>
    </cfRule>
  </conditionalFormatting>
  <conditionalFormatting sqref="H104">
    <cfRule type="expression" dxfId="1015" priority="11">
      <formula>H104&gt;0</formula>
    </cfRule>
    <cfRule type="expression" dxfId="1014" priority="12">
      <formula>H104&lt;0</formula>
    </cfRule>
  </conditionalFormatting>
  <conditionalFormatting sqref="F100:F103">
    <cfRule type="expression" dxfId="1013" priority="9">
      <formula>F100&gt;0</formula>
    </cfRule>
    <cfRule type="expression" dxfId="1012" priority="10">
      <formula>F100&lt;0</formula>
    </cfRule>
  </conditionalFormatting>
  <conditionalFormatting sqref="H100:H103">
    <cfRule type="expression" dxfId="1011" priority="7">
      <formula>H100&gt;0</formula>
    </cfRule>
    <cfRule type="expression" dxfId="1010" priority="8">
      <formula>H100&lt;0</formula>
    </cfRule>
  </conditionalFormatting>
  <conditionalFormatting sqref="J102">
    <cfRule type="expression" dxfId="1009" priority="5">
      <formula>J102&gt;0</formula>
    </cfRule>
    <cfRule type="expression" dxfId="1008" priority="6">
      <formula>J102&lt;0</formula>
    </cfRule>
  </conditionalFormatting>
  <conditionalFormatting sqref="Q10">
    <cfRule type="expression" dxfId="1007" priority="3">
      <formula>Q10&gt;0</formula>
    </cfRule>
    <cfRule type="expression" dxfId="1006" priority="4">
      <formula>Q10&lt;0</formula>
    </cfRule>
  </conditionalFormatting>
  <conditionalFormatting sqref="M71">
    <cfRule type="expression" dxfId="1005" priority="1">
      <formula>M71&gt;0</formula>
    </cfRule>
    <cfRule type="expression" dxfId="100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76.27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76.27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83.897000000000006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83.134299999999996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82.371600000000001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81.608900000000006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80.846199999999996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80.083500000000001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79.320800000000006</v>
      </c>
      <c r="Q47" s="2"/>
      <c r="T47" s="91"/>
      <c r="U47" s="127"/>
    </row>
    <row r="48" spans="1:21" x14ac:dyDescent="0.25">
      <c r="A48" s="258" t="s">
        <v>745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78.558099999999996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77.795400000000001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77.032699999999991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76.27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75.507300000000001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74.744599999999991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73.981899999999996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73.219199999999987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72.456499999999991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71.693799999999996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70.931100000000001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70.168400000000005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69.405699999999996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68.643000000000001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03" priority="33">
      <formula>F34&gt;0</formula>
    </cfRule>
    <cfRule type="expression" dxfId="1002" priority="34">
      <formula>F34&lt;0</formula>
    </cfRule>
  </conditionalFormatting>
  <conditionalFormatting sqref="Q7">
    <cfRule type="expression" dxfId="1001" priority="31">
      <formula>Q7&gt;0</formula>
    </cfRule>
    <cfRule type="expression" dxfId="1000" priority="32">
      <formula>Q7&lt;0</formula>
    </cfRule>
  </conditionalFormatting>
  <conditionalFormatting sqref="Q8">
    <cfRule type="expression" dxfId="999" priority="29">
      <formula>Q8&gt;0</formula>
    </cfRule>
    <cfRule type="expression" dxfId="998" priority="30">
      <formula>Q8&lt;0</formula>
    </cfRule>
  </conditionalFormatting>
  <conditionalFormatting sqref="F27:F33">
    <cfRule type="expression" dxfId="997" priority="27">
      <formula>F27&gt;0</formula>
    </cfRule>
    <cfRule type="expression" dxfId="996" priority="28">
      <formula>F27&lt;0</formula>
    </cfRule>
  </conditionalFormatting>
  <conditionalFormatting sqref="H27:H33">
    <cfRule type="expression" dxfId="995" priority="25">
      <formula>H27&gt;0</formula>
    </cfRule>
    <cfRule type="expression" dxfId="994" priority="26">
      <formula>H27&lt;0</formula>
    </cfRule>
  </conditionalFormatting>
  <conditionalFormatting sqref="M46">
    <cfRule type="expression" dxfId="993" priority="23">
      <formula>M46&gt;0</formula>
    </cfRule>
    <cfRule type="expression" dxfId="992" priority="24">
      <formula>M46&lt;0</formula>
    </cfRule>
  </conditionalFormatting>
  <conditionalFormatting sqref="F79:F87 H79:H87">
    <cfRule type="expression" dxfId="991" priority="21">
      <formula>F79&gt;0</formula>
    </cfRule>
    <cfRule type="expression" dxfId="990" priority="22">
      <formula>F79&lt;0</formula>
    </cfRule>
  </conditionalFormatting>
  <conditionalFormatting sqref="F73 F77:F78">
    <cfRule type="expression" dxfId="989" priority="19">
      <formula>F73&gt;0</formula>
    </cfRule>
    <cfRule type="expression" dxfId="988" priority="20">
      <formula>F73&lt;0</formula>
    </cfRule>
  </conditionalFormatting>
  <conditionalFormatting sqref="H73 H77:H78">
    <cfRule type="expression" dxfId="987" priority="17">
      <formula>H73&gt;0</formula>
    </cfRule>
    <cfRule type="expression" dxfId="986" priority="18">
      <formula>H73&lt;0</formula>
    </cfRule>
  </conditionalFormatting>
  <conditionalFormatting sqref="F70:F72">
    <cfRule type="expression" dxfId="985" priority="15">
      <formula>F70&gt;0</formula>
    </cfRule>
    <cfRule type="expression" dxfId="984" priority="16">
      <formula>F70&lt;0</formula>
    </cfRule>
  </conditionalFormatting>
  <conditionalFormatting sqref="H70:H72">
    <cfRule type="expression" dxfId="983" priority="13">
      <formula>H70&gt;0</formula>
    </cfRule>
    <cfRule type="expression" dxfId="982" priority="14">
      <formula>H70&lt;0</formula>
    </cfRule>
  </conditionalFormatting>
  <conditionalFormatting sqref="F25:F26">
    <cfRule type="expression" dxfId="981" priority="11">
      <formula>F25&gt;0</formula>
    </cfRule>
    <cfRule type="expression" dxfId="980" priority="12">
      <formula>F25&lt;0</formula>
    </cfRule>
  </conditionalFormatting>
  <conditionalFormatting sqref="H25:H26">
    <cfRule type="expression" dxfId="979" priority="9">
      <formula>H25&gt;0</formula>
    </cfRule>
    <cfRule type="expression" dxfId="978" priority="10">
      <formula>H25&lt;0</formula>
    </cfRule>
  </conditionalFormatting>
  <conditionalFormatting sqref="F76">
    <cfRule type="expression" dxfId="977" priority="7">
      <formula>F76&gt;0</formula>
    </cfRule>
    <cfRule type="expression" dxfId="976" priority="8">
      <formula>F76&lt;0</formula>
    </cfRule>
  </conditionalFormatting>
  <conditionalFormatting sqref="H76">
    <cfRule type="expression" dxfId="975" priority="5">
      <formula>H76&gt;0</formula>
    </cfRule>
    <cfRule type="expression" dxfId="974" priority="6">
      <formula>H76&lt;0</formula>
    </cfRule>
  </conditionalFormatting>
  <conditionalFormatting sqref="F74:F75">
    <cfRule type="expression" dxfId="973" priority="3">
      <formula>F74&gt;0</formula>
    </cfRule>
    <cfRule type="expression" dxfId="972" priority="4">
      <formula>F74&lt;0</formula>
    </cfRule>
  </conditionalFormatting>
  <conditionalFormatting sqref="H74:H75">
    <cfRule type="expression" dxfId="971" priority="1">
      <formula>H74&gt;0</formula>
    </cfRule>
    <cfRule type="expression" dxfId="97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794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74.08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3704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129.93000000000029</v>
      </c>
      <c r="R7" s="29">
        <v>43136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129.93000000000029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3.6353512941828307E-2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300</v>
      </c>
      <c r="D19" s="349"/>
      <c r="E19" s="349"/>
      <c r="F19" s="350">
        <f>SumByColor($A$19,F2:F17)</f>
        <v>21059</v>
      </c>
      <c r="G19" s="349"/>
      <c r="H19" s="349">
        <f>SumByColor($A$19,H2:H17)</f>
        <v>300</v>
      </c>
      <c r="I19" s="349"/>
      <c r="J19" s="349"/>
      <c r="K19" s="350">
        <f>SumByColor($A$19,K2:K17)</f>
        <v>21377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825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827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832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837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844</v>
      </c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912</v>
      </c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918</v>
      </c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 s="1">
        <v>43136</v>
      </c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81.488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2">O42*$Q$4</f>
        <v>80.747200000000007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2"/>
        <v>80.006399999999999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2"/>
        <v>79.265600000000006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2"/>
        <v>78.524799999999999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2"/>
        <v>77.784000000000006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2"/>
        <v>77.043199999999999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2"/>
        <v>76.302400000000006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2"/>
        <v>75.561599999999999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2"/>
        <v>74.820800000000006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2"/>
        <v>74.08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2"/>
        <v>73.339199999999991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2"/>
        <v>72.598399999999998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2"/>
        <v>71.857599999999991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2"/>
        <v>71.116799999999998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2"/>
        <v>70.375999999999991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2"/>
        <v>69.635199999999998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2"/>
        <v>68.894400000000005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2"/>
        <v>68.153599999999997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2"/>
        <v>67.412800000000004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2"/>
        <v>66.671999999999997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9" priority="21">
      <formula>F47&gt;0</formula>
    </cfRule>
    <cfRule type="expression" dxfId="968" priority="22">
      <formula>F47&lt;0</formula>
    </cfRule>
  </conditionalFormatting>
  <conditionalFormatting sqref="Q7">
    <cfRule type="expression" dxfId="967" priority="19">
      <formula>Q7&gt;0</formula>
    </cfRule>
    <cfRule type="expression" dxfId="966" priority="20">
      <formula>Q7&lt;0</formula>
    </cfRule>
  </conditionalFormatting>
  <conditionalFormatting sqref="Q8">
    <cfRule type="expression" dxfId="965" priority="17">
      <formula>Q8&gt;0</formula>
    </cfRule>
    <cfRule type="expression" dxfId="964" priority="18">
      <formula>Q8&lt;0</formula>
    </cfRule>
  </conditionalFormatting>
  <conditionalFormatting sqref="F25:F46">
    <cfRule type="expression" dxfId="963" priority="15">
      <formula>F25&gt;0</formula>
    </cfRule>
    <cfRule type="expression" dxfId="962" priority="16">
      <formula>F25&lt;0</formula>
    </cfRule>
  </conditionalFormatting>
  <conditionalFormatting sqref="H25:H46">
    <cfRule type="expression" dxfId="961" priority="13">
      <formula>H25&gt;0</formula>
    </cfRule>
    <cfRule type="expression" dxfId="960" priority="14">
      <formula>H25&lt;0</formula>
    </cfRule>
  </conditionalFormatting>
  <conditionalFormatting sqref="F89:F110">
    <cfRule type="expression" dxfId="959" priority="11">
      <formula>F89&gt;0</formula>
    </cfRule>
    <cfRule type="expression" dxfId="958" priority="12">
      <formula>F89&lt;0</formula>
    </cfRule>
  </conditionalFormatting>
  <conditionalFormatting sqref="H89:H110">
    <cfRule type="expression" dxfId="957" priority="9">
      <formula>H89&gt;0</formula>
    </cfRule>
    <cfRule type="expression" dxfId="956" priority="10">
      <formula>H89&lt;0</formula>
    </cfRule>
  </conditionalFormatting>
  <conditionalFormatting sqref="Q10">
    <cfRule type="expression" dxfId="955" priority="7">
      <formula>Q10&gt;0</formula>
    </cfRule>
    <cfRule type="expression" dxfId="954" priority="8">
      <formula>Q10&lt;0</formula>
    </cfRule>
  </conditionalFormatting>
  <conditionalFormatting sqref="J25:J38">
    <cfRule type="expression" dxfId="953" priority="5">
      <formula>J25&gt;0</formula>
    </cfRule>
    <cfRule type="expression" dxfId="952" priority="6">
      <formula>J25&lt;0</formula>
    </cfRule>
  </conditionalFormatting>
  <conditionalFormatting sqref="K25:K38">
    <cfRule type="expression" dxfId="951" priority="3">
      <formula>K25&gt;0</formula>
    </cfRule>
    <cfRule type="expression" dxfId="950" priority="4">
      <formula>K25&lt;0</formula>
    </cfRule>
  </conditionalFormatting>
  <conditionalFormatting sqref="L25:L38">
    <cfRule type="expression" dxfId="949" priority="1">
      <formula>L25&gt;0</formula>
    </cfRule>
    <cfRule type="expression" dxfId="9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767.78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767.78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844.55799999999999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836.88020000000006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829.20240000000001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821.52459999999996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813.84680000000003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806.16899999999998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798.49120000000005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790.8134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783.13559999999995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775.45780000000002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767.78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760.10219999999993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752.42439999999999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744.74659999999994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737.0687999999999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729.39099999999996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721.71319999999992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714.03539999999998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706.35760000000005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698.6798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691.00199999999995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7" priority="21">
      <formula>F47&gt;0</formula>
    </cfRule>
    <cfRule type="expression" dxfId="946" priority="22">
      <formula>F47&lt;0</formula>
    </cfRule>
  </conditionalFormatting>
  <conditionalFormatting sqref="Q7">
    <cfRule type="expression" dxfId="945" priority="19">
      <formula>Q7&gt;0</formula>
    </cfRule>
    <cfRule type="expression" dxfId="944" priority="20">
      <formula>Q7&lt;0</formula>
    </cfRule>
  </conditionalFormatting>
  <conditionalFormatting sqref="Q8">
    <cfRule type="expression" dxfId="943" priority="17">
      <formula>Q8&gt;0</formula>
    </cfRule>
    <cfRule type="expression" dxfId="942" priority="18">
      <formula>Q8&lt;0</formula>
    </cfRule>
  </conditionalFormatting>
  <conditionalFormatting sqref="F25:F46">
    <cfRule type="expression" dxfId="941" priority="15">
      <formula>F25&gt;0</formula>
    </cfRule>
    <cfRule type="expression" dxfId="940" priority="16">
      <formula>F25&lt;0</formula>
    </cfRule>
  </conditionalFormatting>
  <conditionalFormatting sqref="H25:H46">
    <cfRule type="expression" dxfId="939" priority="13">
      <formula>H25&gt;0</formula>
    </cfRule>
    <cfRule type="expression" dxfId="938" priority="14">
      <formula>H25&lt;0</formula>
    </cfRule>
  </conditionalFormatting>
  <conditionalFormatting sqref="F89:F110">
    <cfRule type="expression" dxfId="937" priority="11">
      <formula>F89&gt;0</formula>
    </cfRule>
    <cfRule type="expression" dxfId="936" priority="12">
      <formula>F89&lt;0</formula>
    </cfRule>
  </conditionalFormatting>
  <conditionalFormatting sqref="H89:H110">
    <cfRule type="expression" dxfId="935" priority="9">
      <formula>H89&gt;0</formula>
    </cfRule>
    <cfRule type="expression" dxfId="934" priority="10">
      <formula>H89&lt;0</formula>
    </cfRule>
  </conditionalFormatting>
  <conditionalFormatting sqref="Q10">
    <cfRule type="expression" dxfId="933" priority="7">
      <formula>Q10&gt;0</formula>
    </cfRule>
    <cfRule type="expression" dxfId="932" priority="8">
      <formula>Q10&lt;0</formula>
    </cfRule>
  </conditionalFormatting>
  <conditionalFormatting sqref="J25:J38">
    <cfRule type="expression" dxfId="931" priority="5">
      <formula>J25&gt;0</formula>
    </cfRule>
    <cfRule type="expression" dxfId="930" priority="6">
      <formula>J25&lt;0</formula>
    </cfRule>
  </conditionalFormatting>
  <conditionalFormatting sqref="K25:K38">
    <cfRule type="expression" dxfId="929" priority="3">
      <formula>K25&gt;0</formula>
    </cfRule>
    <cfRule type="expression" dxfId="928" priority="4">
      <formula>K25&lt;0</formula>
    </cfRule>
  </conditionalFormatting>
  <conditionalFormatting sqref="L25:L38">
    <cfRule type="expression" dxfId="927" priority="1">
      <formula>L25&gt;0</formula>
    </cfRule>
    <cfRule type="expression" dxfId="9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64.22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64.22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68" t="s">
        <v>78</v>
      </c>
      <c r="P44" s="76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70.64200000000001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69.999800000000008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69.357600000000005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68.715400000000002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68.0732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67.430999999999997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66.788799999999995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66.146600000000007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65.504400000000004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64.862200000000001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64.22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63.577799999999996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62.935600000000001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62.293399999999998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61.651199999999996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61.008999999999993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60.366799999999998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59.724600000000002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59.0824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58.440200000000004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57.798000000000002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25" priority="57">
      <formula>F27&gt;0</formula>
    </cfRule>
    <cfRule type="expression" dxfId="924" priority="58">
      <formula>F27&lt;0</formula>
    </cfRule>
  </conditionalFormatting>
  <conditionalFormatting sqref="H28:H33">
    <cfRule type="expression" dxfId="923" priority="53">
      <formula>H28&gt;0</formula>
    </cfRule>
    <cfRule type="expression" dxfId="922" priority="54">
      <formula>H28&lt;0</formula>
    </cfRule>
  </conditionalFormatting>
  <conditionalFormatting sqref="F24:F26">
    <cfRule type="expression" dxfId="921" priority="39">
      <formula>F24&gt;0</formula>
    </cfRule>
    <cfRule type="expression" dxfId="920" priority="40">
      <formula>F24&lt;0</formula>
    </cfRule>
  </conditionalFormatting>
  <conditionalFormatting sqref="Q8">
    <cfRule type="expression" dxfId="919" priority="33">
      <formula>Q8&gt;0</formula>
    </cfRule>
    <cfRule type="expression" dxfId="918" priority="34">
      <formula>Q8&lt;0</formula>
    </cfRule>
  </conditionalFormatting>
  <conditionalFormatting sqref="Q7">
    <cfRule type="expression" dxfId="917" priority="35">
      <formula>Q7&gt;0</formula>
    </cfRule>
    <cfRule type="expression" dxfId="916" priority="36">
      <formula>Q7&lt;0</formula>
    </cfRule>
  </conditionalFormatting>
  <conditionalFormatting sqref="F34">
    <cfRule type="expression" dxfId="915" priority="31">
      <formula>F34&gt;0</formula>
    </cfRule>
    <cfRule type="expression" dxfId="914" priority="32">
      <formula>F34&lt;0</formula>
    </cfRule>
  </conditionalFormatting>
  <conditionalFormatting sqref="H34">
    <cfRule type="expression" dxfId="913" priority="29">
      <formula>H34&gt;0</formula>
    </cfRule>
    <cfRule type="expression" dxfId="912" priority="30">
      <formula>H34&lt;0</formula>
    </cfRule>
  </conditionalFormatting>
  <conditionalFormatting sqref="M36">
    <cfRule type="expression" dxfId="911" priority="19">
      <formula>M36&gt;0</formula>
    </cfRule>
    <cfRule type="expression" dxfId="910" priority="20">
      <formula>M36&lt;0</formula>
    </cfRule>
  </conditionalFormatting>
  <conditionalFormatting sqref="Q10">
    <cfRule type="expression" dxfId="909" priority="15">
      <formula>Q10&gt;0</formula>
    </cfRule>
    <cfRule type="expression" dxfId="908" priority="16">
      <formula>Q10&lt;0</formula>
    </cfRule>
  </conditionalFormatting>
  <conditionalFormatting sqref="F23">
    <cfRule type="expression" dxfId="907" priority="13">
      <formula>F23&gt;0</formula>
    </cfRule>
    <cfRule type="expression" dxfId="906" priority="14">
      <formula>F23&lt;0</formula>
    </cfRule>
  </conditionalFormatting>
  <conditionalFormatting sqref="I25:J25">
    <cfRule type="expression" dxfId="905" priority="9">
      <formula>I25&gt;0</formula>
    </cfRule>
    <cfRule type="expression" dxfId="904" priority="10">
      <formula>I25&lt;0</formula>
    </cfRule>
  </conditionalFormatting>
  <conditionalFormatting sqref="I26:J27">
    <cfRule type="expression" dxfId="903" priority="7">
      <formula>I26&gt;0</formula>
    </cfRule>
    <cfRule type="expression" dxfId="902" priority="8">
      <formula>I26&lt;0</formula>
    </cfRule>
  </conditionalFormatting>
  <conditionalFormatting sqref="K25:K27">
    <cfRule type="expression" dxfId="901" priority="5">
      <formula>K25&gt;0</formula>
    </cfRule>
    <cfRule type="expression" dxfId="900" priority="6">
      <formula>K25&lt;0</formula>
    </cfRule>
  </conditionalFormatting>
  <conditionalFormatting sqref="I23:J23">
    <cfRule type="expression" dxfId="899" priority="3">
      <formula>I23&gt;0</formula>
    </cfRule>
    <cfRule type="expression" dxfId="89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820</v>
      </c>
      <c r="V1" s="748" t="s">
        <v>770</v>
      </c>
      <c r="W1" s="748" t="s">
        <v>819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9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821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22.850749999999991</v>
      </c>
      <c r="T3" s="725" t="s">
        <v>765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25.91</v>
      </c>
      <c r="R4" s="487">
        <v>0</v>
      </c>
      <c r="T4" s="726" t="s">
        <v>783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10364</v>
      </c>
      <c r="T5" s="727" t="s">
        <v>776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9140.2999999999956</v>
      </c>
      <c r="T6" s="728" t="s">
        <v>768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2675.9600000000028</v>
      </c>
      <c r="R7">
        <v>400</v>
      </c>
      <c r="T7" s="728" t="s">
        <v>807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1223.7000000000044</v>
      </c>
      <c r="T8" s="728" t="s">
        <v>777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0.13387963195956423</v>
      </c>
      <c r="T9" s="728" t="s">
        <v>778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796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3.8595137012736396E-3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771</v>
      </c>
      <c r="U12" s="730"/>
      <c r="V12" s="736">
        <v>7.0000000000000007E-2</v>
      </c>
      <c r="W12" s="736" t="s">
        <v>822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779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805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C15" s="4"/>
      <c r="D15" s="3"/>
      <c r="E15" s="3"/>
      <c r="F15" s="3"/>
      <c r="H15" s="70"/>
      <c r="T15" s="728" t="s">
        <v>772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773</v>
      </c>
      <c r="U16" s="730"/>
      <c r="V16" s="691"/>
      <c r="W16" s="691"/>
      <c r="X16" s="691"/>
      <c r="Y16" s="691"/>
    </row>
    <row r="17" spans="1:27" x14ac:dyDescent="0.25">
      <c r="T17" s="728" t="s">
        <v>788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SUM(C2:C15)</f>
        <v>1600</v>
      </c>
      <c r="D18" s="18"/>
      <c r="E18" s="18"/>
      <c r="F18" s="18">
        <f>SUM(F2:F15)</f>
        <v>38904.620000000003</v>
      </c>
      <c r="G18" s="14"/>
      <c r="H18" s="14">
        <f>SUM(H2:H9)</f>
        <v>1200</v>
      </c>
      <c r="I18" s="18"/>
      <c r="J18" s="18"/>
      <c r="K18" s="18">
        <f>SUM(K2:K9)</f>
        <v>29499.320000000007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1200</v>
      </c>
      <c r="D19" s="349"/>
      <c r="E19" s="349"/>
      <c r="F19" s="350">
        <f>SumByColor($A$19,F2:F17)</f>
        <v>28053</v>
      </c>
      <c r="G19" s="349"/>
      <c r="H19" s="349">
        <f>SumByColor($A$19,H2:H17)</f>
        <v>1200</v>
      </c>
      <c r="I19" s="349"/>
      <c r="J19" s="349"/>
      <c r="K19" s="350">
        <f>SumByColor($A$19,K2:K17)</f>
        <v>29500</v>
      </c>
      <c r="L19" s="349"/>
      <c r="M19" s="350">
        <f>SumByColor($A$19,M2:M17)</f>
        <v>266</v>
      </c>
      <c r="T19" s="728" t="s">
        <v>784</v>
      </c>
      <c r="U19" s="733" t="s">
        <v>787</v>
      </c>
      <c r="V19" s="728" t="s">
        <v>787</v>
      </c>
      <c r="W19" s="728" t="s">
        <v>787</v>
      </c>
      <c r="X19" s="691"/>
      <c r="Y19" s="691"/>
    </row>
    <row r="20" spans="1:27" x14ac:dyDescent="0.25">
      <c r="T20" s="728" t="s">
        <v>785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807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804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766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780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781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768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807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777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778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769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771</v>
      </c>
      <c r="U33" s="730"/>
      <c r="V33" s="736">
        <v>0.15</v>
      </c>
      <c r="W33" s="749" t="s">
        <v>823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779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805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772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773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806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784</v>
      </c>
      <c r="U39" s="733" t="s">
        <v>797</v>
      </c>
      <c r="V39" s="728" t="s">
        <v>787</v>
      </c>
      <c r="W39" s="728" t="s">
        <v>824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68" t="s">
        <v>78</v>
      </c>
      <c r="P40" s="768"/>
      <c r="T40" s="728" t="s">
        <v>785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28.501000000000001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28.241900000000001</v>
      </c>
      <c r="Q42" s="2"/>
      <c r="T42" s="735" t="s">
        <v>804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27.982800000000001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27.723700000000001</v>
      </c>
      <c r="Q44" s="2"/>
      <c r="T44" s="725" t="s">
        <v>767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27.464600000000001</v>
      </c>
      <c r="Q45" s="2"/>
      <c r="T45" s="728" t="s">
        <v>777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27.205500000000001</v>
      </c>
      <c r="Q46" s="2"/>
      <c r="T46" s="728" t="s">
        <v>778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26.946400000000001</v>
      </c>
      <c r="Q47" s="2"/>
      <c r="T47" s="728" t="s">
        <v>769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26.6873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26.4282</v>
      </c>
      <c r="Q49" s="2"/>
      <c r="T49" s="728" t="s">
        <v>774</v>
      </c>
      <c r="U49" s="730">
        <v>20</v>
      </c>
      <c r="V49" s="728" t="s">
        <v>812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26.1691</v>
      </c>
      <c r="Q50" s="2"/>
      <c r="T50" s="728" t="s">
        <v>782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25.91</v>
      </c>
      <c r="Q51" s="2"/>
      <c r="T51" s="728" t="s">
        <v>808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25.6509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25.3918</v>
      </c>
      <c r="Q53" s="2"/>
      <c r="T53" s="728" t="s">
        <v>806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895</v>
      </c>
      <c r="J54" s="39"/>
      <c r="K54" s="39">
        <v>2972</v>
      </c>
      <c r="O54" s="81">
        <v>0.97</v>
      </c>
      <c r="P54" s="81">
        <f t="shared" si="12"/>
        <v>25.1327</v>
      </c>
      <c r="T54" s="728" t="s">
        <v>809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24.8736</v>
      </c>
      <c r="T55" s="728" t="s">
        <v>810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2"/>
        <v>24.6145</v>
      </c>
      <c r="T56" s="739" t="s">
        <v>811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24.355399999999999</v>
      </c>
      <c r="T57" s="735" t="s">
        <v>804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24.096300000000003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23.837200000000003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23.578099999999999</v>
      </c>
      <c r="T60" s="729" t="s">
        <v>775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23.318999999999999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801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799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798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800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1">C68*(E68-D68)</f>
        <v>-30.999999999999872</v>
      </c>
      <c r="G68" s="372">
        <f t="shared" ref="G68:G73" si="32">D68*C68</f>
        <v>2500</v>
      </c>
      <c r="H68" s="373">
        <f t="shared" ref="H68:H73" si="33">(E68-D68)/D68</f>
        <v>-1.2399999999999949E-2</v>
      </c>
      <c r="I68" s="372"/>
      <c r="T68" s="729" t="s">
        <v>802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1"/>
        <v>26.000000000000156</v>
      </c>
      <c r="G69" s="372">
        <f t="shared" si="32"/>
        <v>2500</v>
      </c>
      <c r="H69" s="373">
        <f t="shared" si="33"/>
        <v>1.0400000000000062E-2</v>
      </c>
      <c r="I69" s="372"/>
      <c r="T69" s="729" t="s">
        <v>803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1"/>
        <v>157.00000000000003</v>
      </c>
      <c r="G70" s="372">
        <f t="shared" si="32"/>
        <v>2500</v>
      </c>
      <c r="H70" s="373">
        <f t="shared" si="33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1"/>
        <v>46.999999999999886</v>
      </c>
      <c r="G71" s="372">
        <f t="shared" si="32"/>
        <v>2500</v>
      </c>
      <c r="H71" s="373">
        <f t="shared" si="33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1"/>
        <v>69.000000000000128</v>
      </c>
      <c r="G72" s="372">
        <f t="shared" si="32"/>
        <v>2500</v>
      </c>
      <c r="H72" s="373">
        <f t="shared" si="33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1"/>
        <v>148.00000000000006</v>
      </c>
      <c r="G73" s="372">
        <f t="shared" si="32"/>
        <v>2500</v>
      </c>
      <c r="H73" s="373">
        <f t="shared" si="33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4">C74*(E74-D74)</f>
        <v>428.00000000000011</v>
      </c>
      <c r="G74" s="372">
        <f t="shared" ref="G74:G80" si="35">D74*C74</f>
        <v>2500</v>
      </c>
      <c r="H74" s="373">
        <f t="shared" ref="H74:H80" si="36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4"/>
        <v>368</v>
      </c>
      <c r="G75" s="372">
        <f t="shared" si="35"/>
        <v>2500</v>
      </c>
      <c r="H75" s="373">
        <f t="shared" si="36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4"/>
        <v>401.00000000000017</v>
      </c>
      <c r="G76" s="372">
        <f t="shared" si="35"/>
        <v>2500</v>
      </c>
      <c r="H76" s="373">
        <f t="shared" si="36"/>
        <v>0.16040000000000007</v>
      </c>
      <c r="I76" s="372"/>
      <c r="R76" t="s">
        <v>790</v>
      </c>
      <c r="T76" s="22" t="s">
        <v>789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4"/>
        <v>389.00000000000006</v>
      </c>
      <c r="G77" s="372">
        <f t="shared" si="35"/>
        <v>2500</v>
      </c>
      <c r="H77" s="373">
        <f t="shared" si="36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4"/>
        <v>362.99999999999989</v>
      </c>
      <c r="G78" s="372">
        <f t="shared" si="35"/>
        <v>2500</v>
      </c>
      <c r="H78" s="373">
        <f t="shared" si="36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4"/>
        <v>434</v>
      </c>
      <c r="G79" s="372">
        <f t="shared" si="35"/>
        <v>2500</v>
      </c>
      <c r="H79" s="373">
        <f t="shared" si="36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4"/>
        <v>200</v>
      </c>
      <c r="G80" s="372">
        <f t="shared" si="35"/>
        <v>2500</v>
      </c>
      <c r="H80" s="373">
        <f t="shared" si="36"/>
        <v>0.08</v>
      </c>
      <c r="I80" s="372"/>
      <c r="T80" s="694" t="s">
        <v>113</v>
      </c>
      <c r="U80" s="694" t="s">
        <v>740</v>
      </c>
      <c r="V80" s="694" t="s">
        <v>741</v>
      </c>
      <c r="W80" s="692" t="s">
        <v>734</v>
      </c>
      <c r="X80" s="692" t="s">
        <v>735</v>
      </c>
      <c r="Y80" s="694" t="s">
        <v>737</v>
      </c>
      <c r="Z80" s="694" t="s">
        <v>738</v>
      </c>
      <c r="AA80" s="692" t="s">
        <v>736</v>
      </c>
      <c r="AB80" s="693" t="s">
        <v>739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7">C85*(E85-D85)</f>
        <v>-9.9999999999999645</v>
      </c>
      <c r="G85" s="255">
        <f t="shared" ref="G85:G90" si="38">D85*C85</f>
        <v>1287</v>
      </c>
      <c r="H85" s="269">
        <f t="shared" ref="H85:H90" si="39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7"/>
        <v>-45.999999999999908</v>
      </c>
      <c r="G86" s="255">
        <f t="shared" si="38"/>
        <v>1287</v>
      </c>
      <c r="H86" s="269">
        <f t="shared" si="39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7"/>
        <v>-82.000000000000028</v>
      </c>
      <c r="G87" s="255">
        <f t="shared" si="38"/>
        <v>2496</v>
      </c>
      <c r="H87" s="269">
        <f t="shared" si="39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7"/>
        <v>-99.000000000000028</v>
      </c>
      <c r="G88" s="255">
        <f t="shared" si="38"/>
        <v>3720</v>
      </c>
      <c r="H88" s="269">
        <f t="shared" si="39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7"/>
        <v>-121.50000000000034</v>
      </c>
      <c r="G89" s="255">
        <f t="shared" si="38"/>
        <v>3720</v>
      </c>
      <c r="H89" s="269">
        <f t="shared" si="39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7"/>
        <v>-50.999999999999979</v>
      </c>
      <c r="G90" s="255">
        <f t="shared" si="38"/>
        <v>3720</v>
      </c>
      <c r="H90" s="269">
        <f t="shared" si="39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0">C91*(E91-D91)</f>
        <v>13.499999999999979</v>
      </c>
      <c r="G91" s="255">
        <f t="shared" ref="G91:G102" si="41">D91*C91</f>
        <v>3720</v>
      </c>
      <c r="H91" s="269">
        <f t="shared" ref="H91:H102" si="42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0"/>
        <v>40.499999999999936</v>
      </c>
      <c r="G92" s="255">
        <f t="shared" si="41"/>
        <v>3720</v>
      </c>
      <c r="H92" s="269">
        <f t="shared" si="42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0"/>
        <v>7.5000000000001066</v>
      </c>
      <c r="G93" s="255">
        <f t="shared" si="41"/>
        <v>3720</v>
      </c>
      <c r="H93" s="269">
        <f t="shared" si="42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0"/>
        <v>-33.000000000000362</v>
      </c>
      <c r="G94" s="255">
        <f t="shared" si="41"/>
        <v>3720</v>
      </c>
      <c r="H94" s="269">
        <f t="shared" si="42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0"/>
        <v>-211.50000000000003</v>
      </c>
      <c r="G95" s="255">
        <f t="shared" si="41"/>
        <v>3720</v>
      </c>
      <c r="H95" s="269">
        <f t="shared" si="42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0"/>
        <v>-144.00000000000011</v>
      </c>
      <c r="G96" s="255">
        <f t="shared" si="41"/>
        <v>3720</v>
      </c>
      <c r="H96" s="269">
        <f t="shared" si="42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0"/>
        <v>-73.500000000000298</v>
      </c>
      <c r="G97" s="255">
        <f t="shared" si="41"/>
        <v>3720</v>
      </c>
      <c r="H97" s="269">
        <f t="shared" si="42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0"/>
        <v>-104.53499999999991</v>
      </c>
      <c r="G98" s="255">
        <f t="shared" si="41"/>
        <v>3694.0349999999999</v>
      </c>
      <c r="H98" s="269">
        <f t="shared" si="42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0"/>
        <v>-164.53499999999968</v>
      </c>
      <c r="G99" s="255">
        <f t="shared" si="41"/>
        <v>3694.0349999999999</v>
      </c>
      <c r="H99" s="269">
        <f t="shared" si="42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0"/>
        <v>8.2949999999998525</v>
      </c>
      <c r="G100" s="255">
        <f t="shared" si="41"/>
        <v>3639.7050000000004</v>
      </c>
      <c r="H100" s="269">
        <f t="shared" si="42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0"/>
        <v>69.794999999999874</v>
      </c>
      <c r="G101" s="255">
        <f t="shared" si="41"/>
        <v>3639.7050000000004</v>
      </c>
      <c r="H101" s="269">
        <f t="shared" si="42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0"/>
        <v>589.25999999999976</v>
      </c>
      <c r="G102" s="255">
        <f t="shared" si="41"/>
        <v>2250.7400000000002</v>
      </c>
      <c r="H102" s="269">
        <f t="shared" si="42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97" priority="40">
      <formula>F81&gt;0</formula>
    </cfRule>
    <cfRule type="expression" dxfId="896" priority="41">
      <formula>F81&lt;0</formula>
    </cfRule>
  </conditionalFormatting>
  <conditionalFormatting sqref="Q7">
    <cfRule type="expression" dxfId="895" priority="28">
      <formula>Q7&gt;0</formula>
    </cfRule>
    <cfRule type="expression" dxfId="894" priority="29">
      <formula>Q7&lt;0</formula>
    </cfRule>
  </conditionalFormatting>
  <conditionalFormatting sqref="Q8">
    <cfRule type="expression" dxfId="893" priority="26">
      <formula>Q8&gt;0</formula>
    </cfRule>
    <cfRule type="expression" dxfId="892" priority="27">
      <formula>Q8&lt;0</formula>
    </cfRule>
  </conditionalFormatting>
  <conditionalFormatting sqref="F68:F80">
    <cfRule type="expression" dxfId="891" priority="24">
      <formula>F68&gt;0</formula>
    </cfRule>
    <cfRule type="expression" dxfId="890" priority="25">
      <formula>F68&lt;0</formula>
    </cfRule>
  </conditionalFormatting>
  <conditionalFormatting sqref="H68:H80">
    <cfRule type="expression" dxfId="889" priority="22">
      <formula>H68&gt;0</formula>
    </cfRule>
    <cfRule type="expression" dxfId="888" priority="23">
      <formula>H68&lt;0</formula>
    </cfRule>
  </conditionalFormatting>
  <conditionalFormatting sqref="H84:H87">
    <cfRule type="expression" dxfId="887" priority="18">
      <formula>H84&gt;0</formula>
    </cfRule>
    <cfRule type="expression" dxfId="886" priority="19">
      <formula>H84&lt;0</formula>
    </cfRule>
  </conditionalFormatting>
  <conditionalFormatting sqref="F84:F87">
    <cfRule type="expression" dxfId="885" priority="20">
      <formula>F84&gt;0</formula>
    </cfRule>
    <cfRule type="expression" dxfId="884" priority="21">
      <formula>F84&lt;0</formula>
    </cfRule>
  </conditionalFormatting>
  <conditionalFormatting sqref="M110">
    <cfRule type="expression" dxfId="883" priority="16">
      <formula>M110&gt;0</formula>
    </cfRule>
    <cfRule type="expression" dxfId="882" priority="17">
      <formula>M110&lt;0</formula>
    </cfRule>
  </conditionalFormatting>
  <conditionalFormatting sqref="F23:F24 F31:F60">
    <cfRule type="expression" dxfId="881" priority="14">
      <formula>F23&gt;0</formula>
    </cfRule>
    <cfRule type="expression" dxfId="880" priority="15">
      <formula>F23&lt;0</formula>
    </cfRule>
  </conditionalFormatting>
  <conditionalFormatting sqref="H23:H24 H31:H60">
    <cfRule type="expression" dxfId="879" priority="12">
      <formula>H23&gt;0</formula>
    </cfRule>
    <cfRule type="expression" dxfId="878" priority="13">
      <formula>H23&lt;0</formula>
    </cfRule>
  </conditionalFormatting>
  <conditionalFormatting sqref="Q10">
    <cfRule type="expression" dxfId="877" priority="10">
      <formula>Q10&gt;0</formula>
    </cfRule>
    <cfRule type="expression" dxfId="876" priority="11">
      <formula>Q10&lt;0</formula>
    </cfRule>
  </conditionalFormatting>
  <conditionalFormatting sqref="F25:F30">
    <cfRule type="expression" dxfId="875" priority="8">
      <formula>F25&gt;0</formula>
    </cfRule>
    <cfRule type="expression" dxfId="874" priority="9">
      <formula>F25&lt;0</formula>
    </cfRule>
  </conditionalFormatting>
  <conditionalFormatting sqref="H25:H30">
    <cfRule type="expression" dxfId="873" priority="6">
      <formula>H25&gt;0</formula>
    </cfRule>
    <cfRule type="expression" dxfId="872" priority="7">
      <formula>H25&lt;0</formula>
    </cfRule>
  </conditionalFormatting>
  <conditionalFormatting sqref="K28:K35">
    <cfRule type="expression" dxfId="871" priority="4">
      <formula>K28&gt;0</formula>
    </cfRule>
    <cfRule type="expression" dxfId="870" priority="5">
      <formula>K28&lt;0</formula>
    </cfRule>
  </conditionalFormatting>
  <conditionalFormatting sqref="K36:K60">
    <cfRule type="expression" dxfId="869" priority="2">
      <formula>K36&gt;0</formula>
    </cfRule>
    <cfRule type="expression" dxfId="86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60.56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60.56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66.616000000000014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66.010400000000004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65.404800000000009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64.799200000000013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64.193600000000004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63.588000000000008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62.982400000000005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62.376800000000003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61.7712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61.165600000000005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60.56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59.9544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59.348800000000004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58.743200000000002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58.137599999999999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57.531999999999996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56.926400000000001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56.320800000000006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55.715200000000003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55.109600000000007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54.504000000000005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56" priority="9">
      <formula>F39&gt;0</formula>
    </cfRule>
    <cfRule type="expression" dxfId="855" priority="10">
      <formula>F39&lt;0</formula>
    </cfRule>
  </conditionalFormatting>
  <conditionalFormatting sqref="F25:F38">
    <cfRule type="expression" dxfId="854" priority="7">
      <formula>F25&gt;0</formula>
    </cfRule>
    <cfRule type="expression" dxfId="853" priority="8">
      <formula>F25&lt;0</formula>
    </cfRule>
  </conditionalFormatting>
  <conditionalFormatting sqref="H25:H38">
    <cfRule type="expression" dxfId="852" priority="5">
      <formula>H25&gt;0</formula>
    </cfRule>
    <cfRule type="expression" dxfId="851" priority="6">
      <formula>H25&lt;0</formula>
    </cfRule>
  </conditionalFormatting>
  <conditionalFormatting sqref="Q7">
    <cfRule type="expression" dxfId="850" priority="3">
      <formula>Q7&gt;0</formula>
    </cfRule>
    <cfRule type="expression" dxfId="849" priority="4">
      <formula>Q7&lt;0</formula>
    </cfRule>
  </conditionalFormatting>
  <conditionalFormatting sqref="Q8">
    <cfRule type="expression" dxfId="848" priority="1">
      <formula>Q8&gt;0</formula>
    </cfRule>
    <cfRule type="expression" dxfId="8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321.8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3218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328.2199999999998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328.2199999999998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0.11357958045249111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353.98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350.76200000000006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0"/>
        <v>347.54400000000004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0"/>
        <v>344.32600000000002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0"/>
        <v>341.108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0"/>
        <v>337.89000000000004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0"/>
        <v>334.67200000000003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0"/>
        <v>331.45400000000001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0"/>
        <v>328.23599999999999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0"/>
        <v>325.01800000000003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0"/>
        <v>321.8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0"/>
        <v>318.58199999999999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0"/>
        <v>315.36400000000003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0"/>
        <v>312.14600000000002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0"/>
        <v>308.928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0"/>
        <v>305.70999999999998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0"/>
        <v>302.49200000000002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0"/>
        <v>299.274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0"/>
        <v>296.05600000000004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0"/>
        <v>292.83800000000002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0"/>
        <v>289.62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6" priority="21">
      <formula>F47&gt;0</formula>
    </cfRule>
    <cfRule type="expression" dxfId="845" priority="22">
      <formula>F47&lt;0</formula>
    </cfRule>
  </conditionalFormatting>
  <conditionalFormatting sqref="Q7">
    <cfRule type="expression" dxfId="844" priority="19">
      <formula>Q7&gt;0</formula>
    </cfRule>
    <cfRule type="expression" dxfId="843" priority="20">
      <formula>Q7&lt;0</formula>
    </cfRule>
  </conditionalFormatting>
  <conditionalFormatting sqref="Q8">
    <cfRule type="expression" dxfId="842" priority="17">
      <formula>Q8&gt;0</formula>
    </cfRule>
    <cfRule type="expression" dxfId="841" priority="18">
      <formula>Q8&lt;0</formula>
    </cfRule>
  </conditionalFormatting>
  <conditionalFormatting sqref="F25:F46">
    <cfRule type="expression" dxfId="840" priority="15">
      <formula>F25&gt;0</formula>
    </cfRule>
    <cfRule type="expression" dxfId="839" priority="16">
      <formula>F25&lt;0</formula>
    </cfRule>
  </conditionalFormatting>
  <conditionalFormatting sqref="H25:H46">
    <cfRule type="expression" dxfId="838" priority="13">
      <formula>H25&gt;0</formula>
    </cfRule>
    <cfRule type="expression" dxfId="837" priority="14">
      <formula>H25&lt;0</formula>
    </cfRule>
  </conditionalFormatting>
  <conditionalFormatting sqref="F89:F110">
    <cfRule type="expression" dxfId="836" priority="11">
      <formula>F89&gt;0</formula>
    </cfRule>
    <cfRule type="expression" dxfId="835" priority="12">
      <formula>F89&lt;0</formula>
    </cfRule>
  </conditionalFormatting>
  <conditionalFormatting sqref="H89:H110">
    <cfRule type="expression" dxfId="834" priority="9">
      <formula>H89&gt;0</formula>
    </cfRule>
    <cfRule type="expression" dxfId="833" priority="10">
      <formula>H89&lt;0</formula>
    </cfRule>
  </conditionalFormatting>
  <conditionalFormatting sqref="Q10">
    <cfRule type="expression" dxfId="832" priority="7">
      <formula>Q10&gt;0</formula>
    </cfRule>
    <cfRule type="expression" dxfId="831" priority="8">
      <formula>Q10&lt;0</formula>
    </cfRule>
  </conditionalFormatting>
  <conditionalFormatting sqref="J25:J38">
    <cfRule type="expression" dxfId="830" priority="5">
      <formula>J25&gt;0</formula>
    </cfRule>
    <cfRule type="expression" dxfId="829" priority="6">
      <formula>J25&lt;0</formula>
    </cfRule>
  </conditionalFormatting>
  <conditionalFormatting sqref="K25:K38">
    <cfRule type="expression" dxfId="828" priority="3">
      <formula>K25&gt;0</formula>
    </cfRule>
    <cfRule type="expression" dxfId="827" priority="4">
      <formula>K25&lt;0</formula>
    </cfRule>
  </conditionalFormatting>
  <conditionalFormatting sqref="L25:L38">
    <cfRule type="expression" dxfId="826" priority="1">
      <formula>L25&gt;0</formula>
    </cfRule>
    <cfRule type="expression" dxfId="82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917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43096</v>
      </c>
      <c r="U3" t="s">
        <v>878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92.31</v>
      </c>
      <c r="R4" s="509">
        <v>0</v>
      </c>
      <c r="T4" s="1"/>
      <c r="U4" t="s">
        <v>882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3692.4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89.200000000000273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89.200000000000273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2.475577264653649E-2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2.4699382515437112E-2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101.54100000000001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100.61790000000001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99.694800000000015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98.77170000000001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97.848600000000005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96.9255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96.002400000000009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95.079300000000003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94.156199999999998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93.233100000000007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92.31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91.386899999999997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90.463800000000006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89.540700000000001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88.617599999999996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87.694500000000005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86.7714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85.848300000000009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84.925200000000004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84.002099999999999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83.079000000000008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4" priority="21">
      <formula>F47&gt;0</formula>
    </cfRule>
    <cfRule type="expression" dxfId="823" priority="22">
      <formula>F47&lt;0</formula>
    </cfRule>
  </conditionalFormatting>
  <conditionalFormatting sqref="Q7">
    <cfRule type="expression" dxfId="822" priority="19">
      <formula>Q7&gt;0</formula>
    </cfRule>
    <cfRule type="expression" dxfId="821" priority="20">
      <formula>Q7&lt;0</formula>
    </cfRule>
  </conditionalFormatting>
  <conditionalFormatting sqref="Q8">
    <cfRule type="expression" dxfId="820" priority="17">
      <formula>Q8&gt;0</formula>
    </cfRule>
    <cfRule type="expression" dxfId="819" priority="18">
      <formula>Q8&lt;0</formula>
    </cfRule>
  </conditionalFormatting>
  <conditionalFormatting sqref="F25:F46">
    <cfRule type="expression" dxfId="818" priority="15">
      <formula>F25&gt;0</formula>
    </cfRule>
    <cfRule type="expression" dxfId="817" priority="16">
      <formula>F25&lt;0</formula>
    </cfRule>
  </conditionalFormatting>
  <conditionalFormatting sqref="H25:H46">
    <cfRule type="expression" dxfId="816" priority="13">
      <formula>H25&gt;0</formula>
    </cfRule>
    <cfRule type="expression" dxfId="815" priority="14">
      <formula>H25&lt;0</formula>
    </cfRule>
  </conditionalFormatting>
  <conditionalFormatting sqref="F89:F110">
    <cfRule type="expression" dxfId="814" priority="11">
      <formula>F89&gt;0</formula>
    </cfRule>
    <cfRule type="expression" dxfId="813" priority="12">
      <formula>F89&lt;0</formula>
    </cfRule>
  </conditionalFormatting>
  <conditionalFormatting sqref="H89:H110">
    <cfRule type="expression" dxfId="812" priority="9">
      <formula>H89&gt;0</formula>
    </cfRule>
    <cfRule type="expression" dxfId="811" priority="10">
      <formula>H89&lt;0</formula>
    </cfRule>
  </conditionalFormatting>
  <conditionalFormatting sqref="Q10">
    <cfRule type="expression" dxfId="810" priority="7">
      <formula>Q10&gt;0</formula>
    </cfRule>
    <cfRule type="expression" dxfId="809" priority="8">
      <formula>Q10&lt;0</formula>
    </cfRule>
  </conditionalFormatting>
  <conditionalFormatting sqref="J25:J38">
    <cfRule type="expression" dxfId="808" priority="5">
      <formula>J25&gt;0</formula>
    </cfRule>
    <cfRule type="expression" dxfId="807" priority="6">
      <formula>J25&lt;0</formula>
    </cfRule>
  </conditionalFormatting>
  <conditionalFormatting sqref="K25:K38">
    <cfRule type="expression" dxfId="806" priority="3">
      <formula>K25&gt;0</formula>
    </cfRule>
    <cfRule type="expression" dxfId="805" priority="4">
      <formula>K25&lt;0</formula>
    </cfRule>
  </conditionalFormatting>
  <conditionalFormatting sqref="L25:L38">
    <cfRule type="expression" dxfId="804" priority="1">
      <formula>L25&gt;0</formula>
    </cfRule>
    <cfRule type="expression" dxfId="8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792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445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75.641599999999997</v>
      </c>
      <c r="T3" s="1">
        <v>43096</v>
      </c>
      <c r="U3" t="s">
        <v>878</v>
      </c>
      <c r="W3" s="134"/>
    </row>
    <row r="4" spans="1:23" x14ac:dyDescent="0.25">
      <c r="B4" s="72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72.790000000000006</v>
      </c>
      <c r="R4" s="509">
        <v>0</v>
      </c>
      <c r="T4" s="1"/>
      <c r="U4" t="s">
        <v>882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7279.0000000000009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7564.16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-285.15999999999894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-285.15999999999894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-3.769883238852681E-2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100</v>
      </c>
      <c r="I18" s="18"/>
      <c r="J18" s="18"/>
      <c r="K18" s="18">
        <f>SUM(K2:K5)</f>
        <v>7233.34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100</v>
      </c>
      <c r="D19" s="349"/>
      <c r="E19" s="349"/>
      <c r="F19" s="350">
        <f>SumByColor($A$19,F2:F17)</f>
        <v>6855</v>
      </c>
      <c r="G19" s="349"/>
      <c r="H19" s="349">
        <f>SumByColor($A$19,H2:H17)</f>
        <v>100</v>
      </c>
      <c r="I19" s="349"/>
      <c r="J19" s="349"/>
      <c r="K19" s="350">
        <f>SumByColor($A$19,K2:K17)</f>
        <v>7233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/>
      <c r="J25" s="39"/>
      <c r="K25" s="39"/>
      <c r="L25" s="39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/>
      <c r="J26" s="39"/>
      <c r="K26" s="39"/>
      <c r="L26" s="39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/>
      <c r="J27" s="39"/>
      <c r="K27" s="39"/>
      <c r="L27" s="158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/>
      <c r="J29" s="39"/>
      <c r="K29" s="39"/>
      <c r="L29" s="158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5">C30*(E30-D30)</f>
        <v>-659.08500000000026</v>
      </c>
      <c r="G30" s="39">
        <f t="shared" ref="G30:G32" si="16">D30*C30</f>
        <v>11228.084999999999</v>
      </c>
      <c r="H30" s="226">
        <f t="shared" ref="H30:H32" si="17">(E30-D30)/D30</f>
        <v>-5.8699680310578373E-2</v>
      </c>
      <c r="I30" s="39">
        <v>74.3</v>
      </c>
      <c r="J30" s="39">
        <v>49.12</v>
      </c>
      <c r="K30" s="39"/>
      <c r="L30" s="158"/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5"/>
        <v>-236.15999999999957</v>
      </c>
      <c r="G31" s="39">
        <f t="shared" si="16"/>
        <v>7564.16</v>
      </c>
      <c r="H31" s="226">
        <f t="shared" si="17"/>
        <v>-3.1220915475082437E-2</v>
      </c>
      <c r="I31" s="39">
        <f>D31*0.99</f>
        <v>74.885183999999995</v>
      </c>
      <c r="J31" s="39"/>
      <c r="K31" s="39"/>
      <c r="L31" s="158"/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5"/>
        <v>-130.15999999999934</v>
      </c>
      <c r="G32" s="39">
        <f t="shared" si="16"/>
        <v>7564.16</v>
      </c>
      <c r="H32" s="226">
        <f t="shared" si="17"/>
        <v>-1.7207462560284201E-2</v>
      </c>
      <c r="I32" s="39"/>
      <c r="J32" s="39"/>
      <c r="K32" s="39"/>
      <c r="L32" s="158"/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" si="18">C33*(E33-D33)</f>
        <v>-285.15999999999906</v>
      </c>
      <c r="G33" s="39">
        <f t="shared" ref="G33" si="19">D33*C33</f>
        <v>7564.16</v>
      </c>
      <c r="H33" s="226">
        <f t="shared" ref="H33" si="20">(E33-D33)/D33</f>
        <v>-3.7698832388526823E-2</v>
      </c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80.069000000000017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1">O42*$Q$4</f>
        <v>79.341100000000012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1"/>
        <v>78.613200000000006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1"/>
        <v>77.885300000000015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1"/>
        <v>77.15740000000001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1"/>
        <v>76.429500000000004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1"/>
        <v>75.701600000000013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1"/>
        <v>74.973700000000008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1"/>
        <v>74.245800000000003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1"/>
        <v>73.517900000000012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1"/>
        <v>72.790000000000006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1"/>
        <v>72.062100000000001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1"/>
        <v>71.33420000000001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1"/>
        <v>70.606300000000005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1"/>
        <v>69.878399999999999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1"/>
        <v>69.150500000000008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1"/>
        <v>68.422600000000003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1"/>
        <v>67.694700000000012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1"/>
        <v>66.966800000000006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1"/>
        <v>66.238900000000001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1"/>
        <v>65.51100000000001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792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2" priority="21">
      <formula>F47&gt;0</formula>
    </cfRule>
    <cfRule type="expression" dxfId="801" priority="22">
      <formula>F47&lt;0</formula>
    </cfRule>
  </conditionalFormatting>
  <conditionalFormatting sqref="Q7">
    <cfRule type="expression" dxfId="800" priority="19">
      <formula>Q7&gt;0</formula>
    </cfRule>
    <cfRule type="expression" dxfId="799" priority="20">
      <formula>Q7&lt;0</formula>
    </cfRule>
  </conditionalFormatting>
  <conditionalFormatting sqref="Q8">
    <cfRule type="expression" dxfId="798" priority="17">
      <formula>Q8&gt;0</formula>
    </cfRule>
    <cfRule type="expression" dxfId="797" priority="18">
      <formula>Q8&lt;0</formula>
    </cfRule>
  </conditionalFormatting>
  <conditionalFormatting sqref="F25:F46">
    <cfRule type="expression" dxfId="796" priority="15">
      <formula>F25&gt;0</formula>
    </cfRule>
    <cfRule type="expression" dxfId="795" priority="16">
      <formula>F25&lt;0</formula>
    </cfRule>
  </conditionalFormatting>
  <conditionalFormatting sqref="H25:H46">
    <cfRule type="expression" dxfId="794" priority="13">
      <formula>H25&gt;0</formula>
    </cfRule>
    <cfRule type="expression" dxfId="793" priority="14">
      <formula>H25&lt;0</formula>
    </cfRule>
  </conditionalFormatting>
  <conditionalFormatting sqref="F89:F110">
    <cfRule type="expression" dxfId="792" priority="11">
      <formula>F89&gt;0</formula>
    </cfRule>
    <cfRule type="expression" dxfId="791" priority="12">
      <formula>F89&lt;0</formula>
    </cfRule>
  </conditionalFormatting>
  <conditionalFormatting sqref="H89:H110">
    <cfRule type="expression" dxfId="790" priority="9">
      <formula>H89&gt;0</formula>
    </cfRule>
    <cfRule type="expression" dxfId="789" priority="10">
      <formula>H89&lt;0</formula>
    </cfRule>
  </conditionalFormatting>
  <conditionalFormatting sqref="Q10">
    <cfRule type="expression" dxfId="788" priority="7">
      <formula>Q10&gt;0</formula>
    </cfRule>
    <cfRule type="expression" dxfId="787" priority="8">
      <formula>Q10&lt;0</formula>
    </cfRule>
  </conditionalFormatting>
  <conditionalFormatting sqref="J25:J38">
    <cfRule type="expression" dxfId="786" priority="5">
      <formula>J25&gt;0</formula>
    </cfRule>
    <cfRule type="expression" dxfId="785" priority="6">
      <formula>J25&lt;0</formula>
    </cfRule>
  </conditionalFormatting>
  <conditionalFormatting sqref="K25:K38">
    <cfRule type="expression" dxfId="784" priority="3">
      <formula>K25&gt;0</formula>
    </cfRule>
    <cfRule type="expression" dxfId="783" priority="4">
      <formula>K25&lt;0</formula>
    </cfRule>
  </conditionalFormatting>
  <conditionalFormatting sqref="L25:L38">
    <cfRule type="expression" dxfId="782" priority="1">
      <formula>L25&gt;0</formula>
    </cfRule>
    <cfRule type="expression" dxfId="7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36.58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3658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33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9.1034482758620694E-3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40.238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39.872199999999999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39.506399999999999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39.140599999999999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38.774799999999999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38.408999999999999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38.043199999999999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37.677399999999999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37.311599999999999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36.945799999999998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36.58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36.214199999999998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35.848399999999998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35.482599999999998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35.116799999999998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34.750999999999998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34.385199999999998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34.019399999999997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33.653599999999997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33.287799999999997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32.921999999999997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0" priority="21">
      <formula>F47&gt;0</formula>
    </cfRule>
    <cfRule type="expression" dxfId="779" priority="22">
      <formula>F47&lt;0</formula>
    </cfRule>
  </conditionalFormatting>
  <conditionalFormatting sqref="Q7">
    <cfRule type="expression" dxfId="778" priority="19">
      <formula>Q7&gt;0</formula>
    </cfRule>
    <cfRule type="expression" dxfId="777" priority="20">
      <formula>Q7&lt;0</formula>
    </cfRule>
  </conditionalFormatting>
  <conditionalFormatting sqref="Q8">
    <cfRule type="expression" dxfId="776" priority="17">
      <formula>Q8&gt;0</formula>
    </cfRule>
    <cfRule type="expression" dxfId="775" priority="18">
      <formula>Q8&lt;0</formula>
    </cfRule>
  </conditionalFormatting>
  <conditionalFormatting sqref="F25:F46">
    <cfRule type="expression" dxfId="774" priority="15">
      <formula>F25&gt;0</formula>
    </cfRule>
    <cfRule type="expression" dxfId="773" priority="16">
      <formula>F25&lt;0</formula>
    </cfRule>
  </conditionalFormatting>
  <conditionalFormatting sqref="H25:H46">
    <cfRule type="expression" dxfId="772" priority="13">
      <formula>H25&gt;0</formula>
    </cfRule>
    <cfRule type="expression" dxfId="771" priority="14">
      <formula>H25&lt;0</formula>
    </cfRule>
  </conditionalFormatting>
  <conditionalFormatting sqref="F89:F110">
    <cfRule type="expression" dxfId="770" priority="11">
      <formula>F89&gt;0</formula>
    </cfRule>
    <cfRule type="expression" dxfId="769" priority="12">
      <formula>F89&lt;0</formula>
    </cfRule>
  </conditionalFormatting>
  <conditionalFormatting sqref="H89:H110">
    <cfRule type="expression" dxfId="768" priority="9">
      <formula>H89&gt;0</formula>
    </cfRule>
    <cfRule type="expression" dxfId="767" priority="10">
      <formula>H89&lt;0</formula>
    </cfRule>
  </conditionalFormatting>
  <conditionalFormatting sqref="Q10">
    <cfRule type="expression" dxfId="766" priority="7">
      <formula>Q10&gt;0</formula>
    </cfRule>
    <cfRule type="expression" dxfId="765" priority="8">
      <formula>Q10&lt;0</formula>
    </cfRule>
  </conditionalFormatting>
  <conditionalFormatting sqref="J25:J38">
    <cfRule type="expression" dxfId="764" priority="5">
      <formula>J25&gt;0</formula>
    </cfRule>
    <cfRule type="expression" dxfId="763" priority="6">
      <formula>J25&lt;0</formula>
    </cfRule>
  </conditionalFormatting>
  <conditionalFormatting sqref="K25:K38">
    <cfRule type="expression" dxfId="762" priority="3">
      <formula>K25&gt;0</formula>
    </cfRule>
    <cfRule type="expression" dxfId="761" priority="4">
      <formula>K25&lt;0</formula>
    </cfRule>
  </conditionalFormatting>
  <conditionalFormatting sqref="L25:L38">
    <cfRule type="expression" dxfId="760" priority="1">
      <formula>L25&gt;0</formula>
    </cfRule>
    <cfRule type="expression" dxfId="7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43.29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43.29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7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47.619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47.186100000000003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46.7532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46.320300000000003</v>
      </c>
      <c r="Q28" s="2"/>
    </row>
    <row r="29" spans="1:32" x14ac:dyDescent="0.25">
      <c r="A29" s="10" t="s">
        <v>764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45.8874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45.454500000000003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45.021599999999999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44.588700000000003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44.155799999999999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43.722900000000003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43.29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42.857099999999996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42.424199999999999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41.991299999999995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41.558399999999999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41.125499999999995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40.692599999999999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40.259700000000002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39.826799999999999</v>
      </c>
    </row>
    <row r="44" spans="1:32" x14ac:dyDescent="0.25">
      <c r="N44" s="4"/>
      <c r="O44" s="81">
        <v>0.91</v>
      </c>
      <c r="P44" s="81">
        <f t="shared" si="0"/>
        <v>39.393900000000002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38.960999999999999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58" priority="137">
      <formula>F30&gt;0</formula>
    </cfRule>
    <cfRule type="expression" dxfId="757" priority="138">
      <formula>F30&lt;0</formula>
    </cfRule>
  </conditionalFormatting>
  <conditionalFormatting sqref="H47:H58">
    <cfRule type="expression" dxfId="756" priority="129">
      <formula>H47&gt;0</formula>
    </cfRule>
    <cfRule type="expression" dxfId="755" priority="130">
      <formula>H47&lt;0</formula>
    </cfRule>
  </conditionalFormatting>
  <conditionalFormatting sqref="H59">
    <cfRule type="expression" dxfId="754" priority="119">
      <formula>H59&gt;0</formula>
    </cfRule>
    <cfRule type="expression" dxfId="753" priority="120">
      <formula>H59&lt;0</formula>
    </cfRule>
  </conditionalFormatting>
  <conditionalFormatting sqref="H60">
    <cfRule type="expression" dxfId="752" priority="115">
      <formula>H60&gt;0</formula>
    </cfRule>
    <cfRule type="expression" dxfId="751" priority="116">
      <formula>H60&lt;0</formula>
    </cfRule>
  </conditionalFormatting>
  <conditionalFormatting sqref="H61:H66">
    <cfRule type="expression" dxfId="750" priority="111">
      <formula>H61&gt;0</formula>
    </cfRule>
    <cfRule type="expression" dxfId="749" priority="112">
      <formula>H61&lt;0</formula>
    </cfRule>
  </conditionalFormatting>
  <conditionalFormatting sqref="Q8">
    <cfRule type="expression" dxfId="748" priority="95">
      <formula>Q8&gt;0</formula>
    </cfRule>
    <cfRule type="expression" dxfId="747" priority="96">
      <formula>Q8&lt;0</formula>
    </cfRule>
  </conditionalFormatting>
  <conditionalFormatting sqref="Q7">
    <cfRule type="expression" dxfId="746" priority="97">
      <formula>Q7&gt;0</formula>
    </cfRule>
    <cfRule type="expression" dxfId="745" priority="98">
      <formula>Q7&lt;0</formula>
    </cfRule>
  </conditionalFormatting>
  <conditionalFormatting sqref="F178 H178">
    <cfRule type="expression" dxfId="744" priority="93">
      <formula>F178&gt;0</formula>
    </cfRule>
    <cfRule type="expression" dxfId="743" priority="94">
      <formula>F178&lt;0</formula>
    </cfRule>
  </conditionalFormatting>
  <conditionalFormatting sqref="Q10">
    <cfRule type="expression" dxfId="742" priority="87">
      <formula>Q10&gt;0</formula>
    </cfRule>
    <cfRule type="expression" dxfId="741" priority="88">
      <formula>Q10&lt;0</formula>
    </cfRule>
  </conditionalFormatting>
  <conditionalFormatting sqref="Q9">
    <cfRule type="expression" dxfId="740" priority="81">
      <formula>Q9&gt;0</formula>
    </cfRule>
    <cfRule type="expression" dxfId="739" priority="82">
      <formula>Q9&lt;0</formula>
    </cfRule>
  </conditionalFormatting>
  <conditionalFormatting sqref="F201:F248">
    <cfRule type="expression" dxfId="738" priority="41">
      <formula>F201&gt;0</formula>
    </cfRule>
    <cfRule type="expression" dxfId="737" priority="42">
      <formula>F201&lt;0</formula>
    </cfRule>
  </conditionalFormatting>
  <conditionalFormatting sqref="H201:H248">
    <cfRule type="expression" dxfId="736" priority="39">
      <formula>H201&gt;0</formula>
    </cfRule>
    <cfRule type="expression" dxfId="735" priority="40">
      <formula>H201&lt;0</formula>
    </cfRule>
  </conditionalFormatting>
  <conditionalFormatting sqref="J208">
    <cfRule type="expression" dxfId="734" priority="37">
      <formula>J208&gt;0</formula>
    </cfRule>
    <cfRule type="expression" dxfId="733" priority="38">
      <formula>J208&lt;0</formula>
    </cfRule>
  </conditionalFormatting>
  <conditionalFormatting sqref="J214:J215">
    <cfRule type="expression" dxfId="732" priority="35">
      <formula>J214&gt;0</formula>
    </cfRule>
    <cfRule type="expression" dxfId="731" priority="36">
      <formula>J214&lt;0</formula>
    </cfRule>
  </conditionalFormatting>
  <conditionalFormatting sqref="J216">
    <cfRule type="expression" dxfId="730" priority="33">
      <formula>J216&gt;0</formula>
    </cfRule>
    <cfRule type="expression" dxfId="729" priority="34">
      <formula>J216&lt;0</formula>
    </cfRule>
  </conditionalFormatting>
  <conditionalFormatting sqref="J217:J219 J221:J224">
    <cfRule type="expression" dxfId="728" priority="31">
      <formula>J217&gt;0</formula>
    </cfRule>
    <cfRule type="expression" dxfId="727" priority="32">
      <formula>J217&lt;0</formula>
    </cfRule>
  </conditionalFormatting>
  <conditionalFormatting sqref="K208">
    <cfRule type="expression" dxfId="726" priority="29">
      <formula>K208&gt;0</formula>
    </cfRule>
    <cfRule type="expression" dxfId="725" priority="30">
      <formula>K208&lt;0</formula>
    </cfRule>
  </conditionalFormatting>
  <conditionalFormatting sqref="K214:K215">
    <cfRule type="expression" dxfId="724" priority="27">
      <formula>K214&gt;0</formula>
    </cfRule>
    <cfRule type="expression" dxfId="723" priority="28">
      <formula>K214&lt;0</formula>
    </cfRule>
  </conditionalFormatting>
  <conditionalFormatting sqref="K216">
    <cfRule type="expression" dxfId="722" priority="25">
      <formula>K216&gt;0</formula>
    </cfRule>
    <cfRule type="expression" dxfId="721" priority="26">
      <formula>K216&lt;0</formula>
    </cfRule>
  </conditionalFormatting>
  <conditionalFormatting sqref="K217:K224">
    <cfRule type="expression" dxfId="720" priority="23">
      <formula>K217&gt;0</formula>
    </cfRule>
    <cfRule type="expression" dxfId="719" priority="24">
      <formula>K217&lt;0</formula>
    </cfRule>
  </conditionalFormatting>
  <conditionalFormatting sqref="L208">
    <cfRule type="expression" dxfId="718" priority="21">
      <formula>L208&gt;0</formula>
    </cfRule>
    <cfRule type="expression" dxfId="717" priority="22">
      <formula>L208&lt;0</formula>
    </cfRule>
  </conditionalFormatting>
  <conditionalFormatting sqref="L214:L215">
    <cfRule type="expression" dxfId="716" priority="19">
      <formula>L214&gt;0</formula>
    </cfRule>
    <cfRule type="expression" dxfId="715" priority="20">
      <formula>L214&lt;0</formula>
    </cfRule>
  </conditionalFormatting>
  <conditionalFormatting sqref="L216">
    <cfRule type="expression" dxfId="714" priority="17">
      <formula>L216&gt;0</formula>
    </cfRule>
    <cfRule type="expression" dxfId="713" priority="18">
      <formula>L216&lt;0</formula>
    </cfRule>
  </conditionalFormatting>
  <conditionalFormatting sqref="L217:L224">
    <cfRule type="expression" dxfId="712" priority="15">
      <formula>L217&gt;0</formula>
    </cfRule>
    <cfRule type="expression" dxfId="711" priority="16">
      <formula>L217&lt;0</formula>
    </cfRule>
  </conditionalFormatting>
  <conditionalFormatting sqref="K225">
    <cfRule type="expression" dxfId="710" priority="13">
      <formula>K225&gt;0</formula>
    </cfRule>
    <cfRule type="expression" dxfId="709" priority="14">
      <formula>K225&lt;0</formula>
    </cfRule>
  </conditionalFormatting>
  <conditionalFormatting sqref="L225:L232">
    <cfRule type="expression" dxfId="708" priority="11">
      <formula>L225&gt;0</formula>
    </cfRule>
    <cfRule type="expression" dxfId="707" priority="12">
      <formula>L225&lt;0</formula>
    </cfRule>
  </conditionalFormatting>
  <conditionalFormatting sqref="K226">
    <cfRule type="expression" dxfId="706" priority="9">
      <formula>K226&gt;0</formula>
    </cfRule>
    <cfRule type="expression" dxfId="705" priority="10">
      <formula>K226&lt;0</formula>
    </cfRule>
  </conditionalFormatting>
  <conditionalFormatting sqref="K227">
    <cfRule type="expression" dxfId="704" priority="7">
      <formula>K227&gt;0</formula>
    </cfRule>
    <cfRule type="expression" dxfId="703" priority="8">
      <formula>K227&lt;0</formula>
    </cfRule>
  </conditionalFormatting>
  <conditionalFormatting sqref="K228:K248">
    <cfRule type="expression" dxfId="702" priority="5">
      <formula>K228&gt;0</formula>
    </cfRule>
    <cfRule type="expression" dxfId="701" priority="6">
      <formula>K228&lt;0</formula>
    </cfRule>
  </conditionalFormatting>
  <conditionalFormatting sqref="L233:L237">
    <cfRule type="expression" dxfId="700" priority="3">
      <formula>L233&gt;0</formula>
    </cfRule>
    <cfRule type="expression" dxfId="699" priority="4">
      <formula>L233&lt;0</formula>
    </cfRule>
  </conditionalFormatting>
  <conditionalFormatting sqref="L238:L243">
    <cfRule type="expression" dxfId="698" priority="1">
      <formula>L238&gt;0</formula>
    </cfRule>
    <cfRule type="expression" dxfId="69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61.62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61.62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68" t="s">
        <v>78</v>
      </c>
      <c r="P40" s="76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67.781999999999996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65.3172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64.700999999999993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64.084800000000001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63.468600000000002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62.852399999999996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62.236199999999997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61.62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61.003799999999998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60.387599999999999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59.771399999999993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59.155199999999994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58.538999999999994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57.922799999999995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57.306600000000003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56.690399999999997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56.074199999999998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55.457999999999998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96" priority="11">
      <formula>F27&gt;0</formula>
    </cfRule>
    <cfRule type="expression" dxfId="695" priority="12">
      <formula>F27&lt;0</formula>
    </cfRule>
  </conditionalFormatting>
  <conditionalFormatting sqref="H27:H29">
    <cfRule type="expression" dxfId="694" priority="9">
      <formula>H27&gt;0</formula>
    </cfRule>
    <cfRule type="expression" dxfId="693" priority="10">
      <formula>H27&lt;0</formula>
    </cfRule>
  </conditionalFormatting>
  <conditionalFormatting sqref="F23:F26">
    <cfRule type="expression" dxfId="692" priority="7">
      <formula>F23&gt;0</formula>
    </cfRule>
    <cfRule type="expression" dxfId="691" priority="8">
      <formula>F23&lt;0</formula>
    </cfRule>
  </conditionalFormatting>
  <conditionalFormatting sqref="H23:H26">
    <cfRule type="expression" dxfId="690" priority="5">
      <formula>H23&gt;0</formula>
    </cfRule>
    <cfRule type="expression" dxfId="689" priority="6">
      <formula>H23&lt;0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conditionalFormatting sqref="Q7">
    <cfRule type="expression" dxfId="686" priority="3">
      <formula>Q7&gt;0</formula>
    </cfRule>
    <cfRule type="expression" dxfId="68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42.5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42.5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68" t="s">
        <v>78</v>
      </c>
      <c r="P40" s="76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46.750000000000007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46.325000000000003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45.900000000000006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45.475000000000001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45.050000000000004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44.625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44.2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43.774999999999999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43.35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42.924999999999997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42.5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42.075000000000003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41.65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41.225000000000001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40.799999999999997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40.375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39.949999999999996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39.524999999999999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39.1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38.675000000000004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38.25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84" priority="7">
      <formula>F21&gt;0</formula>
    </cfRule>
    <cfRule type="expression" dxfId="683" priority="8">
      <formula>F21&lt;0</formula>
    </cfRule>
  </conditionalFormatting>
  <conditionalFormatting sqref="F22">
    <cfRule type="expression" dxfId="682" priority="5">
      <formula>F22&gt;0</formula>
    </cfRule>
    <cfRule type="expression" dxfId="681" priority="6">
      <formula>F22&lt;0</formula>
    </cfRule>
  </conditionalFormatting>
  <conditionalFormatting sqref="Q8">
    <cfRule type="expression" dxfId="680" priority="1">
      <formula>Q8&gt;0</formula>
    </cfRule>
    <cfRule type="expression" dxfId="679" priority="2">
      <formula>Q8&lt;0</formula>
    </cfRule>
  </conditionalFormatting>
  <conditionalFormatting sqref="Q7">
    <cfRule type="expression" dxfId="678" priority="3">
      <formula>Q7&gt;0</formula>
    </cfRule>
    <cfRule type="expression" dxfId="67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53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68" t="s">
        <v>78</v>
      </c>
      <c r="P44" s="76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58.300000000000004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57.77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57.24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56.71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56.18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55.650000000000006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55.120000000000005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54.59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54.06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53.53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53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52.47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51.94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51.41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50.879999999999995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50.349999999999994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49.82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49.29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48.760000000000005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48.230000000000004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47.7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76" priority="17">
      <formula>F38&gt;0</formula>
    </cfRule>
    <cfRule type="expression" dxfId="675" priority="18">
      <formula>F38&lt;0</formula>
    </cfRule>
  </conditionalFormatting>
  <conditionalFormatting sqref="H38:H72">
    <cfRule type="expression" dxfId="674" priority="9">
      <formula>H38&gt;0</formula>
    </cfRule>
    <cfRule type="expression" dxfId="673" priority="10">
      <formula>H38&lt;0</formula>
    </cfRule>
  </conditionalFormatting>
  <conditionalFormatting sqref="F21:F37">
    <cfRule type="expression" dxfId="672" priority="7">
      <formula>F21&gt;0</formula>
    </cfRule>
    <cfRule type="expression" dxfId="671" priority="8">
      <formula>F21&lt;0</formula>
    </cfRule>
  </conditionalFormatting>
  <conditionalFormatting sqref="H21:H37">
    <cfRule type="expression" dxfId="670" priority="5">
      <formula>H21&gt;0</formula>
    </cfRule>
    <cfRule type="expression" dxfId="669" priority="6">
      <formula>H21&lt;0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139.69999999999999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139.69999999999999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68" t="s">
        <v>78</v>
      </c>
      <c r="P46" s="768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153.66999999999999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152.273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150.876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149.47899999999998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148.08199999999999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146.685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145.28799999999998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143.89099999999999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142.494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141.09699999999998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139.69999999999999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138.303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136.90599999999998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135.50899999999999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134.11199999999999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132.71499999999997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131.31799999999998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129.92099999999999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128.524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127.127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125.72999999999999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64" priority="11">
      <formula>F24&gt;0</formula>
    </cfRule>
    <cfRule type="expression" dxfId="663" priority="12">
      <formula>F24&lt;0</formula>
    </cfRule>
  </conditionalFormatting>
  <conditionalFormatting sqref="H27:H30">
    <cfRule type="expression" dxfId="662" priority="9">
      <formula>H27&gt;0</formula>
    </cfRule>
    <cfRule type="expression" dxfId="661" priority="10">
      <formula>H27&lt;0</formula>
    </cfRule>
  </conditionalFormatting>
  <conditionalFormatting sqref="F25">
    <cfRule type="expression" dxfId="660" priority="7">
      <formula>F25&gt;0</formula>
    </cfRule>
    <cfRule type="expression" dxfId="659" priority="8">
      <formula>F25&lt;0</formula>
    </cfRule>
  </conditionalFormatting>
  <conditionalFormatting sqref="H24:H26">
    <cfRule type="expression" dxfId="658" priority="5">
      <formula>H24&gt;0</formula>
    </cfRule>
    <cfRule type="expression" dxfId="657" priority="6">
      <formula>H24&lt;0</formula>
    </cfRule>
  </conditionalFormatting>
  <conditionalFormatting sqref="Q7">
    <cfRule type="expression" dxfId="656" priority="3">
      <formula>Q7&gt;0</formula>
    </cfRule>
    <cfRule type="expression" dxfId="655" priority="4">
      <formula>Q7&lt;0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55.6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55.6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61.160000000000004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60.604000000000006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60.048000000000009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59.492000000000004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58.936000000000007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58.38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57.824000000000005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57.268000000000001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56.712000000000003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56.155999999999999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55.6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55.044000000000004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54.488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53.932000000000002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53.375999999999998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52.82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52.263999999999996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51.708000000000006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51.152000000000001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50.596000000000004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50.04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52" priority="17">
      <formula>F28&gt;0</formula>
    </cfRule>
    <cfRule type="expression" dxfId="651" priority="18">
      <formula>F28&lt;0</formula>
    </cfRule>
  </conditionalFormatting>
  <conditionalFormatting sqref="F28 F33:F35">
    <cfRule type="expression" dxfId="650" priority="19">
      <formula>F28&gt;0</formula>
    </cfRule>
    <cfRule type="expression" dxfId="649" priority="20">
      <formula>F28&lt;0</formula>
    </cfRule>
  </conditionalFormatting>
  <conditionalFormatting sqref="H28 H33:H35">
    <cfRule type="expression" dxfId="648" priority="15">
      <formula>H28&gt;0</formula>
    </cfRule>
    <cfRule type="expression" dxfId="647" priority="16">
      <formula>H28&lt;0</formula>
    </cfRule>
  </conditionalFormatting>
  <conditionalFormatting sqref="F21:F27">
    <cfRule type="expression" dxfId="646" priority="13">
      <formula>F21&gt;0</formula>
    </cfRule>
    <cfRule type="expression" dxfId="645" priority="14">
      <formula>F21&lt;0</formula>
    </cfRule>
  </conditionalFormatting>
  <conditionalFormatting sqref="H21:H27">
    <cfRule type="expression" dxfId="644" priority="11">
      <formula>H21&gt;0</formula>
    </cfRule>
    <cfRule type="expression" dxfId="643" priority="12">
      <formula>H21&lt;0</formula>
    </cfRule>
  </conditionalFormatting>
  <conditionalFormatting sqref="Q8">
    <cfRule type="expression" dxfId="642" priority="7">
      <formula>Q8&gt;0</formula>
    </cfRule>
    <cfRule type="expression" dxfId="641" priority="8">
      <formula>Q8&lt;0</formula>
    </cfRule>
  </conditionalFormatting>
  <conditionalFormatting sqref="Q7">
    <cfRule type="expression" dxfId="640" priority="9">
      <formula>Q7&gt;0</formula>
    </cfRule>
    <cfRule type="expression" dxfId="639" priority="10">
      <formula>Q7&lt;0</formula>
    </cfRule>
  </conditionalFormatting>
  <conditionalFormatting sqref="F29:F32">
    <cfRule type="expression" dxfId="638" priority="5">
      <formula>F29&gt;0</formula>
    </cfRule>
    <cfRule type="expression" dxfId="637" priority="6">
      <formula>F29&lt;0</formula>
    </cfRule>
  </conditionalFormatting>
  <conditionalFormatting sqref="H29:H32">
    <cfRule type="expression" dxfId="636" priority="3">
      <formula>H29&gt;0</formula>
    </cfRule>
    <cfRule type="expression" dxfId="635" priority="4">
      <formula>H29&lt;0</formula>
    </cfRule>
  </conditionalFormatting>
  <conditionalFormatting sqref="M37">
    <cfRule type="expression" dxfId="634" priority="1">
      <formula>M37&gt;0</formula>
    </cfRule>
    <cfRule type="expression" dxfId="63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274.12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274.12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301.53200000000004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298.79080000000005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296.0496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293.30840000000001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290.56720000000001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287.82600000000002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285.08480000000003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282.34360000000004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279.60239999999999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276.8612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274.12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271.37880000000001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268.63760000000002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265.89639999999997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263.15519999999998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260.41399999999999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257.6728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254.93160000000003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252.19040000000001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249.44920000000002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246.708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32" priority="19">
      <formula>F25&gt;0</formula>
    </cfRule>
    <cfRule type="expression" dxfId="63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0" priority="11">
      <formula>F28&gt;0</formula>
    </cfRule>
    <cfRule type="expression" dxfId="629" priority="12">
      <formula>F28&lt;0</formula>
    </cfRule>
  </conditionalFormatting>
  <conditionalFormatting sqref="F28:F35">
    <cfRule type="expression" dxfId="628" priority="13">
      <formula>F28&gt;0</formula>
    </cfRule>
    <cfRule type="expression" dxfId="627" priority="14">
      <formula>F28&lt;0</formula>
    </cfRule>
  </conditionalFormatting>
  <conditionalFormatting sqref="H25:H35">
    <cfRule type="expression" dxfId="626" priority="9">
      <formula>H25&gt;0</formula>
    </cfRule>
    <cfRule type="expression" dxfId="625" priority="10">
      <formula>H25&lt;0</formula>
    </cfRule>
  </conditionalFormatting>
  <conditionalFormatting sqref="F21:F24">
    <cfRule type="expression" dxfId="624" priority="7">
      <formula>F21&gt;0</formula>
    </cfRule>
    <cfRule type="expression" dxfId="623" priority="8">
      <formula>F21&lt;0</formula>
    </cfRule>
  </conditionalFormatting>
  <conditionalFormatting sqref="H21:H24">
    <cfRule type="expression" dxfId="622" priority="5">
      <formula>H21&gt;0</formula>
    </cfRule>
    <cfRule type="expression" dxfId="621" priority="6">
      <formula>H21&lt;0</formula>
    </cfRule>
  </conditionalFormatting>
  <conditionalFormatting sqref="Q8">
    <cfRule type="expression" dxfId="620" priority="1">
      <formula>Q8&gt;0</formula>
    </cfRule>
    <cfRule type="expression" dxfId="619" priority="2">
      <formula>Q8&lt;0</formula>
    </cfRule>
  </conditionalFormatting>
  <conditionalFormatting sqref="Q7">
    <cfRule type="expression" dxfId="618" priority="3">
      <formula>Q7&gt;0</formula>
    </cfRule>
    <cfRule type="expression" dxfId="61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98.6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98.6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108.46000000000001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107.474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106.488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105.502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104.51600000000001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103.53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102.544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101.55799999999999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100.572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99.585999999999999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98.6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97.61399999999999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96.627999999999986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95.641999999999996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94.655999999999992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93.669999999999987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92.683999999999983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91.697999999999993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90.712000000000003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89.725999999999999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88.74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16" priority="29">
      <formula>F40&gt;0</formula>
    </cfRule>
    <cfRule type="expression" dxfId="615" priority="30">
      <formula>F40&lt;0</formula>
    </cfRule>
  </conditionalFormatting>
  <conditionalFormatting sqref="F40:F45">
    <cfRule type="expression" dxfId="614" priority="31">
      <formula>F40&gt;0</formula>
    </cfRule>
    <cfRule type="expression" dxfId="613" priority="32">
      <formula>F40&lt;0</formula>
    </cfRule>
  </conditionalFormatting>
  <conditionalFormatting sqref="H40:H45">
    <cfRule type="expression" dxfId="612" priority="27">
      <formula>H40&gt;0</formula>
    </cfRule>
    <cfRule type="expression" dxfId="611" priority="28">
      <formula>H40&lt;0</formula>
    </cfRule>
  </conditionalFormatting>
  <conditionalFormatting sqref="F23:F39">
    <cfRule type="expression" dxfId="610" priority="13">
      <formula>F23&gt;0</formula>
    </cfRule>
    <cfRule type="expression" dxfId="609" priority="14">
      <formula>F23&lt;0</formula>
    </cfRule>
  </conditionalFormatting>
  <conditionalFormatting sqref="H23:H39">
    <cfRule type="expression" dxfId="608" priority="11">
      <formula>H23&gt;0</formula>
    </cfRule>
    <cfRule type="expression" dxfId="607" priority="12">
      <formula>H23&lt;0</formula>
    </cfRule>
  </conditionalFormatting>
  <conditionalFormatting sqref="Q7">
    <cfRule type="expression" dxfId="606" priority="9">
      <formula>Q7&gt;0</formula>
    </cfRule>
    <cfRule type="expression" dxfId="605" priority="10">
      <formula>Q7&lt;0</formula>
    </cfRule>
  </conditionalFormatting>
  <conditionalFormatting sqref="Q8">
    <cfRule type="expression" dxfId="604" priority="7">
      <formula>Q8&gt;0</formula>
    </cfRule>
    <cfRule type="expression" dxfId="603" priority="8">
      <formula>Q8&lt;0</formula>
    </cfRule>
  </conditionalFormatting>
  <conditionalFormatting sqref="Q10">
    <cfRule type="expression" dxfId="602" priority="1">
      <formula>Q10&gt;0</formula>
    </cfRule>
    <cfRule type="expression" dxfId="60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81.17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81.17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89.287000000000006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88.475300000000004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87.663600000000002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86.851900000000001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86.040200000000013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85.228500000000011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84.416800000000009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83.605100000000007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82.793400000000005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81.981700000000004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81.17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80.3583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79.546599999999998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78.734899999999996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77.923199999999994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77.111499999999992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76.299799999999991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75.488100000000003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74.676400000000001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73.864699999999999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73.052999999999997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0" priority="39">
      <formula>Q12&gt;0</formula>
    </cfRule>
    <cfRule type="expression" dxfId="59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98" priority="33">
      <formula>F25&gt;0</formula>
    </cfRule>
    <cfRule type="expression" dxfId="597" priority="34">
      <formula>F25&lt;0</formula>
    </cfRule>
  </conditionalFormatting>
  <conditionalFormatting sqref="F30">
    <cfRule type="expression" dxfId="596" priority="31">
      <formula>F30&gt;0</formula>
    </cfRule>
    <cfRule type="expression" dxfId="595" priority="32">
      <formula>F30&lt;0</formula>
    </cfRule>
  </conditionalFormatting>
  <conditionalFormatting sqref="F31">
    <cfRule type="expression" dxfId="594" priority="29">
      <formula>F31&gt;0</formula>
    </cfRule>
    <cfRule type="expression" dxfId="593" priority="30">
      <formula>F31&lt;0</formula>
    </cfRule>
  </conditionalFormatting>
  <conditionalFormatting sqref="F32:F34">
    <cfRule type="expression" dxfId="592" priority="27">
      <formula>F32&gt;0</formula>
    </cfRule>
    <cfRule type="expression" dxfId="591" priority="28">
      <formula>F32&lt;0</formula>
    </cfRule>
  </conditionalFormatting>
  <conditionalFormatting sqref="H25:H29">
    <cfRule type="expression" dxfId="590" priority="25">
      <formula>H25&gt;0</formula>
    </cfRule>
    <cfRule type="expression" dxfId="589" priority="26">
      <formula>H25&lt;0</formula>
    </cfRule>
  </conditionalFormatting>
  <conditionalFormatting sqref="H30">
    <cfRule type="expression" dxfId="588" priority="23">
      <formula>H30&gt;0</formula>
    </cfRule>
    <cfRule type="expression" dxfId="587" priority="24">
      <formula>H30&lt;0</formula>
    </cfRule>
  </conditionalFormatting>
  <conditionalFormatting sqref="H31">
    <cfRule type="expression" dxfId="586" priority="21">
      <formula>H31&gt;0</formula>
    </cfRule>
    <cfRule type="expression" dxfId="585" priority="22">
      <formula>H31&lt;0</formula>
    </cfRule>
  </conditionalFormatting>
  <conditionalFormatting sqref="H32:H34">
    <cfRule type="expression" dxfId="584" priority="19">
      <formula>H32&gt;0</formula>
    </cfRule>
    <cfRule type="expression" dxfId="583" priority="20">
      <formula>H32&lt;0</formula>
    </cfRule>
  </conditionalFormatting>
  <conditionalFormatting sqref="F35">
    <cfRule type="expression" dxfId="582" priority="17">
      <formula>F35&gt;0</formula>
    </cfRule>
    <cfRule type="expression" dxfId="581" priority="18">
      <formula>F35&lt;0</formula>
    </cfRule>
  </conditionalFormatting>
  <conditionalFormatting sqref="H35">
    <cfRule type="expression" dxfId="580" priority="15">
      <formula>H35&gt;0</formula>
    </cfRule>
    <cfRule type="expression" dxfId="579" priority="16">
      <formula>H35&lt;0</formula>
    </cfRule>
  </conditionalFormatting>
  <conditionalFormatting sqref="F36">
    <cfRule type="expression" dxfId="578" priority="13">
      <formula>F36&gt;0</formula>
    </cfRule>
    <cfRule type="expression" dxfId="577" priority="14">
      <formula>F36&lt;0</formula>
    </cfRule>
  </conditionalFormatting>
  <conditionalFormatting sqref="H36">
    <cfRule type="expression" dxfId="576" priority="11">
      <formula>H36&gt;0</formula>
    </cfRule>
    <cfRule type="expression" dxfId="575" priority="12">
      <formula>H36&lt;0</formula>
    </cfRule>
  </conditionalFormatting>
  <conditionalFormatting sqref="H23:H24">
    <cfRule type="expression" dxfId="574" priority="5">
      <formula>H23&gt;0</formula>
    </cfRule>
    <cfRule type="expression" dxfId="573" priority="6">
      <formula>H23&lt;0</formula>
    </cfRule>
  </conditionalFormatting>
  <conditionalFormatting sqref="F23:F24">
    <cfRule type="expression" dxfId="572" priority="7">
      <formula>F23&gt;0</formula>
    </cfRule>
    <cfRule type="expression" dxfId="571" priority="8">
      <formula>F23&lt;0</formula>
    </cfRule>
  </conditionalFormatting>
  <conditionalFormatting sqref="Q7">
    <cfRule type="expression" dxfId="570" priority="3">
      <formula>Q7&gt;0</formula>
    </cfRule>
    <cfRule type="expression" dxfId="569" priority="4">
      <formula>Q7&lt;0</formula>
    </cfRule>
  </conditionalFormatting>
  <conditionalFormatting sqref="Q8">
    <cfRule type="expression" dxfId="568" priority="1">
      <formula>Q8&gt;0</formula>
    </cfRule>
    <cfRule type="expression" dxfId="56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63.12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5049.5999999999995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2600.130000000001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995.54999999999927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0.24556924556924539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923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68" t="s">
        <v>78</v>
      </c>
      <c r="Q39" s="76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69.432000000000002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0">P41*$Q$4</f>
        <v>68.800799999999995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0"/>
        <v>68.169600000000003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0"/>
        <v>67.538399999999996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0"/>
        <v>66.907200000000003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0"/>
        <v>66.275999999999996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0"/>
        <v>65.644800000000004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0"/>
        <v>65.013599999999997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0"/>
        <v>64.382400000000004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0"/>
        <v>63.751199999999997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0"/>
        <v>63.12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0"/>
        <v>62.488799999999998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1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0"/>
        <v>61.857599999999998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1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2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0"/>
        <v>61.226399999999998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1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2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0"/>
        <v>60.595199999999998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1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2"/>
        <v>1971.56</v>
      </c>
      <c r="L55" s="254"/>
      <c r="M55" s="254"/>
      <c r="O55" s="2"/>
      <c r="P55" s="81">
        <v>0.95</v>
      </c>
      <c r="Q55" s="81">
        <f t="shared" si="20"/>
        <v>59.963999999999992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1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2"/>
        <v>1014.38</v>
      </c>
      <c r="L56" s="254"/>
      <c r="M56" s="254"/>
      <c r="O56" s="2"/>
      <c r="P56" s="81">
        <v>0.94</v>
      </c>
      <c r="Q56" s="81">
        <f t="shared" si="20"/>
        <v>59.332799999999992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1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2"/>
        <v>1517.67</v>
      </c>
      <c r="L57" s="254"/>
      <c r="M57" s="254"/>
      <c r="O57" s="2"/>
      <c r="P57" s="81">
        <v>0.93</v>
      </c>
      <c r="Q57" s="81">
        <f t="shared" si="20"/>
        <v>58.701599999999999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1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2"/>
        <v>1460.3700000000001</v>
      </c>
      <c r="L58" s="254"/>
      <c r="M58" s="254"/>
      <c r="O58" s="2"/>
      <c r="P58" s="81">
        <v>0.92</v>
      </c>
      <c r="Q58" s="81">
        <f t="shared" si="20"/>
        <v>58.070399999999999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1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2"/>
        <v>3976.71</v>
      </c>
      <c r="L59" s="254"/>
      <c r="M59" s="254"/>
      <c r="O59" s="2"/>
      <c r="P59" s="81">
        <v>0.91</v>
      </c>
      <c r="Q59" s="81">
        <f t="shared" si="20"/>
        <v>57.4392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1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0"/>
        <v>56.808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3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3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3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3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3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3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66" priority="55">
      <formula>Q8&gt;0</formula>
    </cfRule>
    <cfRule type="expression" dxfId="565" priority="56">
      <formula>Q8&lt;0</formula>
    </cfRule>
  </conditionalFormatting>
  <conditionalFormatting sqref="Q7">
    <cfRule type="expression" dxfId="564" priority="57">
      <formula>Q7&gt;0</formula>
    </cfRule>
    <cfRule type="expression" dxfId="563" priority="58">
      <formula>Q7&lt;0</formula>
    </cfRule>
  </conditionalFormatting>
  <conditionalFormatting sqref="M50">
    <cfRule type="expression" dxfId="562" priority="45">
      <formula>M50&gt;0</formula>
    </cfRule>
    <cfRule type="expression" dxfId="561" priority="46">
      <formula>M50&lt;0</formula>
    </cfRule>
  </conditionalFormatting>
  <conditionalFormatting sqref="M50">
    <cfRule type="expression" dxfId="560" priority="47">
      <formula>M50&gt;0</formula>
    </cfRule>
    <cfRule type="expression" dxfId="559" priority="48">
      <formula>M50&lt;0</formula>
    </cfRule>
  </conditionalFormatting>
  <conditionalFormatting sqref="F24:F29">
    <cfRule type="expression" dxfId="558" priority="33">
      <formula>F24&gt;0</formula>
    </cfRule>
    <cfRule type="expression" dxfId="557" priority="34">
      <formula>F24&lt;0</formula>
    </cfRule>
  </conditionalFormatting>
  <conditionalFormatting sqref="F24:F29">
    <cfRule type="expression" dxfId="556" priority="35">
      <formula>F24&gt;0</formula>
    </cfRule>
    <cfRule type="expression" dxfId="555" priority="36">
      <formula>F24&lt;0</formula>
    </cfRule>
  </conditionalFormatting>
  <conditionalFormatting sqref="H24:H29">
    <cfRule type="expression" dxfId="554" priority="31">
      <formula>H24&gt;0</formula>
    </cfRule>
    <cfRule type="expression" dxfId="553" priority="32">
      <formula>H24&lt;0</formula>
    </cfRule>
  </conditionalFormatting>
  <conditionalFormatting sqref="J27:J34">
    <cfRule type="expression" dxfId="552" priority="1">
      <formula>J27&gt;0</formula>
    </cfRule>
    <cfRule type="expression" dxfId="551" priority="2">
      <formula>J27&lt;0</formula>
    </cfRule>
  </conditionalFormatting>
  <conditionalFormatting sqref="J27:J34">
    <cfRule type="expression" dxfId="550" priority="3">
      <formula>J27&gt;0</formula>
    </cfRule>
    <cfRule type="expression" dxfId="54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56.17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56.17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61.787000000000006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61.225300000000004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60.663600000000002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60.101900000000008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59.540200000000006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58.978500000000004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58.416800000000002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57.8551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57.293400000000005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56.731700000000004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56.17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55.6083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55.046599999999998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54.484900000000003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53.923200000000001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53.361499999999999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52.799799999999998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52.238100000000003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51.676400000000001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51.114700000000006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50.553000000000004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48" priority="66">
      <formula>F22&gt;0</formula>
    </cfRule>
    <cfRule type="expression" dxfId="54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46" priority="53">
      <formula>F41&gt;0</formula>
    </cfRule>
    <cfRule type="expression" dxfId="545" priority="54">
      <formula>F41&lt;0</formula>
    </cfRule>
  </conditionalFormatting>
  <conditionalFormatting sqref="F41">
    <cfRule type="expression" dxfId="544" priority="57">
      <formula>F41&gt;0</formula>
    </cfRule>
    <cfRule type="expression" dxfId="543" priority="58">
      <formula>F41&lt;0</formula>
    </cfRule>
  </conditionalFormatting>
  <conditionalFormatting sqref="H41">
    <cfRule type="expression" dxfId="542" priority="35">
      <formula>H41&gt;0</formula>
    </cfRule>
    <cfRule type="expression" dxfId="541" priority="36">
      <formula>H41&lt;0</formula>
    </cfRule>
  </conditionalFormatting>
  <conditionalFormatting sqref="F89:F95">
    <cfRule type="expression" dxfId="540" priority="29">
      <formula>F89&gt;0</formula>
    </cfRule>
    <cfRule type="expression" dxfId="539" priority="30">
      <formula>F89&lt;0</formula>
    </cfRule>
  </conditionalFormatting>
  <conditionalFormatting sqref="F96:F110">
    <cfRule type="expression" dxfId="538" priority="25">
      <formula>F96&gt;0</formula>
    </cfRule>
    <cfRule type="expression" dxfId="537" priority="26">
      <formula>F96&lt;0</formula>
    </cfRule>
  </conditionalFormatting>
  <conditionalFormatting sqref="F96:F110">
    <cfRule type="expression" dxfId="536" priority="27">
      <formula>F96&gt;0</formula>
    </cfRule>
    <cfRule type="expression" dxfId="535" priority="28">
      <formula>F96&lt;0</formula>
    </cfRule>
  </conditionalFormatting>
  <conditionalFormatting sqref="H89:H100">
    <cfRule type="expression" dxfId="534" priority="23">
      <formula>H89&gt;0</formula>
    </cfRule>
    <cfRule type="expression" dxfId="533" priority="24">
      <formula>H89&lt;0</formula>
    </cfRule>
  </conditionalFormatting>
  <conditionalFormatting sqref="H101">
    <cfRule type="expression" dxfId="532" priority="21">
      <formula>H101&gt;0</formula>
    </cfRule>
    <cfRule type="expression" dxfId="531" priority="22">
      <formula>H101&lt;0</formula>
    </cfRule>
  </conditionalFormatting>
  <conditionalFormatting sqref="F111:F116">
    <cfRule type="expression" dxfId="530" priority="19">
      <formula>F111&gt;0</formula>
    </cfRule>
    <cfRule type="expression" dxfId="529" priority="20">
      <formula>F111&lt;0</formula>
    </cfRule>
  </conditionalFormatting>
  <conditionalFormatting sqref="H103:H116">
    <cfRule type="expression" dxfId="528" priority="17">
      <formula>H103&gt;0</formula>
    </cfRule>
    <cfRule type="expression" dxfId="527" priority="18">
      <formula>H103&lt;0</formula>
    </cfRule>
  </conditionalFormatting>
  <conditionalFormatting sqref="H102">
    <cfRule type="expression" dxfId="526" priority="15">
      <formula>H102&gt;0</formula>
    </cfRule>
    <cfRule type="expression" dxfId="525" priority="16">
      <formula>H102&lt;0</formula>
    </cfRule>
  </conditionalFormatting>
  <conditionalFormatting sqref="M42">
    <cfRule type="expression" dxfId="524" priority="13">
      <formula>M42&gt;0</formula>
    </cfRule>
    <cfRule type="expression" dxfId="523" priority="14">
      <formula>M42&lt;0</formula>
    </cfRule>
  </conditionalFormatting>
  <conditionalFormatting sqref="Q7">
    <cfRule type="expression" dxfId="522" priority="9">
      <formula>Q7&gt;0</formula>
    </cfRule>
    <cfRule type="expression" dxfId="521" priority="10">
      <formula>Q7&lt;0</formula>
    </cfRule>
  </conditionalFormatting>
  <conditionalFormatting sqref="Q8">
    <cfRule type="expression" dxfId="520" priority="7">
      <formula>Q8&gt;0</formula>
    </cfRule>
    <cfRule type="expression" dxfId="519" priority="8">
      <formula>Q8&lt;0</formula>
    </cfRule>
  </conditionalFormatting>
  <conditionalFormatting sqref="F117:F130 H117:H130">
    <cfRule type="expression" dxfId="518" priority="1">
      <formula>F117&gt;0</formula>
    </cfRule>
    <cfRule type="expression" dxfId="51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42.42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42.42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46.662000000000006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46.237800000000007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45.813600000000008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45.389400000000002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44.965200000000003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44.541000000000004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44.116800000000005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43.692600000000006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43.2684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42.844200000000001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42.42</v>
      </c>
      <c r="W39" s="134"/>
    </row>
    <row r="40" spans="1:23" x14ac:dyDescent="0.25">
      <c r="O40" s="81">
        <v>0.99</v>
      </c>
      <c r="P40" s="81">
        <f t="shared" si="0"/>
        <v>41.995800000000003</v>
      </c>
      <c r="W40" s="134"/>
    </row>
    <row r="41" spans="1:23" x14ac:dyDescent="0.25">
      <c r="O41" s="81">
        <v>0.98</v>
      </c>
      <c r="P41" s="81">
        <f t="shared" si="0"/>
        <v>41.571600000000004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41.147399999999998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40.723199999999999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40.298999999999999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39.8748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39.450600000000001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39.026400000000002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38.602200000000003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38.178000000000004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762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16" priority="84">
      <formula>F7&gt;0</formula>
    </cfRule>
    <cfRule type="expression" dxfId="515" priority="85">
      <formula>F7&lt;0</formula>
    </cfRule>
  </conditionalFormatting>
  <conditionalFormatting sqref="Q8">
    <cfRule type="expression" dxfId="514" priority="82">
      <formula>Q8&gt;0</formula>
    </cfRule>
    <cfRule type="expression" dxfId="513" priority="83">
      <formula>Q8&lt;0</formula>
    </cfRule>
  </conditionalFormatting>
  <conditionalFormatting sqref="F29:F36">
    <cfRule type="expression" dxfId="512" priority="62">
      <formula>F29&gt;0</formula>
    </cfRule>
    <cfRule type="expression" dxfId="511" priority="63">
      <formula>F29&lt;0</formula>
    </cfRule>
  </conditionalFormatting>
  <conditionalFormatting sqref="J32:J38">
    <cfRule type="expression" dxfId="510" priority="57">
      <formula>J32&gt;0</formula>
    </cfRule>
    <cfRule type="expression" dxfId="509" priority="58">
      <formula>J32&lt;0</formula>
    </cfRule>
  </conditionalFormatting>
  <conditionalFormatting sqref="M42">
    <cfRule type="expression" dxfId="508" priority="55">
      <formula>M42&gt;0</formula>
    </cfRule>
    <cfRule type="expression" dxfId="507" priority="56">
      <formula>M42&lt;0</formula>
    </cfRule>
  </conditionalFormatting>
  <conditionalFormatting sqref="F98:F134 H98:H134 H137:H142 F137:F142 F144:F153 H144:H153">
    <cfRule type="expression" dxfId="506" priority="53">
      <formula>F98&gt;0</formula>
    </cfRule>
    <cfRule type="expression" dxfId="505" priority="54">
      <formula>F98&lt;0</formula>
    </cfRule>
  </conditionalFormatting>
  <conditionalFormatting sqref="F90:F97">
    <cfRule type="expression" dxfId="504" priority="51">
      <formula>F90&gt;0</formula>
    </cfRule>
    <cfRule type="expression" dxfId="503" priority="52">
      <formula>F90&lt;0</formula>
    </cfRule>
  </conditionalFormatting>
  <conditionalFormatting sqref="H90:H97">
    <cfRule type="expression" dxfId="502" priority="49">
      <formula>H90&gt;0</formula>
    </cfRule>
    <cfRule type="expression" dxfId="501" priority="50">
      <formula>H90&lt;0</formula>
    </cfRule>
  </conditionalFormatting>
  <conditionalFormatting sqref="F135:F136 H135:H136">
    <cfRule type="expression" dxfId="500" priority="47">
      <formula>F135&gt;0</formula>
    </cfRule>
    <cfRule type="expression" dxfId="499" priority="48">
      <formula>F135&lt;0</formula>
    </cfRule>
  </conditionalFormatting>
  <conditionalFormatting sqref="H143 F143">
    <cfRule type="expression" dxfId="498" priority="45">
      <formula>F143&gt;0</formula>
    </cfRule>
    <cfRule type="expression" dxfId="497" priority="46">
      <formula>F143&lt;0</formula>
    </cfRule>
  </conditionalFormatting>
  <conditionalFormatting sqref="F154:F161">
    <cfRule type="expression" dxfId="496" priority="31">
      <formula>F154&gt;0</formula>
    </cfRule>
    <cfRule type="expression" dxfId="495" priority="32">
      <formula>F154&lt;0</formula>
    </cfRule>
  </conditionalFormatting>
  <conditionalFormatting sqref="H154:H161">
    <cfRule type="expression" dxfId="494" priority="29">
      <formula>H154&gt;0</formula>
    </cfRule>
    <cfRule type="expression" dxfId="493" priority="30">
      <formula>H154&lt;0</formula>
    </cfRule>
  </conditionalFormatting>
  <conditionalFormatting sqref="Q10">
    <cfRule type="expression" dxfId="492" priority="27">
      <formula>Q10&gt;0</formula>
    </cfRule>
    <cfRule type="expression" dxfId="491" priority="28">
      <formula>Q10&lt;0</formula>
    </cfRule>
  </conditionalFormatting>
  <conditionalFormatting sqref="F37:F38">
    <cfRule type="expression" dxfId="490" priority="25">
      <formula>F37&gt;0</formula>
    </cfRule>
    <cfRule type="expression" dxfId="489" priority="26">
      <formula>F37&lt;0</formula>
    </cfRule>
  </conditionalFormatting>
  <conditionalFormatting sqref="H37:H38">
    <cfRule type="expression" dxfId="488" priority="23">
      <formula>H37&gt;0</formula>
    </cfRule>
    <cfRule type="expression" dxfId="487" priority="24">
      <formula>H37&lt;0</formula>
    </cfRule>
  </conditionalFormatting>
  <conditionalFormatting sqref="F167">
    <cfRule type="expression" dxfId="486" priority="21">
      <formula>F167&gt;0</formula>
    </cfRule>
    <cfRule type="expression" dxfId="485" priority="22">
      <formula>F167&lt;0</formula>
    </cfRule>
  </conditionalFormatting>
  <conditionalFormatting sqref="F168:F179">
    <cfRule type="expression" dxfId="484" priority="19">
      <formula>F168&gt;0</formula>
    </cfRule>
    <cfRule type="expression" dxfId="483" priority="20">
      <formula>F168&lt;0</formula>
    </cfRule>
  </conditionalFormatting>
  <conditionalFormatting sqref="H167:H179">
    <cfRule type="expression" dxfId="482" priority="17">
      <formula>H167&gt;0</formula>
    </cfRule>
    <cfRule type="expression" dxfId="481" priority="18">
      <formula>H167&lt;0</formula>
    </cfRule>
  </conditionalFormatting>
  <conditionalFormatting sqref="J175:J197 J201">
    <cfRule type="expression" dxfId="480" priority="15">
      <formula>J175&gt;0</formula>
    </cfRule>
    <cfRule type="expression" dxfId="479" priority="16">
      <formula>J175&lt;0</formula>
    </cfRule>
  </conditionalFormatting>
  <conditionalFormatting sqref="F180:F197 F201">
    <cfRule type="expression" dxfId="478" priority="13">
      <formula>F180&gt;0</formula>
    </cfRule>
    <cfRule type="expression" dxfId="477" priority="14">
      <formula>F180&lt;0</formula>
    </cfRule>
  </conditionalFormatting>
  <conditionalFormatting sqref="H180:H197 H201">
    <cfRule type="expression" dxfId="476" priority="11">
      <formula>H180&gt;0</formula>
    </cfRule>
    <cfRule type="expression" dxfId="475" priority="12">
      <formula>H180&lt;0</formula>
    </cfRule>
  </conditionalFormatting>
  <conditionalFormatting sqref="I32:J35">
    <cfRule type="expression" dxfId="474" priority="9">
      <formula>I32&gt;0</formula>
    </cfRule>
    <cfRule type="expression" dxfId="473" priority="10">
      <formula>I32&lt;0</formula>
    </cfRule>
  </conditionalFormatting>
  <conditionalFormatting sqref="F198:F200">
    <cfRule type="expression" dxfId="472" priority="7">
      <formula>F198&gt;0</formula>
    </cfRule>
    <cfRule type="expression" dxfId="471" priority="8">
      <formula>F198&lt;0</formula>
    </cfRule>
  </conditionalFormatting>
  <conditionalFormatting sqref="H198:H200">
    <cfRule type="expression" dxfId="470" priority="5">
      <formula>H198&gt;0</formula>
    </cfRule>
    <cfRule type="expression" dxfId="469" priority="6">
      <formula>H198&lt;0</formula>
    </cfRule>
  </conditionalFormatting>
  <conditionalFormatting sqref="J198:J200">
    <cfRule type="expression" dxfId="468" priority="3">
      <formula>J198&gt;0</formula>
    </cfRule>
    <cfRule type="expression" dxfId="467" priority="4">
      <formula>J198&lt;0</formula>
    </cfRule>
  </conditionalFormatting>
  <conditionalFormatting sqref="F202:F211 H202:H211 J202:J211">
    <cfRule type="expression" dxfId="466" priority="1">
      <formula>F202&gt;0</formula>
    </cfRule>
    <cfRule type="expression" dxfId="46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70.73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3536.5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1947.0099999999984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723.5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0.25719872022751511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3" x14ac:dyDescent="0.25">
      <c r="G16" s="29"/>
      <c r="H16" s="70"/>
      <c r="O16" s="695">
        <v>42963</v>
      </c>
      <c r="P16" s="691" t="s">
        <v>742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746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>
        <v>43105</v>
      </c>
      <c r="C27" s="10">
        <v>50</v>
      </c>
      <c r="D27" s="39">
        <v>56.26</v>
      </c>
      <c r="E27" s="39">
        <v>66.55</v>
      </c>
      <c r="F27" s="39">
        <f t="shared" ref="F27" si="6">C27*(E27-D27)</f>
        <v>514.5</v>
      </c>
      <c r="G27" s="39">
        <f t="shared" ref="G27" si="7">D27*C27</f>
        <v>2813</v>
      </c>
      <c r="H27" s="158">
        <f>(E27-D27)/D27</f>
        <v>0.18290081763242089</v>
      </c>
      <c r="I27" s="39"/>
      <c r="J27" s="39">
        <v>1738.01</v>
      </c>
    </row>
    <row r="28" spans="1:23" x14ac:dyDescent="0.25">
      <c r="B28" s="153">
        <v>43108</v>
      </c>
      <c r="C28" s="10">
        <v>50</v>
      </c>
      <c r="D28" s="39">
        <v>56.26</v>
      </c>
      <c r="E28" s="39">
        <v>67.180000000000007</v>
      </c>
      <c r="F28" s="39">
        <f t="shared" ref="F28" si="8">C28*(E28-D28)</f>
        <v>546.00000000000045</v>
      </c>
      <c r="G28" s="39">
        <f t="shared" ref="G28" si="9">D28*C28</f>
        <v>2813</v>
      </c>
      <c r="H28" s="158">
        <f>(E28-D28)/D28</f>
        <v>0.19409882687522234</v>
      </c>
      <c r="I28" s="39"/>
      <c r="J28" s="39">
        <v>1770</v>
      </c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68" t="s">
        <v>78</v>
      </c>
      <c r="P40" s="76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77.803000000000011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10">O42*$Q$4</f>
        <v>77.095700000000008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10"/>
        <v>76.388400000000004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10"/>
        <v>75.681100000000015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10"/>
        <v>74.973800000000011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10"/>
        <v>74.266500000000008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10"/>
        <v>73.559200000000004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10"/>
        <v>72.851900000000001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10"/>
        <v>72.144600000000011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10"/>
        <v>71.437300000000008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10"/>
        <v>70.73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10"/>
        <v>70.0227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10"/>
        <v>69.315399999999997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10"/>
        <v>68.608100000000007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10"/>
        <v>67.900800000000004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10"/>
        <v>67.1935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10"/>
        <v>66.486199999999997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10"/>
        <v>65.778900000000007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10"/>
        <v>65.071600000000004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10"/>
        <v>64.3643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10"/>
        <v>63.657000000000004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12">C84*(E84-D84)</f>
        <v>-17.400000000000375</v>
      </c>
      <c r="G84" s="372">
        <f t="shared" ref="G84:G103" si="1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12"/>
        <v>9.5999999999997954</v>
      </c>
      <c r="G85" s="372">
        <f t="shared" si="13"/>
        <v>1940.4</v>
      </c>
      <c r="H85" s="719">
        <f t="shared" ref="H85:H103" si="1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12"/>
        <v>-27.900000000000205</v>
      </c>
      <c r="G86" s="372">
        <f t="shared" si="13"/>
        <v>1940.4</v>
      </c>
      <c r="H86" s="719">
        <f t="shared" si="1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12"/>
        <v>54.899999999999949</v>
      </c>
      <c r="G87" s="372">
        <f t="shared" si="13"/>
        <v>1940.4</v>
      </c>
      <c r="H87" s="719">
        <f t="shared" si="1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12"/>
        <v>-205.50000000000026</v>
      </c>
      <c r="G88" s="372">
        <f t="shared" si="13"/>
        <v>1940.4</v>
      </c>
      <c r="H88" s="719">
        <f t="shared" si="1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12"/>
        <v>-221.39999999999986</v>
      </c>
      <c r="G89" s="372">
        <f t="shared" si="13"/>
        <v>4809.3999999999996</v>
      </c>
      <c r="H89" s="719">
        <f t="shared" si="1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12"/>
        <v>-321.39999999999986</v>
      </c>
      <c r="G90" s="372">
        <f t="shared" si="13"/>
        <v>4809.3999999999996</v>
      </c>
      <c r="H90" s="719">
        <f t="shared" si="1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12"/>
        <v>-362.59999999999991</v>
      </c>
      <c r="G91" s="372">
        <f t="shared" si="13"/>
        <v>4791.3999999999996</v>
      </c>
      <c r="H91" s="719">
        <f t="shared" si="1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12"/>
        <v>-411.39999999999986</v>
      </c>
      <c r="G92" s="372">
        <f t="shared" si="13"/>
        <v>4791.3999999999996</v>
      </c>
      <c r="H92" s="719">
        <f t="shared" si="1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12"/>
        <v>-416.29900000000015</v>
      </c>
      <c r="G93" s="372">
        <f t="shared" si="13"/>
        <v>7510.3990000000003</v>
      </c>
      <c r="H93" s="719">
        <f t="shared" si="1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12"/>
        <v>-58.500000000000369</v>
      </c>
      <c r="G94" s="372">
        <f t="shared" si="13"/>
        <v>7510.1</v>
      </c>
      <c r="H94" s="719">
        <f t="shared" si="1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12"/>
        <v>28.399999999999892</v>
      </c>
      <c r="G95" s="372">
        <f t="shared" si="13"/>
        <v>2872.1</v>
      </c>
      <c r="H95" s="719">
        <f t="shared" si="1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12"/>
        <v>-74.799999999999613</v>
      </c>
      <c r="G96" s="372">
        <f t="shared" si="13"/>
        <v>4559.5999999999995</v>
      </c>
      <c r="H96" s="719">
        <f t="shared" si="1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12"/>
        <v>-193.17999999999961</v>
      </c>
      <c r="G97" s="372">
        <f t="shared" si="13"/>
        <v>7282.08</v>
      </c>
      <c r="H97" s="719">
        <f t="shared" si="1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12"/>
        <v>225.30300000000005</v>
      </c>
      <c r="G98" s="372">
        <f t="shared" si="13"/>
        <v>7234.0970000000007</v>
      </c>
      <c r="H98" s="719">
        <f t="shared" si="1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12"/>
        <v>-214.19999999999959</v>
      </c>
      <c r="G99" s="372">
        <f t="shared" si="13"/>
        <v>9684</v>
      </c>
      <c r="H99" s="719">
        <f t="shared" si="1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12"/>
        <v>405</v>
      </c>
      <c r="G100" s="372">
        <f t="shared" si="13"/>
        <v>9684</v>
      </c>
      <c r="H100" s="719">
        <f t="shared" si="1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12"/>
        <v>892.95999999999992</v>
      </c>
      <c r="G101" s="372">
        <f t="shared" si="13"/>
        <v>3806.2400000000002</v>
      </c>
      <c r="H101" s="719">
        <f t="shared" si="1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12"/>
        <v>860.39999999999895</v>
      </c>
      <c r="G102" s="372">
        <f t="shared" si="13"/>
        <v>9556.2000000000007</v>
      </c>
      <c r="H102" s="719">
        <f t="shared" si="1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12"/>
        <v>928.05000000000041</v>
      </c>
      <c r="G103" s="372">
        <f t="shared" si="13"/>
        <v>4885.95</v>
      </c>
      <c r="H103" s="719">
        <f t="shared" si="1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5">C105*(E105-D105)</f>
        <v>54.999999999999716</v>
      </c>
      <c r="G105" s="39">
        <f t="shared" ref="G105" si="1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64" priority="64">
      <formula>Q7&gt;0</formula>
    </cfRule>
    <cfRule type="expression" dxfId="463" priority="65">
      <formula>Q7&lt;0</formula>
    </cfRule>
  </conditionalFormatting>
  <conditionalFormatting sqref="Q8">
    <cfRule type="expression" dxfId="462" priority="62">
      <formula>Q8&gt;0</formula>
    </cfRule>
    <cfRule type="expression" dxfId="461" priority="63">
      <formula>Q8&lt;0</formula>
    </cfRule>
  </conditionalFormatting>
  <conditionalFormatting sqref="F29:F43">
    <cfRule type="expression" dxfId="460" priority="46">
      <formula>F29&gt;0</formula>
    </cfRule>
    <cfRule type="expression" dxfId="459" priority="47">
      <formula>F29&lt;0</formula>
    </cfRule>
  </conditionalFormatting>
  <conditionalFormatting sqref="H45 H47:H48 H50:H51 H53 H29:H43">
    <cfRule type="expression" dxfId="458" priority="44">
      <formula>H29&gt;0</formula>
    </cfRule>
    <cfRule type="expression" dxfId="457" priority="45">
      <formula>H29&lt;0</formula>
    </cfRule>
  </conditionalFormatting>
  <conditionalFormatting sqref="J35">
    <cfRule type="expression" dxfId="456" priority="40">
      <formula>J35&gt;0</formula>
    </cfRule>
    <cfRule type="expression" dxfId="455" priority="41">
      <formula>J35&lt;0</formula>
    </cfRule>
  </conditionalFormatting>
  <conditionalFormatting sqref="J36:J37">
    <cfRule type="expression" dxfId="454" priority="38">
      <formula>J36&gt;0</formula>
    </cfRule>
    <cfRule type="expression" dxfId="453" priority="39">
      <formula>J36&lt;0</formula>
    </cfRule>
  </conditionalFormatting>
  <conditionalFormatting sqref="J38:J45 J48 J51">
    <cfRule type="expression" dxfId="452" priority="36">
      <formula>J38&gt;0</formula>
    </cfRule>
    <cfRule type="expression" dxfId="451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50" priority="33">
      <formula>M59&gt;0</formula>
    </cfRule>
    <cfRule type="expression" dxfId="449" priority="34">
      <formula>M59&lt;0</formula>
    </cfRule>
  </conditionalFormatting>
  <conditionalFormatting sqref="Q10">
    <cfRule type="expression" dxfId="448" priority="31">
      <formula>Q10&gt;0</formula>
    </cfRule>
    <cfRule type="expression" dxfId="447" priority="32">
      <formula>Q10&lt;0</formula>
    </cfRule>
  </conditionalFormatting>
  <conditionalFormatting sqref="F84:F103">
    <cfRule type="expression" dxfId="446" priority="29">
      <formula>F84&gt;0</formula>
    </cfRule>
    <cfRule type="expression" dxfId="445" priority="30">
      <formula>F84&lt;0</formula>
    </cfRule>
  </conditionalFormatting>
  <conditionalFormatting sqref="H107:H108 H110:H111 H113 H84:H103">
    <cfRule type="expression" dxfId="444" priority="27">
      <formula>H84&gt;0</formula>
    </cfRule>
    <cfRule type="expression" dxfId="443" priority="28">
      <formula>H84&lt;0</formula>
    </cfRule>
  </conditionalFormatting>
  <conditionalFormatting sqref="J89">
    <cfRule type="expression" dxfId="442" priority="25">
      <formula>J89&gt;0</formula>
    </cfRule>
    <cfRule type="expression" dxfId="441" priority="26">
      <formula>J89&lt;0</formula>
    </cfRule>
  </conditionalFormatting>
  <conditionalFormatting sqref="J90:J95">
    <cfRule type="expression" dxfId="440" priority="23">
      <formula>J90&gt;0</formula>
    </cfRule>
    <cfRule type="expression" dxfId="439" priority="24">
      <formula>J90&lt;0</formula>
    </cfRule>
  </conditionalFormatting>
  <conditionalFormatting sqref="J96:J97">
    <cfRule type="expression" dxfId="438" priority="21">
      <formula>J96&gt;0</formula>
    </cfRule>
    <cfRule type="expression" dxfId="437" priority="22">
      <formula>J96&lt;0</formula>
    </cfRule>
  </conditionalFormatting>
  <conditionalFormatting sqref="J98:J104 J108 J111">
    <cfRule type="expression" dxfId="436" priority="19">
      <formula>J98&gt;0</formula>
    </cfRule>
    <cfRule type="expression" dxfId="435" priority="20">
      <formula>J98&lt;0</formula>
    </cfRule>
  </conditionalFormatting>
  <conditionalFormatting sqref="J25">
    <cfRule type="expression" dxfId="434" priority="15">
      <formula>J25&gt;0</formula>
    </cfRule>
    <cfRule type="expression" dxfId="433" priority="16">
      <formula>J25&lt;0</formula>
    </cfRule>
  </conditionalFormatting>
  <conditionalFormatting sqref="F105:F106">
    <cfRule type="expression" dxfId="432" priority="13">
      <formula>F105&gt;0</formula>
    </cfRule>
    <cfRule type="expression" dxfId="431" priority="14">
      <formula>F105&lt;0</formula>
    </cfRule>
  </conditionalFormatting>
  <conditionalFormatting sqref="H105:H106">
    <cfRule type="expression" dxfId="430" priority="11">
      <formula>H105&gt;0</formula>
    </cfRule>
    <cfRule type="expression" dxfId="429" priority="12">
      <formula>H105&lt;0</formula>
    </cfRule>
  </conditionalFormatting>
  <conditionalFormatting sqref="J105">
    <cfRule type="expression" dxfId="428" priority="9">
      <formula>J105&gt;0</formula>
    </cfRule>
    <cfRule type="expression" dxfId="427" priority="10">
      <formula>J105&lt;0</formula>
    </cfRule>
  </conditionalFormatting>
  <conditionalFormatting sqref="J106">
    <cfRule type="expression" dxfId="426" priority="7">
      <formula>J106&gt;0</formula>
    </cfRule>
    <cfRule type="expression" dxfId="425" priority="8">
      <formula>J106&lt;0</formula>
    </cfRule>
  </conditionalFormatting>
  <conditionalFormatting sqref="F24:F28">
    <cfRule type="expression" dxfId="424" priority="5">
      <formula>F24&gt;0</formula>
    </cfRule>
    <cfRule type="expression" dxfId="423" priority="6">
      <formula>F24&lt;0</formula>
    </cfRule>
  </conditionalFormatting>
  <conditionalFormatting sqref="H24:H28">
    <cfRule type="expression" dxfId="422" priority="3">
      <formula>H24&gt;0</formula>
    </cfRule>
    <cfRule type="expression" dxfId="421" priority="4">
      <formula>H24&lt;0</formula>
    </cfRule>
  </conditionalFormatting>
  <conditionalFormatting sqref="J26:J34">
    <cfRule type="expression" dxfId="420" priority="1">
      <formula>J26&gt;0</formula>
    </cfRule>
    <cfRule type="expression" dxfId="419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31.15</v>
      </c>
      <c r="R4" s="487">
        <v>0</v>
      </c>
      <c r="T4" s="1">
        <v>43096</v>
      </c>
      <c r="U4" t="s">
        <v>851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9968</v>
      </c>
      <c r="U5" t="s">
        <v>852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853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-1653.5799999999949</v>
      </c>
      <c r="R7">
        <v>260</v>
      </c>
      <c r="U7" t="s">
        <v>854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-1728.5999999999949</v>
      </c>
      <c r="U8" t="s">
        <v>855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-0.14778653625839949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903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U11" t="s">
        <v>905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</row>
    <row r="18" spans="1:13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13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</row>
    <row r="21" spans="1:13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13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13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13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13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13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13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13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13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13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13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13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843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904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" si="8">C38*(E38-D38)</f>
        <v>-1728.6400000000003</v>
      </c>
      <c r="G38" s="39">
        <f t="shared" ref="G38" si="9">D38*C38</f>
        <v>11696.64</v>
      </c>
      <c r="H38" s="227">
        <f t="shared" ref="H38" si="10">(E38-D38)/D38</f>
        <v>-0.14778945064565555</v>
      </c>
      <c r="I38" s="39"/>
      <c r="J38" s="39"/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34.265000000000001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11">O44*$Q$4</f>
        <v>33.953499999999998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11"/>
        <v>33.642000000000003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33.330500000000001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33.018999999999998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32.707500000000003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32.396000000000001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32.084499999999998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31.773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31.461499999999997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31.15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30.8385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30.526999999999997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30.215499999999999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29.903999999999996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29.592499999999998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29.280999999999995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28.9695</v>
      </c>
      <c r="Q60" s="81"/>
    </row>
    <row r="61" spans="1:21" x14ac:dyDescent="0.25">
      <c r="G61" s="2"/>
      <c r="O61" s="81">
        <v>0.92</v>
      </c>
      <c r="P61" s="81">
        <f t="shared" si="11"/>
        <v>28.658000000000001</v>
      </c>
      <c r="Q61" s="81"/>
    </row>
    <row r="62" spans="1:21" x14ac:dyDescent="0.25">
      <c r="O62" s="81">
        <v>0.91</v>
      </c>
      <c r="P62" s="81">
        <f t="shared" si="11"/>
        <v>28.346499999999999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28.035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07" priority="61">
      <formula>F26&gt;0</formula>
    </cfRule>
    <cfRule type="expression" dxfId="406" priority="62">
      <formula>F26&lt;0</formula>
    </cfRule>
  </conditionalFormatting>
  <conditionalFormatting sqref="H26:H28">
    <cfRule type="expression" dxfId="405" priority="59">
      <formula>H26&gt;0</formula>
    </cfRule>
    <cfRule type="expression" dxfId="404" priority="60">
      <formula>H26&lt;0</formula>
    </cfRule>
  </conditionalFormatting>
  <conditionalFormatting sqref="H29">
    <cfRule type="expression" dxfId="403" priority="57">
      <formula>H29&gt;0</formula>
    </cfRule>
    <cfRule type="expression" dxfId="402" priority="58">
      <formula>H29&lt;0</formula>
    </cfRule>
  </conditionalFormatting>
  <conditionalFormatting sqref="H30">
    <cfRule type="expression" dxfId="401" priority="55">
      <formula>H30&gt;0</formula>
    </cfRule>
    <cfRule type="expression" dxfId="400" priority="56">
      <formula>H30&lt;0</formula>
    </cfRule>
  </conditionalFormatting>
  <conditionalFormatting sqref="H31:H42">
    <cfRule type="expression" dxfId="399" priority="53">
      <formula>H31&gt;0</formula>
    </cfRule>
    <cfRule type="expression" dxfId="398" priority="54">
      <formula>H31&lt;0</formula>
    </cfRule>
  </conditionalFormatting>
  <conditionalFormatting sqref="F22:F25">
    <cfRule type="expression" dxfId="397" priority="51">
      <formula>F22&gt;0</formula>
    </cfRule>
    <cfRule type="expression" dxfId="396" priority="52">
      <formula>F22&lt;0</formula>
    </cfRule>
  </conditionalFormatting>
  <conditionalFormatting sqref="H22:H25">
    <cfRule type="expression" dxfId="395" priority="49">
      <formula>H22&gt;0</formula>
    </cfRule>
    <cfRule type="expression" dxfId="394" priority="50">
      <formula>H22&lt;0</formula>
    </cfRule>
  </conditionalFormatting>
  <conditionalFormatting sqref="F31:F32">
    <cfRule type="expression" dxfId="393" priority="45">
      <formula>F31&gt;0</formula>
    </cfRule>
    <cfRule type="expression" dxfId="392" priority="46">
      <formula>F31&lt;0</formula>
    </cfRule>
  </conditionalFormatting>
  <conditionalFormatting sqref="I26:J28">
    <cfRule type="expression" dxfId="391" priority="43">
      <formula>I26&gt;0</formula>
    </cfRule>
    <cfRule type="expression" dxfId="390" priority="44">
      <formula>I26&lt;0</formula>
    </cfRule>
  </conditionalFormatting>
  <conditionalFormatting sqref="I32:J33 I42:J42 I35:I41">
    <cfRule type="expression" dxfId="389" priority="37">
      <formula>I32&gt;0</formula>
    </cfRule>
    <cfRule type="expression" dxfId="388" priority="38">
      <formula>I32&lt;0</formula>
    </cfRule>
  </conditionalFormatting>
  <conditionalFormatting sqref="I22:J25">
    <cfRule type="expression" dxfId="387" priority="35">
      <formula>I22&gt;0</formula>
    </cfRule>
    <cfRule type="expression" dxfId="386" priority="36">
      <formula>I22&lt;0</formula>
    </cfRule>
  </conditionalFormatting>
  <conditionalFormatting sqref="F33:F41">
    <cfRule type="expression" dxfId="385" priority="33">
      <formula>F33&gt;0</formula>
    </cfRule>
    <cfRule type="expression" dxfId="384" priority="34">
      <formula>F33&lt;0</formula>
    </cfRule>
  </conditionalFormatting>
  <conditionalFormatting sqref="Q8">
    <cfRule type="expression" dxfId="383" priority="29">
      <formula>Q8&gt;0</formula>
    </cfRule>
    <cfRule type="expression" dxfId="382" priority="30">
      <formula>Q8&lt;0</formula>
    </cfRule>
  </conditionalFormatting>
  <conditionalFormatting sqref="Q7">
    <cfRule type="expression" dxfId="381" priority="31">
      <formula>Q7&gt;0</formula>
    </cfRule>
    <cfRule type="expression" dxfId="380" priority="32">
      <formula>Q7&lt;0</formula>
    </cfRule>
  </conditionalFormatting>
  <conditionalFormatting sqref="F68:F72">
    <cfRule type="expression" dxfId="379" priority="27">
      <formula>F68&gt;0</formula>
    </cfRule>
    <cfRule type="expression" dxfId="378" priority="28">
      <formula>F68&lt;0</formula>
    </cfRule>
  </conditionalFormatting>
  <conditionalFormatting sqref="H68:H70">
    <cfRule type="expression" dxfId="377" priority="25">
      <formula>H68&gt;0</formula>
    </cfRule>
    <cfRule type="expression" dxfId="376" priority="26">
      <formula>H68&lt;0</formula>
    </cfRule>
  </conditionalFormatting>
  <conditionalFormatting sqref="H71">
    <cfRule type="expression" dxfId="375" priority="23">
      <formula>H71&gt;0</formula>
    </cfRule>
    <cfRule type="expression" dxfId="374" priority="24">
      <formula>H71&lt;0</formula>
    </cfRule>
  </conditionalFormatting>
  <conditionalFormatting sqref="H72">
    <cfRule type="expression" dxfId="373" priority="21">
      <formula>H72&gt;0</formula>
    </cfRule>
    <cfRule type="expression" dxfId="372" priority="22">
      <formula>H72&lt;0</formula>
    </cfRule>
  </conditionalFormatting>
  <conditionalFormatting sqref="H73:H77">
    <cfRule type="expression" dxfId="371" priority="19">
      <formula>H73&gt;0</formula>
    </cfRule>
    <cfRule type="expression" dxfId="370" priority="20">
      <formula>H73&lt;0</formula>
    </cfRule>
  </conditionalFormatting>
  <conditionalFormatting sqref="F64:F67">
    <cfRule type="expression" dxfId="369" priority="17">
      <formula>F64&gt;0</formula>
    </cfRule>
    <cfRule type="expression" dxfId="368" priority="18">
      <formula>F64&lt;0</formula>
    </cfRule>
  </conditionalFormatting>
  <conditionalFormatting sqref="H64:H67">
    <cfRule type="expression" dxfId="367" priority="15">
      <formula>H64&gt;0</formula>
    </cfRule>
    <cfRule type="expression" dxfId="366" priority="16">
      <formula>H64&lt;0</formula>
    </cfRule>
  </conditionalFormatting>
  <conditionalFormatting sqref="F73:F74">
    <cfRule type="expression" dxfId="365" priority="13">
      <formula>F73&gt;0</formula>
    </cfRule>
    <cfRule type="expression" dxfId="364" priority="14">
      <formula>F73&lt;0</formula>
    </cfRule>
  </conditionalFormatting>
  <conditionalFormatting sqref="I68:I70">
    <cfRule type="expression" dxfId="363" priority="11">
      <formula>I68&gt;0</formula>
    </cfRule>
    <cfRule type="expression" dxfId="362" priority="12">
      <formula>I68&lt;0</formula>
    </cfRule>
  </conditionalFormatting>
  <conditionalFormatting sqref="I71">
    <cfRule type="expression" dxfId="361" priority="9">
      <formula>I71&gt;0</formula>
    </cfRule>
    <cfRule type="expression" dxfId="360" priority="10">
      <formula>I71&lt;0</formula>
    </cfRule>
  </conditionalFormatting>
  <conditionalFormatting sqref="I72">
    <cfRule type="expression" dxfId="359" priority="7">
      <formula>I72&gt;0</formula>
    </cfRule>
    <cfRule type="expression" dxfId="358" priority="8">
      <formula>I72&lt;0</formula>
    </cfRule>
  </conditionalFormatting>
  <conditionalFormatting sqref="I73:I77">
    <cfRule type="expression" dxfId="357" priority="5">
      <formula>I73&gt;0</formula>
    </cfRule>
    <cfRule type="expression" dxfId="356" priority="6">
      <formula>I73&lt;0</formula>
    </cfRule>
  </conditionalFormatting>
  <conditionalFormatting sqref="I64:I67">
    <cfRule type="expression" dxfId="355" priority="3">
      <formula>I64&gt;0</formula>
    </cfRule>
    <cfRule type="expression" dxfId="354" priority="4">
      <formula>I64&lt;0</formula>
    </cfRule>
  </conditionalFormatting>
  <conditionalFormatting sqref="F75">
    <cfRule type="expression" dxfId="353" priority="1">
      <formula>F75&gt;0</formula>
    </cfRule>
    <cfRule type="expression" dxfId="35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63.92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63.92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70.312000000000012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69.672800000000009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69.033600000000007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68.394400000000005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67.755200000000002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67.116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66.476799999999997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65.837600000000009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65.198400000000007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64.559200000000004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63.92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63.280799999999999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62.641600000000004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62.002400000000002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61.363199999999999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60.723999999999997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60.084800000000001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59.445600000000006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58.806400000000004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58.167200000000001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57.528000000000006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1" priority="11">
      <formula>Q8&gt;0</formula>
    </cfRule>
    <cfRule type="expression" dxfId="350" priority="12">
      <formula>Q8&lt;0</formula>
    </cfRule>
  </conditionalFormatting>
  <conditionalFormatting sqref="Q7">
    <cfRule type="expression" dxfId="349" priority="13">
      <formula>Q7&gt;0</formula>
    </cfRule>
    <cfRule type="expression" dxfId="348" priority="14">
      <formula>Q7&lt;0</formula>
    </cfRule>
  </conditionalFormatting>
  <conditionalFormatting sqref="F22">
    <cfRule type="expression" dxfId="347" priority="9">
      <formula>F22&gt;0</formula>
    </cfRule>
    <cfRule type="expression" dxfId="346" priority="10">
      <formula>F22&lt;0</formula>
    </cfRule>
  </conditionalFormatting>
  <conditionalFormatting sqref="H22">
    <cfRule type="expression" dxfId="345" priority="7">
      <formula>H22&gt;0</formula>
    </cfRule>
    <cfRule type="expression" dxfId="344" priority="8">
      <formula>H22&lt;0</formula>
    </cfRule>
  </conditionalFormatting>
  <conditionalFormatting sqref="F59">
    <cfRule type="expression" dxfId="343" priority="5">
      <formula>F59&gt;0</formula>
    </cfRule>
    <cfRule type="expression" dxfId="342" priority="6">
      <formula>F59&lt;0</formula>
    </cfRule>
  </conditionalFormatting>
  <conditionalFormatting sqref="H59">
    <cfRule type="expression" dxfId="341" priority="3">
      <formula>H59&gt;0</formula>
    </cfRule>
    <cfRule type="expression" dxfId="340" priority="4">
      <formula>H59&lt;0</formula>
    </cfRule>
  </conditionalFormatting>
  <conditionalFormatting sqref="M30">
    <cfRule type="expression" dxfId="339" priority="1">
      <formula>M30&gt;0</formula>
    </cfRule>
    <cfRule type="expression" dxfId="33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100.43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100.43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68" t="s">
        <v>78</v>
      </c>
      <c r="P35" s="76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110.47300000000001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109.46870000000001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108.46440000000001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107.46010000000001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106.45580000000001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105.45150000000001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104.44720000000001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103.44290000000001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102.43860000000001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101.43430000000001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100.43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99.425700000000006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98.421400000000006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97.417100000000005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96.412800000000004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95.408500000000004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94.404200000000003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93.399900000000017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92.395600000000016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91.391300000000015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90.387000000000015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7" priority="19">
      <formula>F27&gt;0</formula>
    </cfRule>
    <cfRule type="expression" dxfId="336" priority="20">
      <formula>F27&lt;0</formula>
    </cfRule>
  </conditionalFormatting>
  <conditionalFormatting sqref="F37:F38">
    <cfRule type="expression" dxfId="335" priority="17">
      <formula>F37&gt;0</formula>
    </cfRule>
    <cfRule type="expression" dxfId="334" priority="18">
      <formula>F37&lt;0</formula>
    </cfRule>
  </conditionalFormatting>
  <conditionalFormatting sqref="H27:H32">
    <cfRule type="expression" dxfId="333" priority="15">
      <formula>H27&gt;0</formula>
    </cfRule>
    <cfRule type="expression" dxfId="332" priority="16">
      <formula>H27&lt;0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151.61000000000001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151.61000000000001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166.77100000000002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165.25490000000002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163.73880000000003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162.22270000000003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160.70660000000001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159.19050000000001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157.67440000000002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156.15830000000003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154.6422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153.12610000000001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151.61000000000001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150.09390000000002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148.57780000000002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147.0617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145.54560000000001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144.02950000000001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142.51340000000002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140.99730000000002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139.48120000000003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137.96510000000001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136.44900000000001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7" priority="25">
      <formula>F24&gt;0</formula>
    </cfRule>
    <cfRule type="expression" dxfId="326" priority="26">
      <formula>F24&lt;0</formula>
    </cfRule>
  </conditionalFormatting>
  <conditionalFormatting sqref="H21:H27">
    <cfRule type="expression" dxfId="325" priority="19">
      <formula>H21&gt;0</formula>
    </cfRule>
    <cfRule type="expression" dxfId="324" priority="20">
      <formula>H21&lt;0</formula>
    </cfRule>
  </conditionalFormatting>
  <conditionalFormatting sqref="F21:F23">
    <cfRule type="expression" dxfId="323" priority="5">
      <formula>F21&gt;0</formula>
    </cfRule>
    <cfRule type="expression" dxfId="322" priority="6">
      <formula>F21&lt;0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262.83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262.83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7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7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7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7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68" t="s">
        <v>78</v>
      </c>
      <c r="P41" s="76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289.113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286.48469999999998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283.85640000000001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281.22809999999998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278.59980000000002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275.97149999999999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273.34319999999997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270.7149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268.08659999999998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265.45830000000001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262.83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260.20169999999996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257.57339999999999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254.94509999999997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252.31679999999997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249.68849999999998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247.06019999999998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244.43189999999998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241.80359999999999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239.17529999999999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236.547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7" priority="11">
      <formula>F21&gt;0</formula>
    </cfRule>
    <cfRule type="expression" dxfId="316" priority="12">
      <formula>F21&lt;0</formula>
    </cfRule>
  </conditionalFormatting>
  <conditionalFormatting sqref="H21:H23">
    <cfRule type="expression" dxfId="315" priority="9">
      <formula>H21&gt;0</formula>
    </cfRule>
    <cfRule type="expression" dxfId="314" priority="10">
      <formula>H21&lt;0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73.08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73.08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68" t="s">
        <v>78</v>
      </c>
      <c r="P40" s="76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80.388000000000005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79.657200000000003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78.926400000000001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78.195599999999999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77.464799999999997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76.733999999999995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76.003200000000007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75.272400000000005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74.541600000000003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73.8108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73.08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72.349199999999996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71.618399999999994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70.887599999999992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70.15679999999999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69.426000000000002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68.6952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67.964399999999998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67.233599999999996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66.502800000000008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65.772000000000006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9" priority="15">
      <formula>F29&gt;0</formula>
    </cfRule>
    <cfRule type="expression" dxfId="308" priority="16">
      <formula>F29&lt;0</formula>
    </cfRule>
  </conditionalFormatting>
  <conditionalFormatting sqref="F34:F62">
    <cfRule type="expression" dxfId="307" priority="11">
      <formula>F34&gt;0</formula>
    </cfRule>
    <cfRule type="expression" dxfId="306" priority="12">
      <formula>F34&lt;0</formula>
    </cfRule>
  </conditionalFormatting>
  <conditionalFormatting sqref="F34:F62">
    <cfRule type="expression" dxfId="305" priority="13">
      <formula>F34&gt;0</formula>
    </cfRule>
    <cfRule type="expression" dxfId="304" priority="14">
      <formula>F34&lt;0</formula>
    </cfRule>
  </conditionalFormatting>
  <conditionalFormatting sqref="H29:H62">
    <cfRule type="expression" dxfId="303" priority="9">
      <formula>H29&gt;0</formula>
    </cfRule>
    <cfRule type="expression" dxfId="302" priority="10">
      <formula>H29&lt;0</formula>
    </cfRule>
  </conditionalFormatting>
  <conditionalFormatting sqref="F25:F28">
    <cfRule type="expression" dxfId="301" priority="7">
      <formula>F25&gt;0</formula>
    </cfRule>
    <cfRule type="expression" dxfId="300" priority="8">
      <formula>F25&lt;0</formula>
    </cfRule>
  </conditionalFormatting>
  <conditionalFormatting sqref="H25:H28">
    <cfRule type="expression" dxfId="299" priority="5">
      <formula>H25&gt;0</formula>
    </cfRule>
    <cfRule type="expression" dxfId="298" priority="6">
      <formula>H25&lt;0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68.06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74.866000000000014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74.185400000000001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73.504800000000003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72.824200000000005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72.143600000000006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71.463000000000008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70.78240000000001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70.101799999999997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69.421199999999999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68.740600000000001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68.06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67.379400000000004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66.698800000000006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66.018200000000007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65.337599999999995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64.656999999999996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63.976399999999998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63.295800000000007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62.615200000000002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61.934600000000003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61.254000000000005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93" priority="73">
      <formula>F25&gt;0</formula>
    </cfRule>
    <cfRule type="expression" dxfId="292" priority="74">
      <formula>F25&lt;0</formula>
    </cfRule>
  </conditionalFormatting>
  <conditionalFormatting sqref="F57:F64 F66">
    <cfRule type="expression" dxfId="291" priority="69">
      <formula>F57&gt;0</formula>
    </cfRule>
    <cfRule type="expression" dxfId="290" priority="70">
      <formula>F57&lt;0</formula>
    </cfRule>
  </conditionalFormatting>
  <conditionalFormatting sqref="F57:F64 F66">
    <cfRule type="expression" dxfId="289" priority="71">
      <formula>F57&gt;0</formula>
    </cfRule>
    <cfRule type="expression" dxfId="288" priority="72">
      <formula>F57&lt;0</formula>
    </cfRule>
  </conditionalFormatting>
  <conditionalFormatting sqref="H57:H64 H66">
    <cfRule type="expression" dxfId="287" priority="67">
      <formula>H57&gt;0</formula>
    </cfRule>
    <cfRule type="expression" dxfId="286" priority="68">
      <formula>H57&lt;0</formula>
    </cfRule>
  </conditionalFormatting>
  <conditionalFormatting sqref="Q7">
    <cfRule type="expression" dxfId="285" priority="49">
      <formula>Q7&gt;0</formula>
    </cfRule>
    <cfRule type="expression" dxfId="284" priority="50">
      <formula>Q7&lt;0</formula>
    </cfRule>
  </conditionalFormatting>
  <conditionalFormatting sqref="Q8">
    <cfRule type="expression" dxfId="283" priority="47">
      <formula>Q8&gt;0</formula>
    </cfRule>
    <cfRule type="expression" dxfId="282" priority="48">
      <formula>Q8&lt;0</formula>
    </cfRule>
  </conditionalFormatting>
  <conditionalFormatting sqref="F24">
    <cfRule type="expression" dxfId="281" priority="33">
      <formula>F24&gt;0</formula>
    </cfRule>
    <cfRule type="expression" dxfId="280" priority="34">
      <formula>F24&lt;0</formula>
    </cfRule>
  </conditionalFormatting>
  <conditionalFormatting sqref="H24">
    <cfRule type="expression" dxfId="279" priority="31">
      <formula>H24&gt;0</formula>
    </cfRule>
    <cfRule type="expression" dxfId="278" priority="32">
      <formula>H24&lt;0</formula>
    </cfRule>
  </conditionalFormatting>
  <conditionalFormatting sqref="M67">
    <cfRule type="expression" dxfId="277" priority="29">
      <formula>M67&gt;0</formula>
    </cfRule>
    <cfRule type="expression" dxfId="276" priority="30">
      <formula>M67&lt;0</formula>
    </cfRule>
  </conditionalFormatting>
  <conditionalFormatting sqref="F65">
    <cfRule type="expression" dxfId="275" priority="25">
      <formula>F65&gt;0</formula>
    </cfRule>
    <cfRule type="expression" dxfId="274" priority="26">
      <formula>F65&lt;0</formula>
    </cfRule>
  </conditionalFormatting>
  <conditionalFormatting sqref="F65">
    <cfRule type="expression" dxfId="273" priority="27">
      <formula>F65&gt;0</formula>
    </cfRule>
    <cfRule type="expression" dxfId="272" priority="28">
      <formula>F65&lt;0</formula>
    </cfRule>
  </conditionalFormatting>
  <conditionalFormatting sqref="H65">
    <cfRule type="expression" dxfId="271" priority="23">
      <formula>H65&gt;0</formula>
    </cfRule>
    <cfRule type="expression" dxfId="270" priority="24">
      <formula>H65&lt;0</formula>
    </cfRule>
  </conditionalFormatting>
  <conditionalFormatting sqref="F93:F97 H93:H97 H99:H124 F99:F124">
    <cfRule type="expression" dxfId="269" priority="19">
      <formula>F93&gt;0</formula>
    </cfRule>
    <cfRule type="expression" dxfId="268" priority="20">
      <formula>F93&lt;0</formula>
    </cfRule>
  </conditionalFormatting>
  <conditionalFormatting sqref="F125:F132 F134">
    <cfRule type="expression" dxfId="267" priority="15">
      <formula>F125&gt;0</formula>
    </cfRule>
    <cfRule type="expression" dxfId="266" priority="16">
      <formula>F125&lt;0</formula>
    </cfRule>
  </conditionalFormatting>
  <conditionalFormatting sqref="F125:F132 F134">
    <cfRule type="expression" dxfId="265" priority="17">
      <formula>F125&gt;0</formula>
    </cfRule>
    <cfRule type="expression" dxfId="264" priority="18">
      <formula>F125&lt;0</formula>
    </cfRule>
  </conditionalFormatting>
  <conditionalFormatting sqref="H125:H132 H134">
    <cfRule type="expression" dxfId="263" priority="13">
      <formula>H125&gt;0</formula>
    </cfRule>
    <cfRule type="expression" dxfId="262" priority="14">
      <formula>H125&lt;0</formula>
    </cfRule>
  </conditionalFormatting>
  <conditionalFormatting sqref="F92">
    <cfRule type="expression" dxfId="261" priority="11">
      <formula>F92&gt;0</formula>
    </cfRule>
    <cfRule type="expression" dxfId="260" priority="12">
      <formula>F92&lt;0</formula>
    </cfRule>
  </conditionalFormatting>
  <conditionalFormatting sqref="H92">
    <cfRule type="expression" dxfId="259" priority="9">
      <formula>H92&gt;0</formula>
    </cfRule>
    <cfRule type="expression" dxfId="258" priority="10">
      <formula>H92&lt;0</formula>
    </cfRule>
  </conditionalFormatting>
  <conditionalFormatting sqref="F133">
    <cfRule type="expression" dxfId="257" priority="5">
      <formula>F133&gt;0</formula>
    </cfRule>
    <cfRule type="expression" dxfId="256" priority="6">
      <formula>F133&lt;0</formula>
    </cfRule>
  </conditionalFormatting>
  <conditionalFormatting sqref="F133">
    <cfRule type="expression" dxfId="255" priority="7">
      <formula>F133&gt;0</formula>
    </cfRule>
    <cfRule type="expression" dxfId="254" priority="8">
      <formula>F133&lt;0</formula>
    </cfRule>
  </conditionalFormatting>
  <conditionalFormatting sqref="H133">
    <cfRule type="expression" dxfId="253" priority="3">
      <formula>H133&gt;0</formula>
    </cfRule>
    <cfRule type="expression" dxfId="252" priority="4">
      <formula>H133&lt;0</formula>
    </cfRule>
  </conditionalFormatting>
  <conditionalFormatting sqref="F98 H98">
    <cfRule type="expression" dxfId="251" priority="1">
      <formula>F98&gt;0</formula>
    </cfRule>
    <cfRule type="expression" dxfId="25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55.86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55.86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68" t="s">
        <v>78</v>
      </c>
      <c r="P42" s="76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61.446000000000005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60.887400000000007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60.328800000000001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59.770200000000003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59.211600000000004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58.652999999999999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58.0944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57.535800000000002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56.977200000000003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56.418599999999998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55.86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55.301400000000001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54.742799999999995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54.184199999999997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53.625599999999999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53.067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52.508399999999995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51.949800000000003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51.391200000000005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50.832599999999999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50.274000000000001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49" priority="31">
      <formula>F45&gt;0</formula>
    </cfRule>
    <cfRule type="expression" dxfId="24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7" priority="33">
      <formula>F40&gt;0</formula>
    </cfRule>
    <cfRule type="expression" dxfId="246" priority="34">
      <formula>F40&lt;0</formula>
    </cfRule>
  </conditionalFormatting>
  <conditionalFormatting sqref="F45:F59 F61:F91 F93:F102">
    <cfRule type="expression" dxfId="245" priority="29">
      <formula>F45&gt;0</formula>
    </cfRule>
    <cfRule type="expression" dxfId="244" priority="30">
      <formula>F45&lt;0</formula>
    </cfRule>
  </conditionalFormatting>
  <conditionalFormatting sqref="H40:H59 H61:H91 H93:H102">
    <cfRule type="expression" dxfId="243" priority="27">
      <formula>H40&gt;0</formula>
    </cfRule>
    <cfRule type="expression" dxfId="242" priority="28">
      <formula>H40&lt;0</formula>
    </cfRule>
  </conditionalFormatting>
  <conditionalFormatting sqref="F36:F39">
    <cfRule type="expression" dxfId="241" priority="25">
      <formula>F36&gt;0</formula>
    </cfRule>
    <cfRule type="expression" dxfId="240" priority="26">
      <formula>F36&lt;0</formula>
    </cfRule>
  </conditionalFormatting>
  <conditionalFormatting sqref="H36:H39">
    <cfRule type="expression" dxfId="239" priority="23">
      <formula>H36&gt;0</formula>
    </cfRule>
    <cfRule type="expression" dxfId="238" priority="24">
      <formula>H36&lt;0</formula>
    </cfRule>
  </conditionalFormatting>
  <conditionalFormatting sqref="Q7">
    <cfRule type="expression" dxfId="237" priority="17">
      <formula>Q7&gt;0</formula>
    </cfRule>
    <cfRule type="expression" dxfId="236" priority="18">
      <formula>Q7&lt;0</formula>
    </cfRule>
  </conditionalFormatting>
  <conditionalFormatting sqref="Q8">
    <cfRule type="expression" dxfId="235" priority="15">
      <formula>Q8&gt;0</formula>
    </cfRule>
    <cfRule type="expression" dxfId="234" priority="16">
      <formula>Q8&lt;0</formula>
    </cfRule>
  </conditionalFormatting>
  <conditionalFormatting sqref="Q10">
    <cfRule type="expression" dxfId="233" priority="13">
      <formula>Q10&gt;0</formula>
    </cfRule>
    <cfRule type="expression" dxfId="232" priority="14">
      <formula>Q10&lt;0</formula>
    </cfRule>
  </conditionalFormatting>
  <conditionalFormatting sqref="F60">
    <cfRule type="expression" dxfId="231" priority="11">
      <formula>F60&gt;0</formula>
    </cfRule>
    <cfRule type="expression" dxfId="230" priority="12">
      <formula>F60&lt;0</formula>
    </cfRule>
  </conditionalFormatting>
  <conditionalFormatting sqref="F60">
    <cfRule type="expression" dxfId="229" priority="9">
      <formula>F60&gt;0</formula>
    </cfRule>
    <cfRule type="expression" dxfId="228" priority="10">
      <formula>F60&lt;0</formula>
    </cfRule>
  </conditionalFormatting>
  <conditionalFormatting sqref="H60">
    <cfRule type="expression" dxfId="227" priority="7">
      <formula>H60&gt;0</formula>
    </cfRule>
    <cfRule type="expression" dxfId="226" priority="8">
      <formula>H60&lt;0</formula>
    </cfRule>
  </conditionalFormatting>
  <conditionalFormatting sqref="F92">
    <cfRule type="expression" dxfId="225" priority="5">
      <formula>F92&gt;0</formula>
    </cfRule>
    <cfRule type="expression" dxfId="224" priority="6">
      <formula>F92&lt;0</formula>
    </cfRule>
  </conditionalFormatting>
  <conditionalFormatting sqref="F92">
    <cfRule type="expression" dxfId="223" priority="3">
      <formula>F92&gt;0</formula>
    </cfRule>
    <cfRule type="expression" dxfId="222" priority="4">
      <formula>F92&lt;0</formula>
    </cfRule>
  </conditionalFormatting>
  <conditionalFormatting sqref="H92">
    <cfRule type="expression" dxfId="221" priority="1">
      <formula>H92&gt;0</formula>
    </cfRule>
    <cfRule type="expression" dxfId="22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834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T3" s="1">
        <v>43088</v>
      </c>
      <c r="U3" t="s">
        <v>840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20.04</v>
      </c>
      <c r="R4" s="487">
        <v>0</v>
      </c>
      <c r="U4" t="s">
        <v>841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4008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178</v>
      </c>
      <c r="Q7" s="2">
        <f>Q10+Q8</f>
        <v>-96.029999999998836</v>
      </c>
      <c r="R7">
        <v>200</v>
      </c>
      <c r="T7" s="1">
        <v>43103</v>
      </c>
      <c r="U7" t="s">
        <v>909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180</v>
      </c>
      <c r="P8" s="33"/>
      <c r="Q8" s="2">
        <f>K17+M17-F17+Q2*Q4</f>
        <v>-96.029999999998836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210</v>
      </c>
      <c r="Q9" s="134">
        <f>IF(Q2=0, 0, Q8/Q6)</f>
        <v>-2.3398951762048252E-2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209</v>
      </c>
      <c r="P10" s="33"/>
      <c r="Q10" s="2">
        <f>M57</f>
        <v>0</v>
      </c>
    </row>
    <row r="11" spans="1:29" x14ac:dyDescent="0.25">
      <c r="O11" s="11" t="s">
        <v>176</v>
      </c>
      <c r="P11" s="33"/>
      <c r="Q11" s="134">
        <f>4*R11/Q4</f>
        <v>1.437125748502994E-2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194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372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826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185</v>
      </c>
      <c r="O42" s="574" t="s">
        <v>78</v>
      </c>
      <c r="P42" s="574"/>
      <c r="Q42" s="33"/>
      <c r="R42" s="33"/>
    </row>
    <row r="43" spans="1:18" ht="15.75" thickTop="1" x14ac:dyDescent="0.25">
      <c r="A43">
        <v>200</v>
      </c>
      <c r="B43" s="188">
        <v>43083</v>
      </c>
      <c r="C43" s="10">
        <v>200</v>
      </c>
      <c r="D43" s="39">
        <v>20.520199999999999</v>
      </c>
      <c r="E43" s="39">
        <v>19.22</v>
      </c>
      <c r="F43" s="39">
        <f t="shared" ref="F43" si="11">C43*(E43-D43)</f>
        <v>-260.04000000000008</v>
      </c>
      <c r="G43" s="39">
        <f t="shared" ref="G43" si="12">D43*C43</f>
        <v>4104.04</v>
      </c>
      <c r="H43" s="227">
        <f t="shared" ref="H43" si="13">(E43-D43)/D43</f>
        <v>-6.3361955536495762E-2</v>
      </c>
      <c r="I43" s="227"/>
      <c r="O43" s="81">
        <v>1.1000000000000001</v>
      </c>
      <c r="P43" s="81">
        <f>O43*$Q$4</f>
        <v>22.044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4">O44*$Q$4</f>
        <v>21.843600000000002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4"/>
        <v>21.6432</v>
      </c>
      <c r="Q45" s="33"/>
      <c r="R45" s="33"/>
    </row>
    <row r="46" spans="1:18" x14ac:dyDescent="0.25"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14"/>
        <v>21.442800000000002</v>
      </c>
      <c r="Q46" s="81"/>
      <c r="R46" s="33"/>
    </row>
    <row r="47" spans="1:18" x14ac:dyDescent="0.25"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14"/>
        <v>21.2424</v>
      </c>
      <c r="Q47" s="81"/>
      <c r="R47" s="33"/>
    </row>
    <row r="48" spans="1:18" x14ac:dyDescent="0.25"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14"/>
        <v>21.042000000000002</v>
      </c>
      <c r="Q48" s="81"/>
      <c r="R48" s="33"/>
    </row>
    <row r="49" spans="1:18" x14ac:dyDescent="0.25"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14"/>
        <v>20.8416</v>
      </c>
      <c r="Q49" s="81"/>
      <c r="R49" s="33"/>
    </row>
    <row r="50" spans="1:18" x14ac:dyDescent="0.25"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14"/>
        <v>20.641200000000001</v>
      </c>
      <c r="Q50" s="81"/>
      <c r="R50" s="33"/>
    </row>
    <row r="51" spans="1:18" x14ac:dyDescent="0.25"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14"/>
        <v>20.440799999999999</v>
      </c>
      <c r="Q51" s="81"/>
      <c r="R51" s="33"/>
    </row>
    <row r="52" spans="1:18" x14ac:dyDescent="0.25"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14"/>
        <v>20.240400000000001</v>
      </c>
      <c r="Q52" s="81"/>
      <c r="R52" s="33"/>
    </row>
    <row r="53" spans="1:18" x14ac:dyDescent="0.25"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14"/>
        <v>20.04</v>
      </c>
      <c r="Q53" s="81"/>
      <c r="R53" s="33"/>
    </row>
    <row r="54" spans="1:18" x14ac:dyDescent="0.25"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14"/>
        <v>19.839599999999997</v>
      </c>
      <c r="Q54" s="81"/>
      <c r="R54" s="33"/>
    </row>
    <row r="55" spans="1:18" x14ac:dyDescent="0.25"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14"/>
        <v>19.639199999999999</v>
      </c>
      <c r="Q55" s="81"/>
    </row>
    <row r="56" spans="1:18" x14ac:dyDescent="0.25">
      <c r="O56" s="81">
        <v>0.97</v>
      </c>
      <c r="P56" s="81">
        <f t="shared" si="14"/>
        <v>19.438799999999997</v>
      </c>
      <c r="Q56" s="81"/>
    </row>
    <row r="57" spans="1:18" x14ac:dyDescent="0.25">
      <c r="L57" t="s">
        <v>211</v>
      </c>
      <c r="M57" s="2">
        <f>M71+K71-F71</f>
        <v>0</v>
      </c>
      <c r="O57" s="81">
        <v>0.96</v>
      </c>
      <c r="P57" s="81">
        <f t="shared" si="14"/>
        <v>19.238399999999999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14"/>
        <v>19.037999999999997</v>
      </c>
      <c r="Q58" s="81"/>
    </row>
    <row r="59" spans="1:18" x14ac:dyDescent="0.25">
      <c r="A59" s="380" t="s">
        <v>338</v>
      </c>
      <c r="B59" s="370"/>
      <c r="C59" s="371"/>
      <c r="D59" s="372"/>
      <c r="E59" s="372"/>
      <c r="F59" s="372"/>
      <c r="G59" s="370"/>
      <c r="H59" s="375"/>
      <c r="I59" s="372"/>
      <c r="J59" s="372"/>
      <c r="K59" s="372"/>
      <c r="L59" s="370"/>
      <c r="M59" s="372"/>
      <c r="O59" s="81">
        <v>0.94</v>
      </c>
      <c r="P59" s="81">
        <f t="shared" si="14"/>
        <v>18.837599999999998</v>
      </c>
      <c r="Q59" s="81"/>
    </row>
    <row r="60" spans="1:18" x14ac:dyDescent="0.25">
      <c r="A60" s="381" t="s">
        <v>71</v>
      </c>
      <c r="B60" s="370"/>
      <c r="C60" s="371"/>
      <c r="D60" s="372"/>
      <c r="E60" s="372"/>
      <c r="F60" s="372"/>
      <c r="G60" s="370"/>
      <c r="H60" s="375"/>
      <c r="I60" s="372"/>
      <c r="J60" s="372"/>
      <c r="K60" s="372"/>
      <c r="L60" s="371"/>
      <c r="M60" s="371"/>
      <c r="O60" s="81">
        <v>0.93</v>
      </c>
      <c r="P60" s="81">
        <f t="shared" si="14"/>
        <v>18.6372</v>
      </c>
      <c r="Q60" s="81"/>
    </row>
    <row r="61" spans="1:18" x14ac:dyDescent="0.25">
      <c r="A61" s="371"/>
      <c r="B61" s="371"/>
      <c r="C61" s="371"/>
      <c r="D61" s="372"/>
      <c r="E61" s="372"/>
      <c r="F61" s="372"/>
      <c r="G61" s="370"/>
      <c r="H61" s="375"/>
      <c r="I61" s="372"/>
      <c r="J61" s="372"/>
      <c r="K61" s="372"/>
      <c r="L61" s="371"/>
      <c r="M61" s="371"/>
      <c r="O61" s="81">
        <v>0.92</v>
      </c>
      <c r="P61" s="81">
        <f t="shared" si="14"/>
        <v>18.436800000000002</v>
      </c>
      <c r="Q61" s="81"/>
    </row>
    <row r="62" spans="1:18" x14ac:dyDescent="0.25">
      <c r="A62" s="371"/>
      <c r="B62" s="371"/>
      <c r="C62" s="371"/>
      <c r="D62" s="372"/>
      <c r="E62" s="372"/>
      <c r="F62" s="372"/>
      <c r="G62" s="371"/>
      <c r="H62" s="371"/>
      <c r="I62" s="372"/>
      <c r="J62" s="372"/>
      <c r="K62" s="372"/>
      <c r="L62" s="371"/>
      <c r="M62" s="371"/>
      <c r="O62" s="81">
        <v>0.91</v>
      </c>
      <c r="P62" s="81">
        <f t="shared" si="14"/>
        <v>18.2364</v>
      </c>
      <c r="Q62" s="81"/>
    </row>
    <row r="63" spans="1:18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O63" s="81">
        <v>0.9</v>
      </c>
      <c r="P63" s="81">
        <f t="shared" si="14"/>
        <v>18.036000000000001</v>
      </c>
      <c r="Q63" s="81"/>
    </row>
    <row r="64" spans="1:18" x14ac:dyDescent="0.25">
      <c r="A64" s="371"/>
      <c r="B64" s="371"/>
      <c r="C64" s="371"/>
      <c r="D64" s="372"/>
      <c r="E64" s="372"/>
      <c r="F64" s="372"/>
      <c r="G64" s="371"/>
      <c r="H64" s="371"/>
      <c r="I64" s="372"/>
      <c r="J64" s="372"/>
      <c r="K64" s="372"/>
      <c r="L64" s="371"/>
      <c r="M64" s="371"/>
      <c r="O64" s="33"/>
    </row>
    <row r="65" spans="1:15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</row>
    <row r="66" spans="1:15" x14ac:dyDescent="0.25">
      <c r="A66" s="371"/>
      <c r="B66" s="371"/>
      <c r="C66" s="371"/>
      <c r="D66" s="372"/>
      <c r="E66" s="372"/>
      <c r="F66" s="372"/>
      <c r="G66" s="371"/>
      <c r="H66" s="371"/>
      <c r="I66" s="372"/>
      <c r="J66" s="372"/>
      <c r="K66" s="372"/>
      <c r="L66" s="371"/>
      <c r="M66" s="371"/>
    </row>
    <row r="67" spans="1:15" x14ac:dyDescent="0.25">
      <c r="A67" s="371"/>
      <c r="B67" s="371"/>
      <c r="C67" s="371"/>
      <c r="D67" s="372"/>
      <c r="E67" s="372"/>
      <c r="F67" s="372"/>
      <c r="G67" s="371"/>
      <c r="H67" s="371"/>
      <c r="I67" s="372"/>
      <c r="J67" s="372"/>
      <c r="K67" s="372"/>
      <c r="L67" s="371"/>
      <c r="M67" s="371"/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5" t="s">
        <v>81</v>
      </c>
      <c r="B71" s="36"/>
      <c r="C71" s="36">
        <f>SUM(C59:C70)</f>
        <v>0</v>
      </c>
      <c r="D71" s="37"/>
      <c r="E71" s="37"/>
      <c r="F71" s="37">
        <f>SUM(F59:F70)</f>
        <v>0</v>
      </c>
      <c r="G71" s="36"/>
      <c r="H71" s="178">
        <f>SUM(H59:H70)</f>
        <v>0</v>
      </c>
      <c r="I71" s="37"/>
      <c r="J71" s="37"/>
      <c r="K71" s="37">
        <f>SUM(K59:K70)</f>
        <v>0</v>
      </c>
      <c r="L71" s="37"/>
      <c r="M71" s="37">
        <f>SUM(M59:M60)</f>
        <v>0</v>
      </c>
    </row>
    <row r="72" spans="1:15" x14ac:dyDescent="0.25">
      <c r="G72" s="2"/>
    </row>
    <row r="76" spans="1:15" x14ac:dyDescent="0.25">
      <c r="A76" s="262" t="s">
        <v>231</v>
      </c>
      <c r="B76" s="262" t="s">
        <v>113</v>
      </c>
      <c r="C76" s="262" t="s">
        <v>146</v>
      </c>
      <c r="D76" s="263" t="s">
        <v>145</v>
      </c>
      <c r="E76" s="264" t="s">
        <v>147</v>
      </c>
      <c r="F76" s="265" t="s">
        <v>65</v>
      </c>
      <c r="G76" s="266" t="s">
        <v>151</v>
      </c>
      <c r="H76" s="265" t="s">
        <v>88</v>
      </c>
      <c r="I76" s="265" t="s">
        <v>154</v>
      </c>
    </row>
    <row r="77" spans="1:15" x14ac:dyDescent="0.25">
      <c r="A77" s="254"/>
      <c r="B77" s="259"/>
      <c r="C77" s="254"/>
      <c r="D77" s="255"/>
      <c r="E77" s="255"/>
      <c r="F77" s="255"/>
      <c r="G77" s="255"/>
      <c r="H77" s="269"/>
      <c r="I77" s="269"/>
    </row>
    <row r="78" spans="1:15" x14ac:dyDescent="0.25">
      <c r="A78" s="254"/>
      <c r="B78" s="259"/>
      <c r="C78" s="254"/>
      <c r="D78" s="255"/>
      <c r="E78" s="255"/>
      <c r="F78" s="255"/>
      <c r="G78" s="255"/>
      <c r="H78" s="269"/>
      <c r="I78" s="269"/>
    </row>
    <row r="79" spans="1:15" x14ac:dyDescent="0.25">
      <c r="A79" s="254"/>
      <c r="B79" s="259"/>
      <c r="C79" s="254"/>
      <c r="D79" s="255"/>
      <c r="E79" s="255"/>
      <c r="F79" s="255"/>
      <c r="G79" s="255"/>
      <c r="H79" s="269"/>
      <c r="I79" s="269"/>
    </row>
    <row r="80" spans="1:15" x14ac:dyDescent="0.25">
      <c r="A80" s="254"/>
      <c r="B80" s="259"/>
      <c r="C80" s="254"/>
      <c r="D80" s="255"/>
      <c r="E80" s="255"/>
      <c r="F80" s="255"/>
      <c r="G80" s="255"/>
      <c r="H80" s="269"/>
      <c r="I80" s="269"/>
    </row>
    <row r="81" spans="1:9" x14ac:dyDescent="0.25">
      <c r="A81" s="254"/>
      <c r="B81" s="259"/>
      <c r="C81" s="254"/>
      <c r="D81" s="255"/>
      <c r="E81" s="255"/>
      <c r="F81" s="255"/>
      <c r="G81" s="255"/>
      <c r="H81" s="267"/>
      <c r="I81" s="267"/>
    </row>
    <row r="82" spans="1:9" x14ac:dyDescent="0.25">
      <c r="A82" s="254"/>
      <c r="B82" s="259"/>
      <c r="C82" s="254"/>
      <c r="D82" s="255"/>
      <c r="E82" s="255"/>
      <c r="F82" s="255"/>
      <c r="G82" s="255"/>
      <c r="H82" s="267"/>
      <c r="I82" s="267"/>
    </row>
    <row r="83" spans="1:9" x14ac:dyDescent="0.25">
      <c r="A83" s="254"/>
      <c r="B83" s="259"/>
      <c r="C83" s="254"/>
      <c r="D83" s="255"/>
      <c r="E83" s="255"/>
      <c r="F83" s="255"/>
      <c r="G83" s="255"/>
      <c r="H83" s="267"/>
      <c r="I83" s="267"/>
    </row>
    <row r="84" spans="1:9" x14ac:dyDescent="0.25">
      <c r="A84" s="254"/>
      <c r="B84" s="259"/>
      <c r="C84" s="254"/>
      <c r="D84" s="255"/>
      <c r="E84" s="255"/>
      <c r="F84" s="255"/>
      <c r="G84" s="255"/>
      <c r="H84" s="267"/>
      <c r="I84" s="267"/>
    </row>
    <row r="85" spans="1:9" x14ac:dyDescent="0.25">
      <c r="A85" s="254"/>
      <c r="B85" s="259"/>
      <c r="C85" s="254"/>
      <c r="D85" s="255"/>
      <c r="E85" s="255"/>
      <c r="F85" s="255"/>
      <c r="G85" s="255"/>
      <c r="H85" s="267"/>
      <c r="I85" s="267"/>
    </row>
    <row r="86" spans="1:9" x14ac:dyDescent="0.25">
      <c r="A86" s="254"/>
      <c r="B86" s="259"/>
      <c r="C86" s="254"/>
      <c r="D86" s="255"/>
      <c r="E86" s="255"/>
      <c r="F86" s="255"/>
      <c r="G86" s="255"/>
      <c r="H86" s="267"/>
      <c r="I86" s="267"/>
    </row>
    <row r="87" spans="1:9" x14ac:dyDescent="0.25">
      <c r="A87" s="254"/>
      <c r="B87" s="259"/>
      <c r="C87" s="254"/>
      <c r="D87" s="255"/>
      <c r="E87" s="255"/>
      <c r="F87" s="255"/>
      <c r="G87" s="255"/>
      <c r="H87" s="267"/>
      <c r="I87" s="267"/>
    </row>
    <row r="88" spans="1:9" x14ac:dyDescent="0.25">
      <c r="A88" s="254"/>
      <c r="B88" s="259"/>
      <c r="C88" s="254"/>
      <c r="D88" s="255"/>
      <c r="E88" s="255"/>
      <c r="F88" s="255"/>
      <c r="G88" s="255"/>
      <c r="H88" s="267"/>
      <c r="I88" s="267"/>
    </row>
    <row r="89" spans="1:9" x14ac:dyDescent="0.25">
      <c r="A89" s="254"/>
      <c r="B89" s="254"/>
      <c r="C89" s="254"/>
      <c r="D89" s="255"/>
      <c r="E89" s="255"/>
      <c r="F89" s="255"/>
      <c r="G89" s="255"/>
      <c r="H89" s="267"/>
      <c r="I89" s="267"/>
    </row>
    <row r="90" spans="1:9" x14ac:dyDescent="0.25">
      <c r="A90" s="254"/>
      <c r="B90" s="254"/>
      <c r="C90" s="254"/>
      <c r="D90" s="255"/>
      <c r="E90" s="255"/>
      <c r="F90" s="255"/>
      <c r="G90" s="255"/>
      <c r="H90" s="267"/>
      <c r="I90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19" priority="63">
      <formula>F26&gt;0</formula>
    </cfRule>
    <cfRule type="expression" dxfId="218" priority="64">
      <formula>F26&lt;0</formula>
    </cfRule>
  </conditionalFormatting>
  <conditionalFormatting sqref="H26:H28">
    <cfRule type="expression" dxfId="217" priority="61">
      <formula>H26&gt;0</formula>
    </cfRule>
    <cfRule type="expression" dxfId="216" priority="62">
      <formula>H26&lt;0</formula>
    </cfRule>
  </conditionalFormatting>
  <conditionalFormatting sqref="H29:H30">
    <cfRule type="expression" dxfId="215" priority="57">
      <formula>H29&gt;0</formula>
    </cfRule>
    <cfRule type="expression" dxfId="214" priority="58">
      <formula>H29&lt;0</formula>
    </cfRule>
  </conditionalFormatting>
  <conditionalFormatting sqref="H31:H55">
    <cfRule type="expression" dxfId="213" priority="55">
      <formula>H31&gt;0</formula>
    </cfRule>
    <cfRule type="expression" dxfId="212" priority="56">
      <formula>H31&lt;0</formula>
    </cfRule>
  </conditionalFormatting>
  <conditionalFormatting sqref="F21:F24">
    <cfRule type="expression" dxfId="211" priority="53">
      <formula>F21&gt;0</formula>
    </cfRule>
    <cfRule type="expression" dxfId="210" priority="54">
      <formula>F21&lt;0</formula>
    </cfRule>
  </conditionalFormatting>
  <conditionalFormatting sqref="H21:H24">
    <cfRule type="expression" dxfId="209" priority="51">
      <formula>H21&gt;0</formula>
    </cfRule>
    <cfRule type="expression" dxfId="208" priority="52">
      <formula>H21&lt;0</formula>
    </cfRule>
  </conditionalFormatting>
  <conditionalFormatting sqref="F31">
    <cfRule type="expression" dxfId="207" priority="49">
      <formula>F31&gt;0</formula>
    </cfRule>
    <cfRule type="expression" dxfId="206" priority="50">
      <formula>F31&lt;0</formula>
    </cfRule>
  </conditionalFormatting>
  <conditionalFormatting sqref="I25:I27">
    <cfRule type="expression" dxfId="205" priority="47">
      <formula>I25&gt;0</formula>
    </cfRule>
    <cfRule type="expression" dxfId="204" priority="48">
      <formula>I25&lt;0</formula>
    </cfRule>
  </conditionalFormatting>
  <conditionalFormatting sqref="I28">
    <cfRule type="expression" dxfId="203" priority="45">
      <formula>I28&gt;0</formula>
    </cfRule>
    <cfRule type="expression" dxfId="202" priority="46">
      <formula>I28&lt;0</formula>
    </cfRule>
  </conditionalFormatting>
  <conditionalFormatting sqref="I29">
    <cfRule type="expression" dxfId="201" priority="43">
      <formula>I29&gt;0</formula>
    </cfRule>
    <cfRule type="expression" dxfId="200" priority="44">
      <formula>I29&lt;0</formula>
    </cfRule>
  </conditionalFormatting>
  <conditionalFormatting sqref="I30:I33 I35 I38 I40:I55">
    <cfRule type="expression" dxfId="199" priority="41">
      <formula>I30&gt;0</formula>
    </cfRule>
    <cfRule type="expression" dxfId="198" priority="42">
      <formula>I30&lt;0</formula>
    </cfRule>
  </conditionalFormatting>
  <conditionalFormatting sqref="I21:I24">
    <cfRule type="expression" dxfId="197" priority="39">
      <formula>I21&gt;0</formula>
    </cfRule>
    <cfRule type="expression" dxfId="196" priority="40">
      <formula>I21&lt;0</formula>
    </cfRule>
  </conditionalFormatting>
  <conditionalFormatting sqref="F32:F55">
    <cfRule type="expression" dxfId="195" priority="37">
      <formula>F32&gt;0</formula>
    </cfRule>
    <cfRule type="expression" dxfId="194" priority="38">
      <formula>F32&lt;0</formula>
    </cfRule>
  </conditionalFormatting>
  <conditionalFormatting sqref="Q8">
    <cfRule type="expression" dxfId="193" priority="33">
      <formula>Q8&gt;0</formula>
    </cfRule>
    <cfRule type="expression" dxfId="192" priority="34">
      <formula>Q8&lt;0</formula>
    </cfRule>
  </conditionalFormatting>
  <conditionalFormatting sqref="Q7">
    <cfRule type="expression" dxfId="191" priority="35">
      <formula>Q7&gt;0</formula>
    </cfRule>
    <cfRule type="expression" dxfId="190" priority="36">
      <formula>Q7&lt;0</formula>
    </cfRule>
  </conditionalFormatting>
  <conditionalFormatting sqref="F81:F85">
    <cfRule type="expression" dxfId="189" priority="31">
      <formula>F81&gt;0</formula>
    </cfRule>
    <cfRule type="expression" dxfId="188" priority="32">
      <formula>F81&lt;0</formula>
    </cfRule>
  </conditionalFormatting>
  <conditionalFormatting sqref="H81:H83">
    <cfRule type="expression" dxfId="187" priority="29">
      <formula>H81&gt;0</formula>
    </cfRule>
    <cfRule type="expression" dxfId="186" priority="30">
      <formula>H81&lt;0</formula>
    </cfRule>
  </conditionalFormatting>
  <conditionalFormatting sqref="H84">
    <cfRule type="expression" dxfId="185" priority="27">
      <formula>H84&gt;0</formula>
    </cfRule>
    <cfRule type="expression" dxfId="184" priority="28">
      <formula>H84&lt;0</formula>
    </cfRule>
  </conditionalFormatting>
  <conditionalFormatting sqref="H85">
    <cfRule type="expression" dxfId="183" priority="25">
      <formula>H85&gt;0</formula>
    </cfRule>
    <cfRule type="expression" dxfId="182" priority="26">
      <formula>H85&lt;0</formula>
    </cfRule>
  </conditionalFormatting>
  <conditionalFormatting sqref="H86:H90">
    <cfRule type="expression" dxfId="181" priority="23">
      <formula>H86&gt;0</formula>
    </cfRule>
    <cfRule type="expression" dxfId="180" priority="24">
      <formula>H86&lt;0</formula>
    </cfRule>
  </conditionalFormatting>
  <conditionalFormatting sqref="F77:F80">
    <cfRule type="expression" dxfId="179" priority="21">
      <formula>F77&gt;0</formula>
    </cfRule>
    <cfRule type="expression" dxfId="178" priority="22">
      <formula>F77&lt;0</formula>
    </cfRule>
  </conditionalFormatting>
  <conditionalFormatting sqref="H77:H80">
    <cfRule type="expression" dxfId="177" priority="19">
      <formula>H77&gt;0</formula>
    </cfRule>
    <cfRule type="expression" dxfId="176" priority="20">
      <formula>H77&lt;0</formula>
    </cfRule>
  </conditionalFormatting>
  <conditionalFormatting sqref="F86:F87">
    <cfRule type="expression" dxfId="175" priority="17">
      <formula>F86&gt;0</formula>
    </cfRule>
    <cfRule type="expression" dxfId="174" priority="18">
      <formula>F86&lt;0</formula>
    </cfRule>
  </conditionalFormatting>
  <conditionalFormatting sqref="I81:I83">
    <cfRule type="expression" dxfId="173" priority="15">
      <formula>I81&gt;0</formula>
    </cfRule>
    <cfRule type="expression" dxfId="172" priority="16">
      <formula>I81&lt;0</formula>
    </cfRule>
  </conditionalFormatting>
  <conditionalFormatting sqref="I84">
    <cfRule type="expression" dxfId="171" priority="13">
      <formula>I84&gt;0</formula>
    </cfRule>
    <cfRule type="expression" dxfId="170" priority="14">
      <formula>I84&lt;0</formula>
    </cfRule>
  </conditionalFormatting>
  <conditionalFormatting sqref="I85">
    <cfRule type="expression" dxfId="169" priority="11">
      <formula>I85&gt;0</formula>
    </cfRule>
    <cfRule type="expression" dxfId="168" priority="12">
      <formula>I85&lt;0</formula>
    </cfRule>
  </conditionalFormatting>
  <conditionalFormatting sqref="I86:I90">
    <cfRule type="expression" dxfId="167" priority="9">
      <formula>I86&gt;0</formula>
    </cfRule>
    <cfRule type="expression" dxfId="166" priority="10">
      <formula>I86&lt;0</formula>
    </cfRule>
  </conditionalFormatting>
  <conditionalFormatting sqref="I77:I80">
    <cfRule type="expression" dxfId="165" priority="7">
      <formula>I77&gt;0</formula>
    </cfRule>
    <cfRule type="expression" dxfId="164" priority="8">
      <formula>I77&lt;0</formula>
    </cfRule>
  </conditionalFormatting>
  <conditionalFormatting sqref="F88">
    <cfRule type="expression" dxfId="163" priority="5">
      <formula>F88&gt;0</formula>
    </cfRule>
    <cfRule type="expression" dxfId="162" priority="6">
      <formula>F88&lt;0</formula>
    </cfRule>
  </conditionalFormatting>
  <conditionalFormatting sqref="F25">
    <cfRule type="expression" dxfId="161" priority="3">
      <formula>F25&gt;0</formula>
    </cfRule>
    <cfRule type="expression" dxfId="160" priority="4">
      <formula>F25&lt;0</formula>
    </cfRule>
  </conditionalFormatting>
  <conditionalFormatting sqref="H25">
    <cfRule type="expression" dxfId="159" priority="1">
      <formula>H25&gt;0</formula>
    </cfRule>
    <cfRule type="expression" dxfId="158" priority="2">
      <formula>H25&lt;0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109.47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109.47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68" t="s">
        <v>78</v>
      </c>
      <c r="P40" s="76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120.417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119.32230000000001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118.22760000000001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117.13290000000001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116.0382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114.9435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113.8488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112.75410000000001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111.65940000000001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110.5647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109.47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108.3753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107.28059999999999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106.18589999999999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105.0912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103.9965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102.90179999999999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101.80710000000001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100.7124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99.617699999999999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98.522999999999996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7" priority="15">
      <formula>F25&gt;0</formula>
    </cfRule>
    <cfRule type="expression" dxfId="156" priority="16">
      <formula>F25&lt;0</formula>
    </cfRule>
  </conditionalFormatting>
  <conditionalFormatting sqref="F32:F70">
    <cfRule type="expression" dxfId="155" priority="11">
      <formula>F32&gt;0</formula>
    </cfRule>
    <cfRule type="expression" dxfId="154" priority="12">
      <formula>F32&lt;0</formula>
    </cfRule>
  </conditionalFormatting>
  <conditionalFormatting sqref="F32:F70">
    <cfRule type="expression" dxfId="153" priority="13">
      <formula>F32&gt;0</formula>
    </cfRule>
    <cfRule type="expression" dxfId="152" priority="14">
      <formula>F32&lt;0</formula>
    </cfRule>
  </conditionalFormatting>
  <conditionalFormatting sqref="H25 H30:H70">
    <cfRule type="expression" dxfId="151" priority="9">
      <formula>H25&gt;0</formula>
    </cfRule>
    <cfRule type="expression" dxfId="150" priority="10">
      <formula>H25&lt;0</formula>
    </cfRule>
  </conditionalFormatting>
  <conditionalFormatting sqref="F26:F29">
    <cfRule type="expression" dxfId="149" priority="7">
      <formula>F26&gt;0</formula>
    </cfRule>
    <cfRule type="expression" dxfId="148" priority="8">
      <formula>F26&lt;0</formula>
    </cfRule>
  </conditionalFormatting>
  <conditionalFormatting sqref="H26:H29">
    <cfRule type="expression" dxfId="147" priority="5">
      <formula>H26&gt;0</formula>
    </cfRule>
    <cfRule type="expression" dxfId="146" priority="6">
      <formula>H26&lt;0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7.43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7.43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68" t="s">
        <v>78</v>
      </c>
      <c r="P40" s="76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8.173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8.0987000000000009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8.0244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7.9500999999999999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7.8757999999999999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7.8014999999999999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7.7271999999999998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7.6528999999999998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7.5785999999999998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7.5042999999999997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7.43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7.3556999999999997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7.2813999999999997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7.2070999999999996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7.1327999999999996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7.0584999999999996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6.9841999999999995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6.9099000000000004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6.8356000000000003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6.7613000000000003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6.6870000000000003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41" priority="25">
      <formula>F34&gt;0</formula>
    </cfRule>
    <cfRule type="expression" dxfId="140" priority="26">
      <formula>F34&lt;0</formula>
    </cfRule>
  </conditionalFormatting>
  <conditionalFormatting sqref="H124:H131">
    <cfRule type="expression" dxfId="139" priority="23">
      <formula>H124&gt;0</formula>
    </cfRule>
    <cfRule type="expression" dxfId="138" priority="24">
      <formula>H124&lt;0</formula>
    </cfRule>
  </conditionalFormatting>
  <conditionalFormatting sqref="H132">
    <cfRule type="expression" dxfId="137" priority="21">
      <formula>H132&gt;0</formula>
    </cfRule>
    <cfRule type="expression" dxfId="136" priority="22">
      <formula>H132&lt;0</formula>
    </cfRule>
  </conditionalFormatting>
  <conditionalFormatting sqref="Q8">
    <cfRule type="expression" dxfId="135" priority="11">
      <formula>Q8&gt;0</formula>
    </cfRule>
    <cfRule type="expression" dxfId="134" priority="12">
      <formula>Q8&lt;0</formula>
    </cfRule>
  </conditionalFormatting>
  <conditionalFormatting sqref="Q7">
    <cfRule type="expression" dxfId="133" priority="13">
      <formula>Q7&gt;0</formula>
    </cfRule>
    <cfRule type="expression" dxfId="132" priority="14">
      <formula>Q7&lt;0</formula>
    </cfRule>
  </conditionalFormatting>
  <conditionalFormatting sqref="F36:F39">
    <cfRule type="expression" dxfId="131" priority="9">
      <formula>F36&gt;0</formula>
    </cfRule>
    <cfRule type="expression" dxfId="130" priority="10">
      <formula>F36&lt;0</formula>
    </cfRule>
  </conditionalFormatting>
  <conditionalFormatting sqref="H36:H39">
    <cfRule type="expression" dxfId="129" priority="7">
      <formula>H36&gt;0</formula>
    </cfRule>
    <cfRule type="expression" dxfId="128" priority="8">
      <formula>H36&lt;0</formula>
    </cfRule>
  </conditionalFormatting>
  <conditionalFormatting sqref="K65:K99">
    <cfRule type="expression" dxfId="127" priority="5">
      <formula>K65&gt;0</formula>
    </cfRule>
    <cfRule type="expression" dxfId="126" priority="6">
      <formula>K65&lt;0</formula>
    </cfRule>
  </conditionalFormatting>
  <conditionalFormatting sqref="K72">
    <cfRule type="expression" dxfId="125" priority="3">
      <formula>K72&gt;0</formula>
    </cfRule>
    <cfRule type="expression" dxfId="124" priority="4">
      <formula>K72&lt;0</formula>
    </cfRule>
  </conditionalFormatting>
  <conditionalFormatting sqref="M69">
    <cfRule type="expression" dxfId="123" priority="1">
      <formula>M69&gt;0</formula>
    </cfRule>
    <cfRule type="expression" dxfId="12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53.425781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</row>
    <row r="2" spans="1:31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875</v>
      </c>
      <c r="W2" t="s">
        <v>873</v>
      </c>
      <c r="X2" s="757" t="s">
        <v>857</v>
      </c>
      <c r="Y2" s="756">
        <v>11.5</v>
      </c>
      <c r="Z2" s="756">
        <v>11.5</v>
      </c>
      <c r="AA2">
        <v>10.6</v>
      </c>
      <c r="AB2">
        <v>9.5</v>
      </c>
    </row>
    <row r="3" spans="1:31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876</v>
      </c>
      <c r="X3" s="757" t="s">
        <v>858</v>
      </c>
      <c r="Y3" s="756">
        <v>25</v>
      </c>
      <c r="Z3" s="756">
        <v>24.6</v>
      </c>
      <c r="AA3">
        <v>23.3</v>
      </c>
      <c r="AB3">
        <v>20.6</v>
      </c>
      <c r="AD3" s="229"/>
    </row>
    <row r="4" spans="1:31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78.709999999999994</v>
      </c>
      <c r="R4" s="487">
        <v>0</v>
      </c>
      <c r="U4" t="s">
        <v>877</v>
      </c>
      <c r="X4" s="757" t="s">
        <v>859</v>
      </c>
      <c r="Y4" s="756">
        <v>28.5</v>
      </c>
      <c r="Z4" s="756">
        <v>28.8</v>
      </c>
      <c r="AA4">
        <v>26.9</v>
      </c>
      <c r="AB4">
        <v>23.9</v>
      </c>
    </row>
    <row r="5" spans="1:31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7870.9999999999991</v>
      </c>
      <c r="T5" s="1"/>
      <c r="X5" s="757" t="s">
        <v>860</v>
      </c>
      <c r="Y5" s="756">
        <v>35.200000000000003</v>
      </c>
      <c r="Z5" s="756">
        <v>34.5</v>
      </c>
      <c r="AA5">
        <v>33.1</v>
      </c>
      <c r="AB5">
        <v>28.5</v>
      </c>
      <c r="AD5" s="229"/>
    </row>
    <row r="6" spans="1:31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887</v>
      </c>
      <c r="X6" s="757" t="s">
        <v>861</v>
      </c>
      <c r="Y6" s="756">
        <v>56</v>
      </c>
      <c r="Z6" s="756">
        <v>56.1</v>
      </c>
      <c r="AA6">
        <v>53.9</v>
      </c>
      <c r="AB6">
        <v>47.4</v>
      </c>
    </row>
    <row r="7" spans="1:31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900.22999999999865</v>
      </c>
      <c r="R7" s="29">
        <v>43122</v>
      </c>
      <c r="X7" s="757" t="s">
        <v>862</v>
      </c>
      <c r="Y7" s="756">
        <v>156.13</v>
      </c>
      <c r="Z7" s="756">
        <v>155.49</v>
      </c>
      <c r="AA7">
        <v>147.97</v>
      </c>
      <c r="AB7">
        <v>129.78</v>
      </c>
    </row>
    <row r="8" spans="1:31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241.5600000000004</v>
      </c>
      <c r="T8" s="1">
        <v>43109</v>
      </c>
      <c r="U8" t="s">
        <v>924</v>
      </c>
      <c r="X8" s="757" t="s">
        <v>874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</row>
    <row r="9" spans="1:31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3.1661563627212543E-2</v>
      </c>
      <c r="X9" s="757" t="s">
        <v>885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>
        <f t="shared" ref="AB9" si="2">SUM(AB2:AB5)</f>
        <v>82.5</v>
      </c>
    </row>
    <row r="10" spans="1:31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886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</row>
    <row r="11" spans="1:31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2.6426121204421296E-2</v>
      </c>
      <c r="R11">
        <f>0.52</f>
        <v>0.52</v>
      </c>
      <c r="X11" s="757" t="s">
        <v>871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3">
        <f>SUM(AB2:AB5)/AB7</f>
        <v>0.63569116967175221</v>
      </c>
    </row>
    <row r="12" spans="1:31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622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t="s">
        <v>872</v>
      </c>
      <c r="X13" s="757" t="s">
        <v>863</v>
      </c>
      <c r="Y13" s="759">
        <v>105.2</v>
      </c>
      <c r="Z13" s="759">
        <v>99.7</v>
      </c>
      <c r="AA13" s="81">
        <v>95.1</v>
      </c>
      <c r="AB13">
        <v>78.8</v>
      </c>
      <c r="AC13" s="622"/>
      <c r="AD13" s="622"/>
      <c r="AE13" s="622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X14" s="757" t="s">
        <v>864</v>
      </c>
      <c r="Y14" s="759">
        <v>1.77</v>
      </c>
      <c r="Z14" s="759">
        <v>2.23</v>
      </c>
      <c r="AA14" s="81">
        <v>1.39</v>
      </c>
      <c r="AB14">
        <v>1.42</v>
      </c>
      <c r="AC14" s="622"/>
      <c r="AD14" s="622"/>
      <c r="AE14" s="622"/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X15" s="757" t="s">
        <v>865</v>
      </c>
      <c r="Y15" s="759">
        <v>50.7</v>
      </c>
      <c r="Z15" s="759">
        <v>50.6</v>
      </c>
      <c r="AA15" s="81">
        <v>47</v>
      </c>
      <c r="AB15">
        <v>39.799999999999997</v>
      </c>
      <c r="AC15" s="622"/>
      <c r="AD15" s="622"/>
      <c r="AE15" s="622"/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866</v>
      </c>
      <c r="Y16" s="759">
        <v>1.1599999999999999</v>
      </c>
      <c r="Z16" s="759">
        <v>1.06</v>
      </c>
      <c r="AA16" s="81">
        <v>0.98</v>
      </c>
      <c r="AB16">
        <v>0.88</v>
      </c>
      <c r="AC16" s="622"/>
      <c r="AD16" s="622"/>
      <c r="AE16" s="622"/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X17" s="757" t="s">
        <v>867</v>
      </c>
      <c r="Y17" s="759">
        <v>1.28</v>
      </c>
      <c r="Z17" s="759">
        <v>1.1499999999999999</v>
      </c>
      <c r="AA17" s="81">
        <v>0.61</v>
      </c>
      <c r="AB17">
        <v>0.56000000000000005</v>
      </c>
      <c r="AC17" s="622"/>
      <c r="AD17" s="622"/>
      <c r="AE17" s="622"/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868</v>
      </c>
      <c r="Y18" s="759">
        <v>13.1</v>
      </c>
      <c r="Z18" s="759">
        <v>13.1</v>
      </c>
      <c r="AA18" s="81">
        <v>11.3</v>
      </c>
      <c r="AB18">
        <v>9.99</v>
      </c>
      <c r="AC18" s="622"/>
      <c r="AD18" s="622"/>
      <c r="AE18" s="622"/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X19" s="757" t="s">
        <v>869</v>
      </c>
      <c r="Y19" s="759">
        <v>0.03</v>
      </c>
      <c r="Z19" s="759">
        <v>0.05</v>
      </c>
      <c r="AA19" s="81" t="s">
        <v>884</v>
      </c>
      <c r="AB19" t="s">
        <v>884</v>
      </c>
      <c r="AC19" s="622"/>
      <c r="AD19" s="622"/>
      <c r="AE19" s="622"/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870</v>
      </c>
      <c r="Y20" s="759">
        <v>19.600000000000001</v>
      </c>
      <c r="Z20" s="759">
        <v>19.100000000000001</v>
      </c>
      <c r="AA20" s="81">
        <v>18.100000000000001</v>
      </c>
      <c r="AB20">
        <v>15.8</v>
      </c>
      <c r="AC20" s="622"/>
      <c r="AD20" s="622"/>
      <c r="AE20" s="622"/>
    </row>
    <row r="21" spans="1:31" x14ac:dyDescent="0.25">
      <c r="X21" s="757" t="s">
        <v>862</v>
      </c>
      <c r="Y21" s="759">
        <v>192.89</v>
      </c>
      <c r="Z21" s="759">
        <v>187</v>
      </c>
      <c r="AA21" s="81">
        <v>174.4</v>
      </c>
      <c r="AB21" s="81">
        <v>147.34</v>
      </c>
      <c r="AC21" s="622"/>
      <c r="AD21" s="622"/>
      <c r="AE21" s="622"/>
    </row>
    <row r="22" spans="1:31" x14ac:dyDescent="0.25">
      <c r="X22" s="757" t="s">
        <v>874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</row>
    <row r="23" spans="1:31" x14ac:dyDescent="0.25">
      <c r="C23" s="4"/>
      <c r="D23" s="3"/>
      <c r="E23" s="3"/>
      <c r="F23" s="3"/>
      <c r="H23" s="70"/>
      <c r="X23" s="757" t="s">
        <v>885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  <c r="AB23" s="81">
        <f>SUM(AB13:AB15)</f>
        <v>120.02</v>
      </c>
    </row>
    <row r="24" spans="1:31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886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</row>
    <row r="25" spans="1:31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200</v>
      </c>
      <c r="I25" s="349"/>
      <c r="J25" s="349"/>
      <c r="K25" s="350">
        <f>SumByColor($A$25,K2:K23)</f>
        <v>15355</v>
      </c>
      <c r="L25" s="349"/>
      <c r="M25" s="350">
        <f>SumByColor($A$25,M2:M23)</f>
        <v>78</v>
      </c>
      <c r="X25" s="757" t="s">
        <v>871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  <c r="AB25" s="760">
        <f>AB23/AB21</f>
        <v>0.81457852585855839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3">C30*(E30-D30)</f>
        <v>39.000000000000057</v>
      </c>
      <c r="G30" s="39">
        <f t="shared" ref="G30:G40" si="4">D30*C30</f>
        <v>4094</v>
      </c>
      <c r="H30" s="226">
        <f t="shared" ref="H30:H40" si="5">(E30-D30)/D30</f>
        <v>9.5261358085002579E-3</v>
      </c>
      <c r="I30" s="344"/>
      <c r="J30" s="10"/>
      <c r="K30" s="10"/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3"/>
        <v>160.99999999999994</v>
      </c>
      <c r="G31" s="39">
        <f t="shared" si="4"/>
        <v>4094</v>
      </c>
      <c r="H31" s="226">
        <f t="shared" si="5"/>
        <v>3.9325842696629199E-2</v>
      </c>
      <c r="I31" s="345"/>
      <c r="J31" s="10"/>
      <c r="K31" s="10"/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3"/>
        <v>43.500000000000227</v>
      </c>
      <c r="G32" s="39">
        <f t="shared" si="4"/>
        <v>8184.5</v>
      </c>
      <c r="H32" s="226">
        <f t="shared" si="5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3"/>
        <v>93.9</v>
      </c>
      <c r="G33" s="39">
        <f t="shared" si="4"/>
        <v>4005.1000000000004</v>
      </c>
      <c r="H33" s="226">
        <f t="shared" si="5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3"/>
        <v>78.900000000000148</v>
      </c>
      <c r="G34" s="39">
        <f t="shared" si="4"/>
        <v>8089.1</v>
      </c>
      <c r="H34" s="227">
        <f t="shared" si="5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3"/>
        <v>-791.10000000000014</v>
      </c>
      <c r="G35" s="39">
        <f t="shared" si="4"/>
        <v>11783.1</v>
      </c>
      <c r="H35" s="227">
        <f t="shared" si="5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3"/>
        <v>-341.19000000000028</v>
      </c>
      <c r="G36" s="39">
        <f t="shared" si="4"/>
        <v>7969.1900000000005</v>
      </c>
      <c r="H36" s="227">
        <f t="shared" si="5"/>
        <v>-4.2813636015705522E-2</v>
      </c>
      <c r="I36" s="197" t="s">
        <v>818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3"/>
        <v>-623.00000000000045</v>
      </c>
      <c r="G37" s="39">
        <f t="shared" si="4"/>
        <v>7969</v>
      </c>
      <c r="H37" s="227">
        <f t="shared" si="5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3"/>
        <v>-875.99999999999841</v>
      </c>
      <c r="G38" s="39">
        <f t="shared" si="4"/>
        <v>11548.5</v>
      </c>
      <c r="H38" s="227">
        <f t="shared" si="5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3"/>
        <v>-472.27999999999923</v>
      </c>
      <c r="G39" s="39">
        <f t="shared" si="4"/>
        <v>7839.28</v>
      </c>
      <c r="H39" s="227">
        <f t="shared" si="5"/>
        <v>-6.0245328652631269E-2</v>
      </c>
      <c r="I39" s="197" t="s">
        <v>829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3"/>
        <v>-550.27500000000134</v>
      </c>
      <c r="G40" s="39">
        <f t="shared" si="4"/>
        <v>11503.275000000001</v>
      </c>
      <c r="H40" s="227">
        <f t="shared" si="5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6">C41*(E41-D41)</f>
        <v>-651.29999999999984</v>
      </c>
      <c r="G41" s="39">
        <f t="shared" ref="G41" si="7">D41*C41</f>
        <v>11451.3</v>
      </c>
      <c r="H41" s="227">
        <f t="shared" ref="H41" si="8">(E41-D41)/D41</f>
        <v>-5.6875638573786365E-2</v>
      </c>
      <c r="I41" s="345" t="s">
        <v>888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9">C42*(E42-D42)</f>
        <v>-706.00000000000023</v>
      </c>
      <c r="G42" s="39">
        <f t="shared" ref="G42:G45" si="10">D42*C42</f>
        <v>15034</v>
      </c>
      <c r="H42" s="227">
        <f t="shared" ref="H42:H45" si="11">(E42-D42)/D42</f>
        <v>-4.6960223493414943E-2</v>
      </c>
      <c r="I42" s="197">
        <v>75</v>
      </c>
      <c r="J42" s="10"/>
      <c r="K42" s="39">
        <v>-47</v>
      </c>
      <c r="O42" s="768" t="s">
        <v>78</v>
      </c>
      <c r="P42" s="768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9"/>
        <v>-239.85000000000056</v>
      </c>
      <c r="G43" s="39">
        <f t="shared" si="10"/>
        <v>11354.85</v>
      </c>
      <c r="H43" s="226">
        <f t="shared" si="11"/>
        <v>-2.1123132405976353E-2</v>
      </c>
      <c r="I43" s="764" t="s">
        <v>893</v>
      </c>
      <c r="J43" s="10"/>
      <c r="K43" s="39">
        <v>419</v>
      </c>
      <c r="O43" s="81">
        <v>1.1000000000000001</v>
      </c>
      <c r="P43" s="81">
        <f>O43*$Q$4</f>
        <v>86.581000000000003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9"/>
        <v>-177.40000000000009</v>
      </c>
      <c r="G44" s="39">
        <f t="shared" si="10"/>
        <v>7629.4</v>
      </c>
      <c r="H44" s="227">
        <f t="shared" si="11"/>
        <v>-2.3252156132854498E-2</v>
      </c>
      <c r="I44" s="764" t="s">
        <v>921</v>
      </c>
      <c r="J44" s="10"/>
      <c r="K44" s="39">
        <v>481</v>
      </c>
      <c r="O44" s="81">
        <v>1.0900000000000001</v>
      </c>
      <c r="P44" s="81">
        <f t="shared" ref="P44:P63" si="12">O44*$Q$4</f>
        <v>85.793899999999994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9"/>
        <v>180.99999999999881</v>
      </c>
      <c r="G45" s="39">
        <f t="shared" si="10"/>
        <v>7629.0000000000009</v>
      </c>
      <c r="H45" s="227">
        <f t="shared" si="11"/>
        <v>2.3725258880587075E-2</v>
      </c>
      <c r="I45" s="345"/>
      <c r="J45" s="10"/>
      <c r="K45" s="39">
        <v>839</v>
      </c>
      <c r="O45" s="81">
        <v>1.08</v>
      </c>
      <c r="P45" s="81">
        <f t="shared" si="12"/>
        <v>85.006799999999998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3">C46*(E46-D46)</f>
        <v>241.99999999999875</v>
      </c>
      <c r="G46" s="39">
        <f t="shared" ref="G46" si="14">D46*C46</f>
        <v>7629.0000000000009</v>
      </c>
      <c r="H46" s="227">
        <f t="shared" ref="H46" si="15">(E46-D46)/D46</f>
        <v>3.1721064359680001E-2</v>
      </c>
      <c r="I46" s="190"/>
      <c r="J46" s="661"/>
      <c r="K46" s="39">
        <v>900.23</v>
      </c>
      <c r="O46" s="81">
        <v>1.07</v>
      </c>
      <c r="P46" s="81">
        <f t="shared" si="12"/>
        <v>84.219700000000003</v>
      </c>
      <c r="Q46" s="2"/>
      <c r="T46" s="91" t="s">
        <v>100</v>
      </c>
      <c r="U46" s="86" t="s">
        <v>696</v>
      </c>
      <c r="V46" s="86"/>
    </row>
    <row r="47" spans="1:22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12"/>
        <v>83.432599999999994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2"/>
        <v>82.645499999999998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2"/>
        <v>81.858400000000003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2"/>
        <v>81.071299999999994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2"/>
        <v>80.284199999999998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2"/>
        <v>79.497099999999989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2"/>
        <v>78.709999999999994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2"/>
        <v>77.922899999999998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2"/>
        <v>77.135799999999989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2"/>
        <v>76.348699999999994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2"/>
        <v>75.561599999999984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2"/>
        <v>74.774499999999989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2"/>
        <v>73.987399999999994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2"/>
        <v>73.200299999999999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2"/>
        <v>72.413200000000003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2"/>
        <v>71.626099999999994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2"/>
        <v>70.838999999999999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1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1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1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1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1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1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1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1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1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1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1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1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1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1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1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1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18">C106*(E106-D106)</f>
        <v>103.99999999999991</v>
      </c>
      <c r="G106" s="372">
        <f t="shared" ref="G106:G169" si="19">D106*C106</f>
        <v>2555</v>
      </c>
      <c r="H106" s="373">
        <f t="shared" ref="H106:H169" si="20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18"/>
        <v>-54.250000000000043</v>
      </c>
      <c r="G107" s="372">
        <f t="shared" si="19"/>
        <v>2555</v>
      </c>
      <c r="H107" s="373">
        <f t="shared" si="20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18"/>
        <v>16.499999999999915</v>
      </c>
      <c r="G108" s="372">
        <f t="shared" si="19"/>
        <v>2555</v>
      </c>
      <c r="H108" s="373">
        <f t="shared" si="20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18"/>
        <v>-143.99999999999977</v>
      </c>
      <c r="G109" s="372">
        <f t="shared" si="19"/>
        <v>4956.5</v>
      </c>
      <c r="H109" s="373">
        <f t="shared" si="20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18"/>
        <v>-819.60000000000059</v>
      </c>
      <c r="G110" s="372">
        <f t="shared" si="19"/>
        <v>5782.2000000000007</v>
      </c>
      <c r="H110" s="373">
        <f t="shared" si="20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18"/>
        <v>-539</v>
      </c>
      <c r="G111" s="372">
        <f t="shared" si="19"/>
        <v>4901.5</v>
      </c>
      <c r="H111" s="373">
        <f t="shared" si="20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18"/>
        <v>-500.5000000000004</v>
      </c>
      <c r="G112" s="372">
        <f t="shared" si="19"/>
        <v>6662.6</v>
      </c>
      <c r="H112" s="374">
        <f t="shared" si="20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18"/>
        <v>-384.30000000000064</v>
      </c>
      <c r="G113" s="372">
        <f t="shared" si="19"/>
        <v>6662.6</v>
      </c>
      <c r="H113" s="374">
        <f t="shared" si="20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18"/>
        <v>-446.6000000000007</v>
      </c>
      <c r="G114" s="372">
        <f t="shared" si="19"/>
        <v>6662.6</v>
      </c>
      <c r="H114" s="374">
        <f t="shared" si="20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9"/>
        <v>6662.32</v>
      </c>
      <c r="H115" s="374">
        <f t="shared" si="20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9"/>
        <v>4850.55</v>
      </c>
      <c r="H116" s="374">
        <f t="shared" si="20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9"/>
        <v>4850.55</v>
      </c>
      <c r="H117" s="374">
        <f t="shared" si="20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21">C118*(E118-D118)</f>
        <v>-221.95000000000036</v>
      </c>
      <c r="G118" s="372">
        <f t="shared" si="19"/>
        <v>4820.4500000000007</v>
      </c>
      <c r="H118" s="374">
        <f t="shared" si="20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21"/>
        <v>-15.950000000000131</v>
      </c>
      <c r="G119" s="372">
        <f t="shared" si="19"/>
        <v>4820.4500000000007</v>
      </c>
      <c r="H119" s="374">
        <f t="shared" si="20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21"/>
        <v>94.050000000000011</v>
      </c>
      <c r="G120" s="372">
        <f t="shared" si="19"/>
        <v>4820.4500000000007</v>
      </c>
      <c r="H120" s="374">
        <f t="shared" si="20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21"/>
        <v>145.74999999999994</v>
      </c>
      <c r="G121" s="372">
        <f t="shared" si="19"/>
        <v>2334.25</v>
      </c>
      <c r="H121" s="374">
        <f t="shared" si="20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21"/>
        <v>59.499999999999886</v>
      </c>
      <c r="G122" s="372">
        <f t="shared" si="19"/>
        <v>4790.5</v>
      </c>
      <c r="H122" s="374">
        <f t="shared" si="20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21"/>
        <v>-422.59000000000043</v>
      </c>
      <c r="G123" s="372">
        <f t="shared" si="19"/>
        <v>6597.29</v>
      </c>
      <c r="H123" s="374">
        <f t="shared" si="20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21"/>
        <v>-461.29999999999995</v>
      </c>
      <c r="G124" s="372">
        <f t="shared" si="19"/>
        <v>9282.2999999999993</v>
      </c>
      <c r="H124" s="374">
        <f t="shared" si="20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21"/>
        <v>-814.29999999999859</v>
      </c>
      <c r="G125" s="372">
        <f t="shared" si="19"/>
        <v>9282.2999999999993</v>
      </c>
      <c r="H125" s="374">
        <f t="shared" si="20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21"/>
        <v>-1005.2999999999997</v>
      </c>
      <c r="G126" s="372">
        <f t="shared" si="19"/>
        <v>9282.2999999999993</v>
      </c>
      <c r="H126" s="374">
        <f t="shared" si="20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21"/>
        <v>-659.99999999999943</v>
      </c>
      <c r="G127" s="372">
        <f t="shared" si="19"/>
        <v>9282</v>
      </c>
      <c r="H127" s="374">
        <f t="shared" si="20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21"/>
        <v>-522.29999999999995</v>
      </c>
      <c r="G128" s="372">
        <f t="shared" si="19"/>
        <v>9282.2999999999993</v>
      </c>
      <c r="H128" s="374">
        <f t="shared" si="20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21"/>
        <v>-925</v>
      </c>
      <c r="G129" s="372">
        <f t="shared" si="19"/>
        <v>9282</v>
      </c>
      <c r="H129" s="374">
        <f t="shared" si="20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21"/>
        <v>-1102.9999999999986</v>
      </c>
      <c r="G130" s="372">
        <f t="shared" si="19"/>
        <v>9282</v>
      </c>
      <c r="H130" s="374">
        <f t="shared" si="20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21"/>
        <v>-1235.4000000000015</v>
      </c>
      <c r="G131" s="372">
        <f t="shared" si="19"/>
        <v>17329.400000000001</v>
      </c>
      <c r="H131" s="374">
        <f t="shared" si="20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21"/>
        <v>-1679.400000000001</v>
      </c>
      <c r="G132" s="372">
        <f t="shared" si="19"/>
        <v>17329.400000000001</v>
      </c>
      <c r="H132" s="374">
        <f t="shared" si="20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21"/>
        <v>-867.40000000000066</v>
      </c>
      <c r="G133" s="372">
        <f t="shared" si="19"/>
        <v>17329.400000000001</v>
      </c>
      <c r="H133" s="374">
        <f t="shared" si="20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21"/>
        <v>-828.30000000000155</v>
      </c>
      <c r="G134" s="372">
        <f t="shared" si="19"/>
        <v>17282.3</v>
      </c>
      <c r="H134" s="374">
        <f t="shared" si="20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21"/>
        <v>-422.48000000000019</v>
      </c>
      <c r="G135" s="372">
        <f t="shared" si="19"/>
        <v>8908.48</v>
      </c>
      <c r="H135" s="374">
        <f t="shared" si="20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21"/>
        <v>-519.48</v>
      </c>
      <c r="G136" s="372">
        <f t="shared" si="19"/>
        <v>8908.48</v>
      </c>
      <c r="H136" s="374">
        <f t="shared" si="20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21"/>
        <v>-253.48000000000042</v>
      </c>
      <c r="G137" s="372">
        <f t="shared" si="19"/>
        <v>8908.48</v>
      </c>
      <c r="H137" s="374">
        <f t="shared" si="20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21"/>
        <v>-215.47999999999945</v>
      </c>
      <c r="G138" s="372">
        <f t="shared" si="19"/>
        <v>8908.48</v>
      </c>
      <c r="H138" s="374">
        <f t="shared" si="20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21"/>
        <v>-364.48000000000036</v>
      </c>
      <c r="G139" s="372">
        <f t="shared" si="19"/>
        <v>8908.48</v>
      </c>
      <c r="H139" s="374">
        <f t="shared" si="20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21"/>
        <v>-242.48000000000047</v>
      </c>
      <c r="G140" s="372">
        <f t="shared" si="19"/>
        <v>8908.48</v>
      </c>
      <c r="H140" s="374">
        <f t="shared" si="20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21"/>
        <v>-184.48000000000064</v>
      </c>
      <c r="G141" s="372">
        <f t="shared" si="19"/>
        <v>8908.48</v>
      </c>
      <c r="H141" s="374">
        <f t="shared" si="20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21"/>
        <v>-253.48000000000042</v>
      </c>
      <c r="G142" s="372">
        <f t="shared" si="19"/>
        <v>8908.48</v>
      </c>
      <c r="H142" s="374">
        <f t="shared" si="20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21"/>
        <v>-53.480000000000416</v>
      </c>
      <c r="G143" s="372">
        <f t="shared" si="19"/>
        <v>8908.48</v>
      </c>
      <c r="H143" s="374">
        <f t="shared" si="20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21"/>
        <v>-795.27600000000064</v>
      </c>
      <c r="G144" s="372">
        <f t="shared" si="19"/>
        <v>10521.276</v>
      </c>
      <c r="H144" s="374">
        <f t="shared" si="20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21"/>
        <v>-982.18499999999972</v>
      </c>
      <c r="G145" s="372">
        <f t="shared" si="19"/>
        <v>12902.684999999999</v>
      </c>
      <c r="H145" s="374">
        <f t="shared" si="20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21"/>
        <v>-1067.6849999999988</v>
      </c>
      <c r="G146" s="372">
        <f t="shared" si="19"/>
        <v>12902.684999999999</v>
      </c>
      <c r="H146" s="374">
        <f t="shared" si="20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21"/>
        <v>-955.18499999999881</v>
      </c>
      <c r="G147" s="372">
        <f t="shared" si="19"/>
        <v>12902.684999999999</v>
      </c>
      <c r="H147" s="374">
        <f t="shared" si="20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21"/>
        <v>-797.68499999999915</v>
      </c>
      <c r="G148" s="372">
        <f t="shared" si="19"/>
        <v>12902.684999999999</v>
      </c>
      <c r="H148" s="374">
        <f t="shared" si="20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21"/>
        <v>-814.18499999999904</v>
      </c>
      <c r="G149" s="372">
        <f t="shared" si="19"/>
        <v>12902.684999999999</v>
      </c>
      <c r="H149" s="374">
        <f t="shared" si="20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21"/>
        <v>-752.6849999999996</v>
      </c>
      <c r="G150" s="372">
        <f t="shared" si="19"/>
        <v>12902.684999999999</v>
      </c>
      <c r="H150" s="374">
        <f t="shared" si="20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21"/>
        <v>-682.18499999999972</v>
      </c>
      <c r="G151" s="372">
        <f t="shared" si="19"/>
        <v>12902.684999999999</v>
      </c>
      <c r="H151" s="374">
        <f t="shared" si="20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21"/>
        <v>-827.6849999999996</v>
      </c>
      <c r="G152" s="372">
        <f t="shared" si="19"/>
        <v>12902.684999999999</v>
      </c>
      <c r="H152" s="374">
        <f t="shared" si="20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21"/>
        <v>-890.68499999999983</v>
      </c>
      <c r="G153" s="372">
        <f t="shared" si="19"/>
        <v>12902.684999999999</v>
      </c>
      <c r="H153" s="374">
        <f t="shared" si="20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21"/>
        <v>-927.38400000000081</v>
      </c>
      <c r="G154" s="372">
        <f t="shared" si="19"/>
        <v>14488.284</v>
      </c>
      <c r="H154" s="374">
        <f t="shared" si="20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21"/>
        <v>-1241.8839999999998</v>
      </c>
      <c r="G155" s="372">
        <f t="shared" si="19"/>
        <v>14488.284</v>
      </c>
      <c r="H155" s="374">
        <f t="shared" si="20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21"/>
        <v>-1334.6800000000003</v>
      </c>
      <c r="G156" s="372">
        <f t="shared" si="19"/>
        <v>16818.68</v>
      </c>
      <c r="H156" s="374">
        <f t="shared" si="20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21"/>
        <v>-1440.6800000000003</v>
      </c>
      <c r="G157" s="372">
        <f t="shared" si="19"/>
        <v>16818.68</v>
      </c>
      <c r="H157" s="374">
        <f t="shared" si="20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21"/>
        <v>-1242.6800000000014</v>
      </c>
      <c r="G158" s="372">
        <f t="shared" si="19"/>
        <v>16818.68</v>
      </c>
      <c r="H158" s="374">
        <f t="shared" si="20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21"/>
        <v>-1020.6800000000015</v>
      </c>
      <c r="G159" s="372">
        <f t="shared" si="19"/>
        <v>16818.68</v>
      </c>
      <c r="H159" s="374">
        <f t="shared" si="20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21"/>
        <v>-462.68000000000029</v>
      </c>
      <c r="G160" s="372">
        <f t="shared" si="19"/>
        <v>16818.68</v>
      </c>
      <c r="H160" s="374">
        <f t="shared" si="20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21"/>
        <v>-514.68000000000131</v>
      </c>
      <c r="G161" s="372">
        <f t="shared" si="19"/>
        <v>16818.68</v>
      </c>
      <c r="H161" s="374">
        <f t="shared" si="20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21"/>
        <v>-968.68000000000052</v>
      </c>
      <c r="G162" s="372">
        <f t="shared" si="19"/>
        <v>16818.68</v>
      </c>
      <c r="H162" s="374">
        <f t="shared" si="20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21"/>
        <v>-900.67999999999984</v>
      </c>
      <c r="G163" s="372">
        <f t="shared" si="19"/>
        <v>16724.68</v>
      </c>
      <c r="H163" s="374">
        <f t="shared" si="20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21"/>
        <v>-1097.7599999999995</v>
      </c>
      <c r="G164" s="372">
        <f t="shared" si="19"/>
        <v>16703.759999999998</v>
      </c>
      <c r="H164" s="374">
        <f t="shared" si="20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21"/>
        <v>-1470.25</v>
      </c>
      <c r="G165" s="372">
        <f t="shared" si="19"/>
        <v>20522.75</v>
      </c>
      <c r="H165" s="374">
        <f t="shared" si="20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21"/>
        <v>-1712.7499999999998</v>
      </c>
      <c r="G166" s="372">
        <f t="shared" si="19"/>
        <v>20522.75</v>
      </c>
      <c r="H166" s="374">
        <f t="shared" si="20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21"/>
        <v>-2170.2499999999995</v>
      </c>
      <c r="G167" s="372">
        <f t="shared" si="19"/>
        <v>20522.75</v>
      </c>
      <c r="H167" s="374">
        <f t="shared" si="20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21"/>
        <v>-2395.2499999999973</v>
      </c>
      <c r="G168" s="372">
        <f t="shared" si="19"/>
        <v>20522.75</v>
      </c>
      <c r="H168" s="374">
        <f t="shared" si="20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21"/>
        <v>-1409.9999999999995</v>
      </c>
      <c r="G169" s="372">
        <f t="shared" si="19"/>
        <v>16498</v>
      </c>
      <c r="H169" s="374">
        <f t="shared" si="20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21"/>
        <v>-1757.9999999999984</v>
      </c>
      <c r="G170" s="372">
        <f t="shared" ref="G170:G202" si="22">D170*C170</f>
        <v>16498</v>
      </c>
      <c r="H170" s="374">
        <f t="shared" ref="H170:H204" si="23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21"/>
        <v>-1954.0000000000007</v>
      </c>
      <c r="G171" s="372">
        <f t="shared" si="22"/>
        <v>20164</v>
      </c>
      <c r="H171" s="374">
        <f t="shared" si="23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21"/>
        <v>-1457.1799999999996</v>
      </c>
      <c r="G172" s="372">
        <f t="shared" si="22"/>
        <v>16425.18</v>
      </c>
      <c r="H172" s="374">
        <f t="shared" si="23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21"/>
        <v>-1412.67</v>
      </c>
      <c r="G173" s="372">
        <f t="shared" si="22"/>
        <v>12638.67</v>
      </c>
      <c r="H173" s="374">
        <f t="shared" si="23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21"/>
        <v>-1429.6799999999989</v>
      </c>
      <c r="G174" s="372">
        <f t="shared" si="22"/>
        <v>16397.68</v>
      </c>
      <c r="H174" s="374">
        <f t="shared" si="23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21"/>
        <v>-2201.6750000000015</v>
      </c>
      <c r="G175" s="372">
        <f t="shared" si="22"/>
        <v>20221.675000000003</v>
      </c>
      <c r="H175" s="374">
        <f t="shared" si="23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21"/>
        <v>-1864.1749999999995</v>
      </c>
      <c r="G176" s="372">
        <f t="shared" si="22"/>
        <v>19884.174999999999</v>
      </c>
      <c r="H176" s="374">
        <f t="shared" si="23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21"/>
        <v>-1373.260000000002</v>
      </c>
      <c r="G177" s="372">
        <f t="shared" si="22"/>
        <v>16205.260000000002</v>
      </c>
      <c r="H177" s="374">
        <f t="shared" si="23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21"/>
        <v>-929.26000000000215</v>
      </c>
      <c r="G178" s="372">
        <f t="shared" si="22"/>
        <v>16205.260000000002</v>
      </c>
      <c r="H178" s="374">
        <f t="shared" si="23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21"/>
        <v>-1451.260000000002</v>
      </c>
      <c r="G179" s="372">
        <f t="shared" si="22"/>
        <v>16205.260000000002</v>
      </c>
      <c r="H179" s="374">
        <f t="shared" si="23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21"/>
        <v>-1821.7500000000016</v>
      </c>
      <c r="G180" s="372">
        <f t="shared" si="22"/>
        <v>19799.25</v>
      </c>
      <c r="H180" s="374">
        <f t="shared" si="23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21"/>
        <v>-2035.2599999999995</v>
      </c>
      <c r="G181" s="372">
        <f t="shared" si="22"/>
        <v>23338.260000000002</v>
      </c>
      <c r="H181" s="374">
        <f t="shared" si="23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4">C182*(E182-D182)</f>
        <v>-1804.4750000000001</v>
      </c>
      <c r="G182" s="372">
        <f t="shared" si="22"/>
        <v>19749.474999999999</v>
      </c>
      <c r="H182" s="374">
        <f t="shared" si="23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4"/>
        <v>-1934.474999999999</v>
      </c>
      <c r="G183" s="372">
        <f t="shared" si="22"/>
        <v>19749.474999999999</v>
      </c>
      <c r="H183" s="374">
        <f t="shared" si="23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4"/>
        <v>-1664.4749999999995</v>
      </c>
      <c r="G184" s="372">
        <f t="shared" si="22"/>
        <v>19749.474999999999</v>
      </c>
      <c r="H184" s="374">
        <f t="shared" si="23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4"/>
        <v>-1284.3300000000027</v>
      </c>
      <c r="G185" s="372">
        <f t="shared" si="22"/>
        <v>23223.33</v>
      </c>
      <c r="H185" s="374">
        <f t="shared" si="23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4"/>
        <v>-3507.3149999999991</v>
      </c>
      <c r="G186" s="372">
        <f t="shared" si="22"/>
        <v>26607.314999999999</v>
      </c>
      <c r="H186" s="374">
        <f t="shared" si="23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4"/>
        <v>-2464.409999999998</v>
      </c>
      <c r="G187" s="372">
        <f t="shared" si="22"/>
        <v>23158.41</v>
      </c>
      <c r="H187" s="374">
        <f t="shared" si="23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4"/>
        <v>-2221</v>
      </c>
      <c r="G188" s="372">
        <f t="shared" si="22"/>
        <v>19671</v>
      </c>
      <c r="H188" s="374">
        <f t="shared" si="23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4"/>
        <v>-2463.5</v>
      </c>
      <c r="G189" s="372">
        <f t="shared" si="22"/>
        <v>19671</v>
      </c>
      <c r="H189" s="374">
        <f t="shared" si="23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4"/>
        <v>-2186</v>
      </c>
      <c r="G190" s="372">
        <f t="shared" si="22"/>
        <v>19671</v>
      </c>
      <c r="H190" s="374">
        <f t="shared" si="23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4"/>
        <v>-2728.5000000000005</v>
      </c>
      <c r="G191" s="372">
        <f t="shared" si="22"/>
        <v>19671</v>
      </c>
      <c r="H191" s="374">
        <f t="shared" si="23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4"/>
        <v>-2553.4999999999995</v>
      </c>
      <c r="G192" s="372">
        <f t="shared" si="22"/>
        <v>19671</v>
      </c>
      <c r="H192" s="374">
        <f t="shared" si="23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4"/>
        <v>-2793.4999999999982</v>
      </c>
      <c r="G193" s="372">
        <f t="shared" si="22"/>
        <v>19671</v>
      </c>
      <c r="H193" s="374">
        <f t="shared" si="23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4"/>
        <v>-2561</v>
      </c>
      <c r="G194" s="372">
        <f t="shared" si="22"/>
        <v>19541</v>
      </c>
      <c r="H194" s="374">
        <f t="shared" si="23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4"/>
        <v>-3036.0000000000014</v>
      </c>
      <c r="G195" s="372">
        <f t="shared" si="22"/>
        <v>19541</v>
      </c>
      <c r="H195" s="374">
        <f t="shared" si="23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4"/>
        <v>-2591.0000000000009</v>
      </c>
      <c r="G196" s="372">
        <f t="shared" si="22"/>
        <v>19541</v>
      </c>
      <c r="H196" s="374">
        <f t="shared" si="23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4"/>
        <v>-1716.0000000000011</v>
      </c>
      <c r="G197" s="372">
        <f t="shared" si="22"/>
        <v>19411</v>
      </c>
      <c r="H197" s="374">
        <f t="shared" si="23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4"/>
        <v>-829.07999999999902</v>
      </c>
      <c r="G198" s="372">
        <f t="shared" si="22"/>
        <v>15707.08</v>
      </c>
      <c r="H198" s="374">
        <f t="shared" si="23"/>
        <v>-5.2783840153612198E-2</v>
      </c>
      <c r="I198" s="717" t="s">
        <v>763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4"/>
        <v>-490.00000000000057</v>
      </c>
      <c r="G199" s="372">
        <f t="shared" si="22"/>
        <v>15708.000000000002</v>
      </c>
      <c r="H199" s="374">
        <f t="shared" si="23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4"/>
        <v>-1076.0000000000018</v>
      </c>
      <c r="G200" s="372">
        <f t="shared" si="22"/>
        <v>15708.000000000002</v>
      </c>
      <c r="H200" s="374">
        <f t="shared" si="23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4"/>
        <v>474.00000000000091</v>
      </c>
      <c r="G201" s="372">
        <f t="shared" si="22"/>
        <v>7648.9999999999991</v>
      </c>
      <c r="H201" s="374">
        <f t="shared" si="23"/>
        <v>6.1968884821545424E-2</v>
      </c>
      <c r="I201" s="717" t="s">
        <v>750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4"/>
        <v>696.99999999999989</v>
      </c>
      <c r="G202" s="372">
        <f t="shared" si="22"/>
        <v>3490.5</v>
      </c>
      <c r="H202" s="374">
        <f t="shared" si="23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4"/>
        <v>671.99999999999989</v>
      </c>
      <c r="G203" s="372"/>
      <c r="H203" s="374">
        <f t="shared" si="23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4"/>
        <v>713.65000000000055</v>
      </c>
      <c r="G204" s="372">
        <f t="shared" ref="G204" si="25">D204*C204</f>
        <v>3435.3499999999995</v>
      </c>
      <c r="H204" s="374">
        <f t="shared" si="23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F48:F52 I31:I32 H34 H35:I35 H37:I37 H36 H38:H39 F34:F42 H40:I41 H42 H44 H46 F44:F46">
    <cfRule type="expression" dxfId="121" priority="76">
      <formula>F31&gt;0</formula>
    </cfRule>
    <cfRule type="expression" dxfId="120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19" priority="59">
      <formula>F30&gt;0</formula>
    </cfRule>
    <cfRule type="expression" dxfId="118" priority="60">
      <formula>F30&lt;0</formula>
    </cfRule>
  </conditionalFormatting>
  <conditionalFormatting sqref="H30:I30 H43 H47:I47 H31:H33">
    <cfRule type="expression" dxfId="117" priority="57">
      <formula>H30&gt;0</formula>
    </cfRule>
    <cfRule type="expression" dxfId="116" priority="58">
      <formula>H30&lt;0</formula>
    </cfRule>
  </conditionalFormatting>
  <conditionalFormatting sqref="Q8">
    <cfRule type="expression" dxfId="115" priority="51">
      <formula>Q8&gt;0</formula>
    </cfRule>
    <cfRule type="expression" dxfId="114" priority="52">
      <formula>Q8&lt;0</formula>
    </cfRule>
  </conditionalFormatting>
  <conditionalFormatting sqref="Q7">
    <cfRule type="expression" dxfId="113" priority="53">
      <formula>Q7&gt;0</formula>
    </cfRule>
    <cfRule type="expression" dxfId="112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11" priority="39">
      <formula>F115&gt;0</formula>
    </cfRule>
    <cfRule type="expression" dxfId="110" priority="40">
      <formula>F115&lt;0</formula>
    </cfRule>
  </conditionalFormatting>
  <conditionalFormatting sqref="F112:F114">
    <cfRule type="expression" dxfId="109" priority="37">
      <formula>F112&gt;0</formula>
    </cfRule>
    <cfRule type="expression" dxfId="108" priority="38">
      <formula>F112&lt;0</formula>
    </cfRule>
  </conditionalFormatting>
  <conditionalFormatting sqref="H112:I112">
    <cfRule type="expression" dxfId="107" priority="35">
      <formula>H112&gt;0</formula>
    </cfRule>
    <cfRule type="expression" dxfId="106" priority="36">
      <formula>H112&lt;0</formula>
    </cfRule>
  </conditionalFormatting>
  <conditionalFormatting sqref="H113:I113">
    <cfRule type="expression" dxfId="105" priority="33">
      <formula>H113&gt;0</formula>
    </cfRule>
    <cfRule type="expression" dxfId="104" priority="34">
      <formula>H113&lt;0</formula>
    </cfRule>
  </conditionalFormatting>
  <conditionalFormatting sqref="H114:I114">
    <cfRule type="expression" dxfId="103" priority="31">
      <formula>H114&gt;0</formula>
    </cfRule>
    <cfRule type="expression" dxfId="102" priority="32">
      <formula>H114&lt;0</formula>
    </cfRule>
  </conditionalFormatting>
  <conditionalFormatting sqref="F105:F111">
    <cfRule type="expression" dxfId="101" priority="29">
      <formula>F105&gt;0</formula>
    </cfRule>
    <cfRule type="expression" dxfId="100" priority="30">
      <formula>F105&lt;0</formula>
    </cfRule>
  </conditionalFormatting>
  <conditionalFormatting sqref="H105:I111">
    <cfRule type="expression" dxfId="99" priority="27">
      <formula>H105&gt;0</formula>
    </cfRule>
    <cfRule type="expression" dxfId="98" priority="28">
      <formula>H105&lt;0</formula>
    </cfRule>
  </conditionalFormatting>
  <conditionalFormatting sqref="I117 F117:F119">
    <cfRule type="expression" dxfId="97" priority="25">
      <formula>F117&gt;0</formula>
    </cfRule>
    <cfRule type="expression" dxfId="96" priority="26">
      <formula>F117&lt;0</formula>
    </cfRule>
  </conditionalFormatting>
  <conditionalFormatting sqref="F189:F196 H189:H196">
    <cfRule type="expression" dxfId="95" priority="23">
      <formula>F189&gt;0</formula>
    </cfRule>
    <cfRule type="expression" dxfId="94" priority="24">
      <formula>F189&lt;0</formula>
    </cfRule>
  </conditionalFormatting>
  <conditionalFormatting sqref="H202 F202">
    <cfRule type="expression" dxfId="93" priority="21">
      <formula>F202&gt;0</formula>
    </cfRule>
    <cfRule type="expression" dxfId="92" priority="22">
      <formula>F202&lt;0</formula>
    </cfRule>
  </conditionalFormatting>
  <conditionalFormatting sqref="I204">
    <cfRule type="expression" dxfId="91" priority="19">
      <formula>I204&gt;0</formula>
    </cfRule>
    <cfRule type="expression" dxfId="90" priority="20">
      <formula>I204&lt;0</formula>
    </cfRule>
  </conditionalFormatting>
  <conditionalFormatting sqref="H204 F204">
    <cfRule type="expression" dxfId="89" priority="17">
      <formula>F204&gt;0</formula>
    </cfRule>
    <cfRule type="expression" dxfId="88" priority="18">
      <formula>F204&lt;0</formula>
    </cfRule>
  </conditionalFormatting>
  <conditionalFormatting sqref="M54">
    <cfRule type="expression" dxfId="87" priority="15">
      <formula>M54&gt;0</formula>
    </cfRule>
    <cfRule type="expression" dxfId="86" priority="16">
      <formula>M54&lt;0</formula>
    </cfRule>
  </conditionalFormatting>
  <conditionalFormatting sqref="K33:K49">
    <cfRule type="expression" dxfId="85" priority="13">
      <formula>K33&gt;0</formula>
    </cfRule>
    <cfRule type="expression" dxfId="84" priority="14">
      <formula>K33&lt;0</formula>
    </cfRule>
  </conditionalFormatting>
  <conditionalFormatting sqref="Q10">
    <cfRule type="expression" dxfId="83" priority="11">
      <formula>Q10&gt;0</formula>
    </cfRule>
    <cfRule type="expression" dxfId="82" priority="12">
      <formula>Q10&lt;0</formula>
    </cfRule>
  </conditionalFormatting>
  <conditionalFormatting sqref="Z10">
    <cfRule type="expression" dxfId="81" priority="9">
      <formula>Z10&gt;0</formula>
    </cfRule>
    <cfRule type="expression" dxfId="80" priority="10">
      <formula>Z10&lt;0</formula>
    </cfRule>
  </conditionalFormatting>
  <conditionalFormatting sqref="AA10:AB10">
    <cfRule type="expression" dxfId="79" priority="7">
      <formula>AA10&gt;0</formula>
    </cfRule>
    <cfRule type="expression" dxfId="78" priority="8">
      <formula>AA10&lt;0</formula>
    </cfRule>
  </conditionalFormatting>
  <conditionalFormatting sqref="Z24">
    <cfRule type="expression" dxfId="77" priority="5">
      <formula>Z24&gt;0</formula>
    </cfRule>
    <cfRule type="expression" dxfId="76" priority="6">
      <formula>Z24&lt;0</formula>
    </cfRule>
  </conditionalFormatting>
  <conditionalFormatting sqref="AA24:AB24">
    <cfRule type="expression" dxfId="75" priority="3">
      <formula>AA24&gt;0</formula>
    </cfRule>
    <cfRule type="expression" dxfId="74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79.989999999999995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79.989999999999995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68" t="s">
        <v>78</v>
      </c>
      <c r="P42" s="76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87.989000000000004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87.189099999999996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86.389200000000002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85.589299999999994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84.789400000000001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83.989499999999992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83.189599999999999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82.389699999999991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81.589799999999997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80.789899999999989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79.989999999999995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79.190100000000001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78.390199999999993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77.590299999999999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76.790399999999991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75.990499999999997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75.190599999999989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74.390699999999995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73.590800000000002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72.790899999999993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71.991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3" priority="5">
      <formula>F21&gt;0</formula>
    </cfRule>
    <cfRule type="expression" dxfId="72" priority="6">
      <formula>F21&lt;0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58.63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3517.8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399.38999999999942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349.4399999999996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134">
        <f>IF(Q2=0, 0, Q8/Q6)</f>
        <v>0.11029049729197425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68" t="s">
        <v>78</v>
      </c>
      <c r="P41" s="76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64.493000000000009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63.906700000000008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63.320400000000006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62.734100000000005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62.147800000000004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61.561500000000002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60.975200000000008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816</v>
      </c>
      <c r="J49" s="39">
        <v>-948</v>
      </c>
      <c r="K49" s="39">
        <v>46.9</v>
      </c>
      <c r="O49" s="81">
        <v>1.03</v>
      </c>
      <c r="P49" s="81">
        <f t="shared" si="17"/>
        <v>60.388900000000007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59.802600000000005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831</v>
      </c>
      <c r="J51" s="39">
        <v>-829</v>
      </c>
      <c r="K51" s="39"/>
      <c r="O51" s="81">
        <v>1.01</v>
      </c>
      <c r="P51" s="81">
        <f t="shared" si="17"/>
        <v>59.216300000000004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58.63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58.043700000000001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57.4574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56.871099999999998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56.284799999999997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55.698500000000003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55.112200000000001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54.525900000000007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53.939600000000006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53.353300000000004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52.767000000000003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7" priority="15">
      <formula>F22&gt;0</formula>
    </cfRule>
    <cfRule type="expression" dxfId="66" priority="16">
      <formula>F22&lt;0</formula>
    </cfRule>
  </conditionalFormatting>
  <conditionalFormatting sqref="Q8">
    <cfRule type="expression" dxfId="65" priority="9">
      <formula>Q8&gt;0</formula>
    </cfRule>
    <cfRule type="expression" dxfId="64" priority="10">
      <formula>Q8&lt;0</formula>
    </cfRule>
  </conditionalFormatting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M68">
    <cfRule type="expression" dxfId="61" priority="7">
      <formula>M68&gt;0</formula>
    </cfRule>
    <cfRule type="expression" dxfId="60" priority="8">
      <formula>M68&lt;0</formula>
    </cfRule>
  </conditionalFormatting>
  <conditionalFormatting sqref="J36">
    <cfRule type="expression" dxfId="59" priority="5">
      <formula>J36&gt;0</formula>
    </cfRule>
    <cfRule type="expression" dxfId="58" priority="6">
      <formula>J36&lt;0</formula>
    </cfRule>
  </conditionalFormatting>
  <conditionalFormatting sqref="J37:J49 J50:K64">
    <cfRule type="expression" dxfId="57" priority="3">
      <formula>J37&gt;0</formula>
    </cfRule>
    <cfRule type="expression" dxfId="56" priority="4">
      <formula>J37&lt;0</formula>
    </cfRule>
  </conditionalFormatting>
  <conditionalFormatting sqref="Q10">
    <cfRule type="expression" dxfId="55" priority="1">
      <formula>Q10&gt;0</formula>
    </cfRule>
    <cfRule type="expression" dxfId="54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75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75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68" t="s">
        <v>78</v>
      </c>
      <c r="P41" s="76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47.300000000000004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46.870000000000005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46.440000000000005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46.010000000000005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45.580000000000005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45.15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44.72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44.29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43.86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43.43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42.57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42.14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41.71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41.28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40.85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40.419999999999995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39.99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39.56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39.130000000000003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38.700000000000003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206.29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206.29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68" t="s">
        <v>78</v>
      </c>
      <c r="P45" s="768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226.91900000000001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224.8561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222.79320000000001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220.7303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218.66740000000001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216.6045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214.54159999999999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212.4787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210.41579999999999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208.35290000000001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206.29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204.22709999999998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202.16419999999999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200.10129999999998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198.0384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195.97549999999998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193.91259999999997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191.84970000000001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189.7868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187.72389999999999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185.661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50.7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50.7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55.77000000000001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55.263000000000005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54.756000000000007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54.249000000000009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53.742000000000004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53.235000000000007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52.728000000000002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52.221000000000004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51.714000000000006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51.207000000000001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50.7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50.193000000000005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49.686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49.179000000000002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48.672000000000004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48.164999999999999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47.658000000000001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47.151000000000003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46.644000000000005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46.137000000000008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45.63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134.9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134.9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68" t="s">
        <v>78</v>
      </c>
      <c r="Q39" s="76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148.39000000000001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147.04100000000003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145.69200000000001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144.34300000000002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142.994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141.64500000000001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140.29600000000002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138.947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137.59800000000001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136.249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133.55100000000002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132.202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130.85300000000001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129.50399999999999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128.155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126.806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125.45700000000001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124.108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122.75900000000001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121.41000000000001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224.2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224.2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68" t="s">
        <v>78</v>
      </c>
      <c r="P41" s="76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246.62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244.37800000000001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242.136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239.89400000000001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237.65199999999999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235.41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233.16800000000001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230.92599999999999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228.684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226.44199999999998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224.2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221.958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219.71599999999998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217.47399999999999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215.23199999999997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212.98999999999998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210.74799999999999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208.506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206.26400000000001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204.02199999999999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201.78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2018-01-11T01:21:31Z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